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G:\Dzingeleski\ROD JE Templates\"/>
    </mc:Choice>
  </mc:AlternateContent>
  <xr:revisionPtr revIDLastSave="0" documentId="13_ncr:1_{63B45E5B-00F4-4F99-96DB-E839F723A0B1}" xr6:coauthVersionLast="41" xr6:coauthVersionMax="41" xr10:uidLastSave="{00000000-0000-0000-0000-000000000000}"/>
  <bookViews>
    <workbookView xWindow="28680" yWindow="-120" windowWidth="29040" windowHeight="15840" xr2:uid="{00000000-000D-0000-FFFF-FFFF00000000}"/>
  </bookViews>
  <sheets>
    <sheet name="Info" sheetId="14" r:id="rId1"/>
    <sheet name="JE Template" sheetId="21" r:id="rId2"/>
    <sheet name="2019 Summary" sheetId="22" r:id="rId3"/>
    <sheet name="2018 Summary" sheetId="18" r:id="rId4"/>
    <sheet name="2017 Summary" sheetId="17" r:id="rId5"/>
    <sheet name="ROD Contributions FY 2018" sheetId="23" r:id="rId6"/>
    <sheet name="ROD Contributions FY 2017" sheetId="20" r:id="rId7"/>
    <sheet name="Deferred Amortization" sheetId="19" r:id="rId8"/>
  </sheets>
  <externalReferences>
    <externalReference r:id="rId9"/>
    <externalReference r:id="rId10"/>
    <externalReference r:id="rId11"/>
  </externalReferences>
  <definedNames>
    <definedName name="_xlnm._FilterDatabase" localSheetId="3" hidden="1">'2018 Summary'!$A$5:$R$106</definedName>
    <definedName name="AgencyCode" localSheetId="4">#REF!</definedName>
    <definedName name="AgencyCode" localSheetId="3">#REF!</definedName>
    <definedName name="AgencyCode" localSheetId="7">#REF!</definedName>
    <definedName name="AgencyCode" localSheetId="0">#REF!</definedName>
    <definedName name="AgencyCode">#REF!</definedName>
    <definedName name="Annuity" localSheetId="4">'[1]Assets Input'!$E$36:$E$59</definedName>
    <definedName name="Annuity" localSheetId="0">#REF!</definedName>
    <definedName name="Annuity">#REF!</definedName>
    <definedName name="AnnuityLY">'[2]Assets Input'!#REF!</definedName>
    <definedName name="EmployerRates" localSheetId="4">#REF!</definedName>
    <definedName name="EmployerRates" localSheetId="3">#REF!</definedName>
    <definedName name="EmployerRates" localSheetId="7">#REF!</definedName>
    <definedName name="EmployerRates" localSheetId="0">#REF!</definedName>
    <definedName name="EmployerRates">#REF!</definedName>
    <definedName name="EmployerRatesLEO" localSheetId="4">#REF!</definedName>
    <definedName name="EmployerRatesLEO" localSheetId="3">#REF!</definedName>
    <definedName name="EmployerRatesLEO" localSheetId="7">#REF!</definedName>
    <definedName name="EmployerRatesLEO" localSheetId="0">#REF!</definedName>
    <definedName name="EmployerRatesLEO">#REF!</definedName>
    <definedName name="Pension" localSheetId="4">'[1]Assets Input'!$E$61:$E$89</definedName>
    <definedName name="Pension" localSheetId="0">#REF!</definedName>
    <definedName name="Pension">#REF!</definedName>
    <definedName name="PensionLY">'[2]Assets Input'!#REF!</definedName>
    <definedName name="_xlnm.Print_Area" localSheetId="3">'2018 Summary'!$A$4:$R$108</definedName>
    <definedName name="_xlnm.Print_Area" localSheetId="7">'Deferred Amortization'!$A$2:$AK$106</definedName>
    <definedName name="_xlnm.Print_Titles" localSheetId="3">'2018 Summary'!$4:$5</definedName>
    <definedName name="_xlnm.Print_Titles" localSheetId="7">'Deferred Amortization'!$A:$B,'Deferred Amortization'!$2:$3</definedName>
    <definedName name="ProValResults" localSheetId="4">[3]ProVal!$B$6:$S$462</definedName>
    <definedName name="ProValResults" localSheetId="7">#REF!</definedName>
    <definedName name="ProValResults" localSheetId="0">#REF!</definedName>
    <definedName name="ProValResults">#REF!</definedName>
    <definedName name="TableData" localSheetId="4">#REF!</definedName>
    <definedName name="TableData" localSheetId="3">#REF!</definedName>
    <definedName name="TableData" localSheetId="7">#REF!</definedName>
    <definedName name="TableData" localSheetId="0">#REF!</definedName>
    <definedName name="TableData">#REF!</definedName>
    <definedName name="Type">#REF!</definedName>
    <definedName name="TypeAnnuity" localSheetId="4">'[1]Assets Input'!$D$36:$D$59</definedName>
    <definedName name="TypeAnnuity" localSheetId="0">#REF!</definedName>
    <definedName name="TypeAnnuity">#REF!</definedName>
    <definedName name="TypePension" localSheetId="4">'[1]Assets Input'!$D$61:$D$89</definedName>
    <definedName name="TypePension" localSheetId="0">#REF!</definedName>
    <definedName name="TypePension">#REF!</definedName>
    <definedName name="UnfundedData" localSheetId="4">#REF!</definedName>
    <definedName name="UnfundedData" localSheetId="3">#REF!</definedName>
    <definedName name="UnfundedData" localSheetId="7">#REF!</definedName>
    <definedName name="UnfundedData" localSheetId="0">#REF!</definedName>
    <definedName name="UnfundedData">#REF!</definedName>
    <definedName name="UnfundedLY" localSheetId="4">#REF!</definedName>
    <definedName name="UnfundedLY" localSheetId="3">#REF!</definedName>
    <definedName name="UnfundedLY" localSheetId="7">#REF!</definedName>
    <definedName name="UnfundedLY" localSheetId="0">#REF!</definedName>
    <definedName name="UnfundedLY">#REF!</definedName>
    <definedName name="UnfunedLYLEO" localSheetId="4">#REF!</definedName>
    <definedName name="UnfunedLYLEO" localSheetId="3">#REF!</definedName>
    <definedName name="UnfunedLYLEO" localSheetId="7">#REF!</definedName>
    <definedName name="UnfunedLYLEO" localSheetId="0">#REF!</definedName>
    <definedName name="UnfunedLYLEO">#REF!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6" i="21" l="1"/>
  <c r="V16" i="21"/>
  <c r="U108" i="22" l="1"/>
  <c r="G66" i="21" s="1"/>
  <c r="T108" i="22"/>
  <c r="E66" i="21" s="1"/>
  <c r="R108" i="22"/>
  <c r="V11" i="21" s="1"/>
  <c r="Q108" i="22"/>
  <c r="U11" i="21" s="1"/>
  <c r="P108" i="22"/>
  <c r="T11" i="21" s="1"/>
  <c r="N108" i="22"/>
  <c r="R11" i="21" s="1"/>
  <c r="M108" i="22"/>
  <c r="Q11" i="21" s="1"/>
  <c r="L108" i="22"/>
  <c r="P11" i="21" s="1"/>
  <c r="K108" i="22"/>
  <c r="O11" i="21" s="1"/>
  <c r="I108" i="22"/>
  <c r="M11" i="21" s="1"/>
  <c r="H108" i="22"/>
  <c r="L11" i="21" s="1"/>
  <c r="G108" i="22"/>
  <c r="K11" i="21" s="1"/>
  <c r="F108" i="22"/>
  <c r="J11" i="21" s="1"/>
  <c r="D108" i="22"/>
  <c r="H11" i="21" s="1"/>
  <c r="C108" i="22"/>
  <c r="B108" i="22"/>
  <c r="P108" i="18"/>
  <c r="T16" i="21" s="1"/>
  <c r="N108" i="18"/>
  <c r="R16" i="21" s="1"/>
  <c r="M108" i="18"/>
  <c r="Q16" i="21" s="1"/>
  <c r="L108" i="18"/>
  <c r="P16" i="21" s="1"/>
  <c r="K108" i="18"/>
  <c r="O16" i="21" s="1"/>
  <c r="I108" i="18"/>
  <c r="M16" i="21" s="1"/>
  <c r="H108" i="18"/>
  <c r="L16" i="21" s="1"/>
  <c r="G108" i="18"/>
  <c r="K16" i="21" s="1"/>
  <c r="F108" i="18"/>
  <c r="J16" i="21" s="1"/>
  <c r="D108" i="18"/>
  <c r="G11" i="21" l="1"/>
  <c r="H16" i="21"/>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6" i="19"/>
  <c r="C7" i="19"/>
  <c r="C8" i="19"/>
  <c r="C9" i="19"/>
  <c r="C10" i="19"/>
  <c r="C11" i="19"/>
  <c r="D4" i="19"/>
  <c r="E4" i="19"/>
  <c r="F4" i="19"/>
  <c r="G4" i="19"/>
  <c r="C4" i="19"/>
  <c r="D5" i="19"/>
  <c r="E5" i="19"/>
  <c r="F5" i="19"/>
  <c r="G5" i="19"/>
  <c r="C5" i="19"/>
  <c r="B104" i="23"/>
  <c r="F11" i="21" s="1"/>
  <c r="B65" i="20" l="1"/>
  <c r="B104" i="20" s="1"/>
  <c r="F16" i="21" s="1"/>
  <c r="T109" i="17"/>
  <c r="S109" i="17"/>
  <c r="R109" i="17"/>
  <c r="P109" i="17"/>
  <c r="O109" i="17"/>
  <c r="N109" i="17"/>
  <c r="M109" i="17"/>
  <c r="K109" i="17"/>
  <c r="J109" i="17"/>
  <c r="I109" i="17"/>
  <c r="H109" i="17"/>
  <c r="F109" i="17"/>
  <c r="G16" i="21" s="1"/>
  <c r="E109" i="17"/>
  <c r="D109" i="17"/>
  <c r="E49" i="21"/>
  <c r="F30" i="21"/>
  <c r="F29" i="21"/>
  <c r="E29" i="21"/>
  <c r="F66" i="21"/>
  <c r="C1" i="21"/>
  <c r="B14" i="21" s="1"/>
  <c r="J14" i="21" s="1"/>
  <c r="Q14" i="21" l="1"/>
  <c r="G14" i="21"/>
  <c r="F14" i="21"/>
  <c r="D14" i="21"/>
  <c r="M14" i="21"/>
  <c r="C14" i="21"/>
  <c r="V14" i="21"/>
  <c r="U14" i="21"/>
  <c r="K14" i="21"/>
  <c r="R14" i="21"/>
  <c r="P14" i="21"/>
  <c r="T14" i="21"/>
  <c r="H14" i="21"/>
  <c r="O14" i="21"/>
  <c r="L14" i="21"/>
  <c r="E58" i="21"/>
  <c r="E57" i="21"/>
  <c r="E59" i="21"/>
  <c r="E60" i="21"/>
  <c r="E61" i="21"/>
  <c r="B9" i="21"/>
  <c r="G68" i="21" l="1"/>
  <c r="E68" i="21"/>
  <c r="U9" i="21"/>
  <c r="T9" i="21"/>
  <c r="R9" i="21"/>
  <c r="H9" i="21"/>
  <c r="G9" i="21"/>
  <c r="P9" i="21"/>
  <c r="O9" i="21"/>
  <c r="V9" i="21"/>
  <c r="J9" i="21"/>
  <c r="Q9" i="21"/>
  <c r="E26" i="21" s="1"/>
  <c r="M9" i="21"/>
  <c r="F24" i="21" s="1"/>
  <c r="L9" i="21"/>
  <c r="F22" i="21" s="1"/>
  <c r="K9" i="21"/>
  <c r="F9" i="21"/>
  <c r="D9" i="21"/>
  <c r="C9" i="21"/>
  <c r="E14" i="21"/>
  <c r="E63" i="21"/>
  <c r="F47" i="21" l="1"/>
  <c r="F32" i="21"/>
  <c r="E32" i="21"/>
  <c r="F48" i="21"/>
  <c r="F28" i="21"/>
  <c r="E45" i="21"/>
  <c r="E21" i="21"/>
  <c r="F21" i="21"/>
  <c r="E23" i="21"/>
  <c r="E47" i="21"/>
  <c r="E24" i="21"/>
  <c r="E48" i="21"/>
  <c r="F45" i="21"/>
  <c r="F25" i="21"/>
  <c r="E9" i="21"/>
  <c r="E25" i="21"/>
  <c r="F46" i="21"/>
  <c r="F26" i="21"/>
  <c r="E46" i="21"/>
  <c r="E22" i="21"/>
  <c r="E28" i="21"/>
  <c r="F68" i="21"/>
  <c r="F20" i="21"/>
  <c r="E20" i="21"/>
  <c r="E38" i="21"/>
  <c r="E40" i="21"/>
  <c r="E31" i="21"/>
  <c r="F31" i="21"/>
  <c r="F50" i="21" l="1"/>
  <c r="F33" i="21"/>
  <c r="F34" i="21" s="1"/>
  <c r="E50" i="21"/>
  <c r="E33" i="21"/>
  <c r="E34" i="21" s="1"/>
  <c r="E41" i="21"/>
  <c r="E39" i="21" s="1"/>
  <c r="G3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D75C998D-1FD7-477C-9E65-51F42433841A}">
      <text>
        <r>
          <rPr>
            <b/>
            <sz val="9"/>
            <color indexed="81"/>
            <rFont val="Tahoma"/>
            <charset val="1"/>
          </rPr>
          <t>Becky Dzingeleski:</t>
        </r>
        <r>
          <rPr>
            <sz val="9"/>
            <color indexed="81"/>
            <rFont val="Tahoma"/>
            <charset val="1"/>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charset val="1"/>
          </rPr>
          <t>Becky Dzingeleski:</t>
        </r>
        <r>
          <rPr>
            <sz val="9"/>
            <color indexed="81"/>
            <rFont val="Tahoma"/>
            <charset val="1"/>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charset val="1"/>
          </rPr>
          <t>Becky Dzingeleski:</t>
        </r>
        <r>
          <rPr>
            <sz val="9"/>
            <color indexed="81"/>
            <rFont val="Tahoma"/>
            <charset val="1"/>
          </rPr>
          <t xml:space="preserve">
confirmed from CMC GASBS 68 tables from RSD - Allocations Tab</t>
        </r>
      </text>
    </comment>
  </commentList>
</comments>
</file>

<file path=xl/sharedStrings.xml><?xml version="1.0" encoding="utf-8"?>
<sst xmlns="http://schemas.openxmlformats.org/spreadsheetml/2006/main" count="833" uniqueCount="236">
  <si>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</si>
  <si>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</si>
  <si>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</si>
  <si>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</si>
  <si>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</si>
  <si>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</si>
  <si>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</si>
  <si>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</si>
  <si>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</si>
  <si>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</si>
  <si>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</si>
  <si>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</si>
  <si>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</si>
  <si>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</si>
  <si>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</si>
  <si>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</si>
  <si>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</si>
  <si>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</si>
  <si>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</si>
  <si>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</si>
  <si>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</si>
  <si>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</si>
  <si>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</si>
  <si>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</si>
  <si>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</si>
  <si>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</si>
  <si>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</si>
  <si>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</si>
  <si>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</si>
  <si>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</si>
  <si>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</si>
  <si>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</si>
  <si>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</si>
  <si>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</si>
  <si>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</si>
  <si>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</si>
  <si>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</si>
  <si>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</si>
  <si>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</si>
  <si>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</si>
  <si>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</si>
  <si>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</si>
  <si>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</si>
  <si>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</si>
  <si>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</si>
  <si>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</si>
  <si>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</si>
  <si>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</si>
  <si>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</si>
  <si>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</si>
  <si>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</si>
  <si>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</si>
  <si>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</si>
  <si>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</si>
  <si>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</si>
  <si>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</si>
  <si>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</si>
  <si>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</si>
  <si>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</si>
  <si>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</si>
  <si>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</si>
  <si>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</si>
  <si>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</si>
  <si>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</si>
  <si>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</si>
  <si>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</si>
  <si>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</si>
  <si>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</si>
  <si>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</si>
  <si>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</si>
  <si>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</si>
  <si>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</si>
  <si>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</si>
  <si>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</si>
  <si>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</si>
  <si>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</si>
  <si>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</si>
  <si>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</si>
  <si>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</si>
  <si>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</si>
  <si>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</si>
  <si>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</si>
  <si>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</si>
  <si>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</si>
  <si>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</si>
  <si>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</si>
  <si>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</si>
  <si>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</si>
  <si>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</si>
  <si>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</si>
  <si>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</si>
  <si>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</si>
  <si>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</si>
  <si>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</si>
  <si>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</si>
  <si>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</si>
  <si>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</si>
  <si>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</si>
  <si>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</si>
  <si>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</si>
  <si>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</si>
  <si>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</si>
  <si>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</si>
  <si>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</si>
  <si>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</si>
  <si>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</si>
  <si>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</si>
  <si>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</si>
  <si>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</si>
  <si>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</si>
  <si>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</si>
  <si>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</si>
  <si>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</si>
  <si>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</si>
  <si>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</si>
  <si>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</si>
  <si>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</si>
  <si>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</si>
  <si>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</si>
  <si>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</si>
  <si>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</si>
  <si>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</si>
  <si>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</si>
  <si>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</si>
  <si>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</si>
  <si>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</si>
  <si>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</si>
  <si>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</si>
  <si>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</si>
  <si>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</si>
  <si>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</si>
  <si>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</si>
  <si>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</si>
  <si>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</si>
  <si>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</si>
  <si>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</si>
  <si>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</si>
  <si>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</si>
  <si>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</si>
  <si>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</si>
  <si>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</si>
  <si>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</si>
  <si>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</si>
  <si>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</si>
  <si>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</si>
  <si>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</si>
  <si>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</si>
  <si>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</si>
  <si>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</si>
  <si>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</si>
  <si>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</si>
  <si>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</si>
  <si>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</si>
  <si>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</si>
  <si>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FY201X refers to the fiscal year ending June 30, 201X</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</si>
  <si>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</si>
  <si>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</si>
  <si>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</si>
  <si>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</si>
  <si>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</si>
  <si>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</si>
  <si>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</si>
  <si>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</si>
  <si>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</si>
  <si>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</si>
  <si>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</si>
  <si>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</si>
  <si>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</si>
  <si>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</si>
  <si>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</si>
  <si>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</si>
  <si>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</si>
  <si>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Current Discount Rate (3.75%)</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</si>
  <si>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</si>
  <si>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</si>
  <si>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</si>
  <si>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</si>
  <si>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</si>
  <si>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</si>
  <si>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</si>
  <si>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</si>
  <si>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</si>
  <si>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</si>
  <si>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Total Plan - FYE June 30, 2018</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</si>
  <si>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</si>
  <si>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</si>
  <si>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</si>
  <si>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</si>
  <si>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</si>
  <si>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</si>
  <si>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</si>
  <si>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</si>
  <si>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</si>
  <si>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</si>
  <si>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</si>
  <si>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</si>
  <si>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</si>
  <si>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</si>
  <si>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</si>
  <si>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</si>
  <si>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</si>
  <si>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</si>
  <si>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</si>
  <si>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</si>
  <si>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</si>
  <si>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</si>
  <si>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</si>
  <si>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</si>
  <si>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 xml:space="preserve">         then go to File, Options, Advanced, Display Options for this Workbook, and ensure that Show Sheet Tabs is checked.  Consult your IT specialist as needed.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</si>
  <si>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</si>
  <si>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</si>
  <si>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</si>
  <si>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</si>
  <si>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</si>
  <si>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</si>
  <si>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</si>
  <si>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</si>
  <si>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</si>
  <si>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t>Total Plan - FYE June 30, 2019</t>
  </si>
  <si>
    <t>Fiscal Year Ended June 30, 2019</t>
  </si>
  <si>
    <t xml:space="preserve">Note - If you are unable to see the 8 different tabs in this workbook (Info, JE Template, 2019 Summary, 2018 Summary, 2017 Summary, ROD Contributions FY 2018, ROD Contributions FY 2017, and Deferred Amortization) </t>
  </si>
  <si>
    <t>Your employer contributions from 7/1/2018 through 6/30/2019</t>
  </si>
  <si>
    <r>
      <t xml:space="preserve">This template automatically generates the GASB 68 journal entries (14th period)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</si>
  <si>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Plan measurement period used for FY19 is the twelve months ending June 30, 2018.</t>
  </si>
  <si>
    <t>1% Decrease     (2.75%)</t>
  </si>
  <si>
    <t>Measurement Date 6/30/2018</t>
  </si>
  <si>
    <t>Measurement date 6/30/2016</t>
  </si>
  <si>
    <t>Measurement date 6/30/2018</t>
  </si>
  <si>
    <t>Net Pension Liability (Asset)</t>
  </si>
  <si>
    <t>Net Pension (Asset) BOY</t>
  </si>
  <si>
    <t>Net Pension (Asset) EOY</t>
  </si>
  <si>
    <t>Net Pension Liability (Asset) BOY</t>
  </si>
  <si>
    <t>Net Pension Liability (Asset) EOY</t>
  </si>
  <si>
    <t>1% Increase       (4.75%)</t>
  </si>
  <si>
    <t>Sensitivity of the net pension asset to changes in the discount rate</t>
  </si>
  <si>
    <t>Enter the amount of contributions subsequent to the measurement date that you recorded as a deferred outflow of resources in your June 30, 2018 financial statements for ROD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</si>
</sst>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s>
  <fonts count="20">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cellStyleXfs>
  <cellXfs count="192">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6" fillId="0" borderId="0" xfId="4" applyFont="1"/>
    <xf numFmtId="0" fontId="8" fillId="2" borderId="0" xfId="4" applyFont="1" applyFill="1"/>
    <xf numFmtId="0" fontId="8" fillId="2" borderId="0" xfId="4" applyFont="1" applyFill="1" applyAlignment="1">
      <alignment horizontal="left"/>
    </xf>
    <xf numFmtId="0" fontId="6" fillId="2" borderId="10" xfId="4" applyFont="1" applyFill="1" applyBorder="1" applyAlignment="1" applyProtection="1">
      <alignment horizontal="center"/>
      <protection locked="0"/>
    </xf>
    <xf numFmtId="0" fontId="9" fillId="2" borderId="0" xfId="4" applyFont="1" applyFill="1" applyAlignment="1" applyProtection="1">
      <alignment horizontal="left" indent="1"/>
    </xf>
    <xf numFmtId="0" fontId="6" fillId="2" borderId="0" xfId="4" applyFill="1" applyBorder="1"/>
    <xf numFmtId="0" fontId="6" fillId="0" borderId="0" xfId="4" applyFont="1" applyAlignment="1">
      <alignment horizontal="center"/>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6" fillId="0" borderId="0" xfId="4"/>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167" fontId="0" fillId="0" borderId="0" xfId="9" applyNumberFormat="1" applyFont="1"/>
    <xf numFmtId="0" fontId="14" fillId="2" borderId="0" xfId="4" applyFont="1" applyFill="1" applyAlignment="1" applyProtection="1">
      <alignment horizontal="left" indent="4"/>
    </xf>
    <xf numFmtId="14" fontId="6" fillId="2" borderId="0" xfId="4" applyNumberFormat="1" applyFill="1" applyBorder="1"/>
    <xf numFmtId="14" fontId="6" fillId="2" borderId="0" xfId="4" applyNumberFormat="1" applyFill="1" applyBorder="1" applyAlignment="1">
      <alignment horizontal="left"/>
    </xf>
    <xf numFmtId="166" fontId="6" fillId="0" borderId="10" xfId="8" applyNumberFormat="1" applyFont="1" applyBorder="1"/>
    <xf numFmtId="0" fontId="6" fillId="0" borderId="0" xfId="4" applyBorder="1"/>
    <xf numFmtId="0" fontId="6" fillId="2" borderId="0" xfId="4" applyFill="1" applyAlignment="1">
      <alignment horizontal="left"/>
    </xf>
    <xf numFmtId="0" fontId="6" fillId="2" borderId="0" xfId="4" applyFill="1" applyAlignment="1">
      <alignment horizontal="right"/>
    </xf>
    <xf numFmtId="0" fontId="6" fillId="0" borderId="10" xfId="4" applyBorder="1" applyAlignment="1">
      <alignment horizontal="right"/>
    </xf>
    <xf numFmtId="14" fontId="6" fillId="0" borderId="0" xfId="4" applyNumberFormat="1"/>
    <xf numFmtId="0" fontId="6" fillId="0" borderId="0" xfId="4" applyAlignment="1">
      <alignment horizontal="right"/>
    </xf>
    <xf numFmtId="0" fontId="6" fillId="0" borderId="0" xfId="4"/>
    <xf numFmtId="0" fontId="6" fillId="2" borderId="0" xfId="4" applyFont="1" applyFill="1"/>
    <xf numFmtId="0" fontId="6" fillId="2" borderId="0" xfId="4" quotePrefix="1" applyFont="1" applyFill="1"/>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164" fontId="6" fillId="2" borderId="10" xfId="1" applyNumberFormat="1" applyFont="1" applyFill="1" applyBorder="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 wrapText="1"/>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64" fontId="15" fillId="0" borderId="0" xfId="0" applyNumberFormat="1" applyFont="1" applyFill="1"/>
    <xf numFmtId="43" fontId="15" fillId="0" borderId="0" xfId="0" applyNumberFormat="1" applyFont="1" applyFill="1"/>
    <xf numFmtId="0" fontId="13" fillId="0" borderId="0" xfId="0" applyFont="1"/>
    <xf numFmtId="167" fontId="13" fillId="0" borderId="0" xfId="9" applyNumberFormat="1" applyFont="1"/>
    <xf numFmtId="164" fontId="13" fillId="0" borderId="0" xfId="0" applyNumberFormat="1" applyFont="1"/>
    <xf numFmtId="0" fontId="15" fillId="0" borderId="0" xfId="0" applyFont="1" applyFill="1" applyBorder="1" applyAlignment="1">
      <alignment horizontal="left"/>
    </xf>
    <xf numFmtId="167" fontId="15" fillId="0" borderId="0" xfId="9" applyNumberFormat="1" applyFont="1"/>
    <xf numFmtId="0" fontId="15" fillId="0" borderId="0" xfId="0" applyFont="1"/>
    <xf numFmtId="164" fontId="15" fillId="0" borderId="0" xfId="0" applyNumberFormat="1" applyFont="1"/>
    <xf numFmtId="43" fontId="2" fillId="0" borderId="0" xfId="1" applyFont="1"/>
    <xf numFmtId="0" fontId="6" fillId="4" borderId="14" xfId="4" applyFill="1" applyBorder="1"/>
    <xf numFmtId="0" fontId="6" fillId="4" borderId="0"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6" fillId="0" borderId="0" xfId="4" applyFill="1" applyAlignment="1">
      <alignment wrapText="1"/>
    </xf>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164" fontId="0" fillId="3" borderId="6"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41" fontId="0" fillId="5" borderId="6" xfId="0" applyNumberFormat="1" applyFont="1" applyFill="1" applyBorder="1" applyAlignment="1">
      <alignment horizontal="right"/>
    </xf>
    <xf numFmtId="0" fontId="10" fillId="2" borderId="0" xfId="4" applyFont="1" applyFill="1" applyAlignment="1">
      <alignment horizontal="left"/>
    </xf>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Border="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3" fillId="0" borderId="0" xfId="0" applyFont="1" applyFill="1" applyAlignment="1">
      <alignment horizontal="center"/>
    </xf>
    <xf numFmtId="0" fontId="13" fillId="0" borderId="0" xfId="0" applyFont="1" applyAlignment="1">
      <alignment horizontal="center"/>
    </xf>
  </cellXfs>
  <cellStyles count="12">
    <cellStyle name="Comma" xfId="1" builtinId="3"/>
    <cellStyle name="Comma 2" xfId="2" xr:uid="{00000000-0005-0000-0000-00000100000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4" xfId="6" xr:uid="{00000000-0005-0000-0000-000009000000}"/>
    <cellStyle name="Percent" xfId="9" builtinId="5"/>
    <cellStyle name="Percent 2" xfId="7" xr:uid="{00000000-0005-0000-0000-00000B000000}"/>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nctreasurer.com/Retirement/Ken/C02747/2014%20Valuations/CJRS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nctreasurer.com/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3"/>
  <sheetViews>
    <sheetView showGridLines="0" tabSelected="1" workbookViewId="0"/>
  </sheetViews>
  <sheetFormatPr defaultColWidth="9.140625" defaultRowHeight="12.75"/>
  <cols>
    <col min="1" max="1" width="42.28515625" style="30" customWidth="1"/>
    <col min="2" max="2" width="9.28515625" style="30" customWidth="1"/>
    <col min="3" max="3" width="53.7109375" style="30" customWidth="1"/>
    <col min="4" max="4" width="45.42578125" style="30" bestFit="1" customWidth="1"/>
    <col min="5" max="16384" width="9.140625" style="30"/>
  </cols>
  <sheetData>
    <row r="1" spans="1:5">
      <c r="A1" s="11" t="s">
        <v>125</v>
      </c>
      <c r="B1" s="11"/>
      <c r="C1" s="12"/>
      <c r="D1" s="12"/>
      <c r="E1" s="13"/>
    </row>
    <row r="2" spans="1:5">
      <c r="A2" s="11" t="s">
        <v>149</v>
      </c>
      <c r="B2" s="11"/>
      <c r="C2" s="12"/>
    </row>
    <row r="3" spans="1:5">
      <c r="A3" s="14" t="s">
        <v>219</v>
      </c>
      <c r="B3" s="14"/>
      <c r="C3" s="12"/>
      <c r="D3" s="12"/>
    </row>
    <row r="4" spans="1:5" s="51" customFormat="1">
      <c r="A4" s="14"/>
      <c r="B4" s="14"/>
      <c r="C4" s="12"/>
      <c r="D4" s="12"/>
    </row>
    <row r="5" spans="1:5" s="51" customFormat="1">
      <c r="A5" s="14"/>
      <c r="B5" s="14"/>
      <c r="C5" s="12"/>
      <c r="D5" s="12"/>
    </row>
    <row r="6" spans="1:5" s="51" customFormat="1">
      <c r="A6" s="14" t="s">
        <v>165</v>
      </c>
      <c r="B6" s="14"/>
      <c r="C6" s="12"/>
      <c r="D6" s="12"/>
    </row>
    <row r="7" spans="1:5" s="51" customFormat="1">
      <c r="A7" s="14"/>
      <c r="B7" s="14"/>
      <c r="C7" s="12"/>
      <c r="D7" s="12"/>
    </row>
    <row r="8" spans="1:5" s="51" customFormat="1">
      <c r="A8" s="52" t="s">
        <v>168</v>
      </c>
      <c r="B8" s="14"/>
      <c r="C8" s="12"/>
      <c r="D8" s="12"/>
    </row>
    <row r="9" spans="1:5" s="51" customFormat="1">
      <c r="A9" s="52" t="s">
        <v>207</v>
      </c>
      <c r="B9" s="14"/>
      <c r="C9" s="12"/>
      <c r="D9" s="12"/>
    </row>
    <row r="10" spans="1:5" s="51" customFormat="1">
      <c r="A10" s="52" t="s">
        <v>167</v>
      </c>
      <c r="B10" s="14"/>
      <c r="C10" s="12"/>
      <c r="D10" s="12"/>
    </row>
    <row r="11" spans="1:5" s="51" customFormat="1">
      <c r="A11" s="53" t="s">
        <v>166</v>
      </c>
      <c r="B11" s="14"/>
      <c r="C11" s="12"/>
      <c r="D11" s="12"/>
    </row>
    <row r="12" spans="1:5" s="51" customFormat="1">
      <c r="A12" s="52"/>
      <c r="B12" s="14"/>
      <c r="C12" s="12"/>
      <c r="D12" s="12"/>
    </row>
    <row r="13" spans="1:5" s="51" customFormat="1">
      <c r="A13" s="52" t="s">
        <v>220</v>
      </c>
      <c r="B13" s="14"/>
      <c r="C13" s="12"/>
      <c r="D13" s="12"/>
    </row>
    <row r="14" spans="1:5" s="51" customFormat="1">
      <c r="A14" s="52" t="s">
        <v>208</v>
      </c>
      <c r="B14" s="14"/>
      <c r="C14" s="12"/>
      <c r="D14" s="12"/>
    </row>
    <row r="15" spans="1:5" s="51" customFormat="1">
      <c r="A15" s="14"/>
      <c r="B15" s="14"/>
      <c r="C15" s="12"/>
      <c r="D15" s="12"/>
    </row>
    <row r="16" spans="1:5">
      <c r="A16" s="12"/>
      <c r="B16" s="12"/>
      <c r="C16" s="12"/>
      <c r="D16" s="12"/>
    </row>
    <row r="17" spans="1:4">
      <c r="A17" s="15" t="s">
        <v>123</v>
      </c>
      <c r="B17" s="15"/>
      <c r="C17" s="16" t="s">
        <v>209</v>
      </c>
      <c r="D17" s="17" t="s">
        <v>124</v>
      </c>
    </row>
    <row r="18" spans="1:4">
      <c r="A18" s="12"/>
      <c r="B18" s="12"/>
      <c r="C18" s="18"/>
      <c r="D18" s="41"/>
    </row>
    <row r="19" spans="1:4" ht="51">
      <c r="A19" s="116" t="s">
        <v>235</v>
      </c>
      <c r="B19" s="12"/>
      <c r="C19" s="59">
        <v>0</v>
      </c>
      <c r="D19" s="17" t="s">
        <v>161</v>
      </c>
    </row>
    <row r="20" spans="1:4">
      <c r="A20" s="12"/>
      <c r="B20" s="12"/>
      <c r="C20" s="42"/>
      <c r="D20" s="17"/>
    </row>
    <row r="21" spans="1:4">
      <c r="A21" s="12" t="s">
        <v>221</v>
      </c>
      <c r="B21" s="43"/>
      <c r="C21" s="44">
        <v>0</v>
      </c>
      <c r="D21" s="17" t="s">
        <v>161</v>
      </c>
    </row>
    <row r="22" spans="1:4">
      <c r="A22" s="12"/>
      <c r="B22" s="43"/>
      <c r="C22" s="45"/>
      <c r="D22" s="17"/>
    </row>
    <row r="23" spans="1:4" hidden="1">
      <c r="A23" s="46" t="s">
        <v>162</v>
      </c>
      <c r="B23" s="47"/>
      <c r="C23" s="48">
        <v>2</v>
      </c>
      <c r="D23" s="17" t="s">
        <v>163</v>
      </c>
    </row>
    <row r="24" spans="1:4" ht="13.5" thickBot="1">
      <c r="A24" s="12"/>
      <c r="B24" s="12"/>
      <c r="C24" s="18"/>
      <c r="D24" s="41"/>
    </row>
    <row r="25" spans="1:4" ht="30" customHeight="1">
      <c r="A25" s="175" t="s">
        <v>222</v>
      </c>
      <c r="B25" s="176"/>
      <c r="C25" s="177"/>
      <c r="D25" s="12"/>
    </row>
    <row r="26" spans="1:4">
      <c r="A26" s="78"/>
      <c r="B26" s="79"/>
      <c r="C26" s="80"/>
      <c r="D26" s="12"/>
    </row>
    <row r="27" spans="1:4" ht="30" customHeight="1">
      <c r="A27" s="178" t="s">
        <v>177</v>
      </c>
      <c r="B27" s="179"/>
      <c r="C27" s="180"/>
      <c r="D27" s="12"/>
    </row>
    <row r="28" spans="1:4">
      <c r="A28" s="78"/>
      <c r="B28" s="79"/>
      <c r="C28" s="80"/>
      <c r="D28" s="12"/>
    </row>
    <row r="29" spans="1:4" ht="45" customHeight="1" thickBot="1">
      <c r="A29" s="181" t="s">
        <v>178</v>
      </c>
      <c r="B29" s="182"/>
      <c r="C29" s="183"/>
      <c r="D29" s="12"/>
    </row>
    <row r="30" spans="1:4">
      <c r="A30" s="12"/>
      <c r="B30" s="12"/>
      <c r="C30" s="12"/>
      <c r="D30" s="12"/>
    </row>
    <row r="31" spans="1:4">
      <c r="A31" s="12"/>
      <c r="B31" s="12"/>
      <c r="C31" s="12"/>
      <c r="D31" s="12"/>
    </row>
    <row r="32" spans="1:4">
      <c r="A32" s="12"/>
      <c r="B32" s="12"/>
      <c r="C32" s="12"/>
      <c r="D32" s="12"/>
    </row>
    <row r="33" spans="1:4">
      <c r="A33" s="12"/>
      <c r="B33" s="12"/>
      <c r="C33" s="12"/>
      <c r="D33" s="12"/>
    </row>
    <row r="34" spans="1:4">
      <c r="A34" s="12"/>
      <c r="B34" s="12"/>
      <c r="C34" s="12"/>
      <c r="D34" s="12"/>
    </row>
    <row r="35" spans="1:4">
      <c r="A35" s="12"/>
      <c r="B35" s="12"/>
      <c r="C35" s="12"/>
      <c r="D35" s="12"/>
    </row>
    <row r="36" spans="1:4">
      <c r="A36" s="12"/>
      <c r="B36" s="12"/>
      <c r="C36" s="12"/>
      <c r="D36" s="12"/>
    </row>
    <row r="37" spans="1:4">
      <c r="A37" s="12"/>
      <c r="B37" s="12"/>
      <c r="C37" s="12"/>
      <c r="D37" s="12"/>
    </row>
    <row r="38" spans="1:4">
      <c r="A38" s="12"/>
      <c r="B38" s="12"/>
      <c r="C38" s="12"/>
      <c r="D38" s="12"/>
    </row>
    <row r="39" spans="1:4" ht="15.75" customHeight="1">
      <c r="A39" s="12"/>
      <c r="B39" s="12"/>
      <c r="C39" s="12"/>
      <c r="D39" s="12"/>
    </row>
    <row r="40" spans="1:4" ht="12.75" customHeight="1">
      <c r="A40" s="12"/>
      <c r="B40" s="12"/>
      <c r="C40" s="12"/>
      <c r="D40" s="12"/>
    </row>
    <row r="41" spans="1:4">
      <c r="A41" s="173"/>
      <c r="B41" s="173"/>
      <c r="C41" s="173"/>
      <c r="D41" s="12"/>
    </row>
    <row r="42" spans="1:4">
      <c r="A42" s="173"/>
      <c r="B42" s="173"/>
      <c r="C42" s="173"/>
      <c r="D42" s="12"/>
    </row>
    <row r="43" spans="1:4">
      <c r="A43" s="174"/>
      <c r="B43" s="174"/>
      <c r="C43" s="174"/>
      <c r="D43" s="12"/>
    </row>
    <row r="44" spans="1:4">
      <c r="A44" s="19"/>
      <c r="B44" s="19"/>
    </row>
    <row r="47" spans="1:4" hidden="1">
      <c r="A47" s="49">
        <v>42277</v>
      </c>
    </row>
    <row r="48" spans="1:4" hidden="1">
      <c r="A48" s="49">
        <v>42369</v>
      </c>
    </row>
    <row r="49" spans="1:1" hidden="1">
      <c r="A49" s="49">
        <v>42460</v>
      </c>
    </row>
    <row r="50" spans="1:1" hidden="1">
      <c r="A50" s="49">
        <v>42551</v>
      </c>
    </row>
    <row r="51" spans="1:1" hidden="1"/>
    <row r="52" spans="1:1" hidden="1">
      <c r="A52" s="50">
        <v>1</v>
      </c>
    </row>
    <row r="53" spans="1:1" hidden="1">
      <c r="A53" s="50">
        <v>2</v>
      </c>
    </row>
  </sheetData>
  <mergeCells count="6">
    <mergeCell ref="A41:C41"/>
    <mergeCell ref="A42:C42"/>
    <mergeCell ref="A43:C43"/>
    <mergeCell ref="A25:C25"/>
    <mergeCell ref="A27:C27"/>
    <mergeCell ref="A29:C29"/>
  </mergeCells>
  <dataValidations count="1">
    <dataValidation type="list" allowBlank="1" showInputMessage="1" showErrorMessage="1" sqref="C23" xr:uid="{00000000-0002-0000-0000-000000000000}">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'2018 Summary'!$A$6:$A$106</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4"/>
  <sheetViews>
    <sheetView zoomScaleNormal="100" workbookViewId="0">
      <selection activeCell="C61" sqref="C61"/>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s>
  <sheetData>
    <row r="1" spans="1:22">
      <c r="B1" s="8" t="s">
        <v>171</v>
      </c>
      <c r="C1" s="54" t="str">
        <f>Info!C17</f>
        <v>NO AGENCY CHOSEN</v>
      </c>
      <c r="D1" s="8"/>
      <c r="E1" s="8"/>
    </row>
    <row r="2" spans="1:22">
      <c r="S2" s="8"/>
      <c r="T2" s="81"/>
      <c r="U2" s="81"/>
      <c r="V2" s="81"/>
    </row>
    <row r="3" spans="1:22">
      <c r="A3" s="39" t="s">
        <v>153</v>
      </c>
      <c r="B3" t="s">
        <v>154</v>
      </c>
      <c r="T3" s="81"/>
      <c r="U3" s="81"/>
      <c r="V3" s="81"/>
    </row>
    <row r="4" spans="1:22">
      <c r="A4" s="39" t="s">
        <v>153</v>
      </c>
      <c r="B4" t="s">
        <v>223</v>
      </c>
      <c r="M4" s="1"/>
      <c r="T4" s="81"/>
      <c r="U4" s="81"/>
      <c r="V4" s="81"/>
    </row>
    <row r="5" spans="1:22">
      <c r="F5" s="9"/>
      <c r="G5" s="9"/>
      <c r="J5" s="5" t="s">
        <v>2</v>
      </c>
      <c r="K5" s="5"/>
      <c r="L5" s="5"/>
      <c r="M5" s="5"/>
      <c r="O5" s="5" t="s">
        <v>3</v>
      </c>
      <c r="P5" s="5"/>
      <c r="Q5" s="5"/>
      <c r="R5" s="5"/>
      <c r="T5" s="5" t="s">
        <v>4</v>
      </c>
      <c r="U5" s="5"/>
      <c r="V5" s="5"/>
    </row>
    <row r="6" spans="1:22" ht="197.25" customHeight="1">
      <c r="B6" s="6" t="s">
        <v>0</v>
      </c>
      <c r="C6" s="6" t="s">
        <v>151</v>
      </c>
      <c r="D6" s="6" t="s">
        <v>152</v>
      </c>
      <c r="E6" s="6" t="s">
        <v>155</v>
      </c>
      <c r="F6" s="6" t="s">
        <v>156</v>
      </c>
      <c r="G6" s="6" t="s">
        <v>231</v>
      </c>
      <c r="H6" s="6" t="s">
        <v>232</v>
      </c>
      <c r="I6" s="6"/>
      <c r="J6" s="6" t="s">
        <v>5</v>
      </c>
      <c r="K6" s="6" t="s">
        <v>6</v>
      </c>
      <c r="L6" s="6" t="s">
        <v>7</v>
      </c>
      <c r="M6" s="6" t="s">
        <v>8</v>
      </c>
      <c r="N6" s="6"/>
      <c r="O6" s="6" t="s">
        <v>5</v>
      </c>
      <c r="P6" s="6" t="s">
        <v>6</v>
      </c>
      <c r="Q6" s="6" t="s">
        <v>7</v>
      </c>
      <c r="R6" s="6" t="s">
        <v>8</v>
      </c>
      <c r="S6" s="6"/>
      <c r="T6" s="6" t="s">
        <v>9</v>
      </c>
      <c r="U6" s="6" t="s">
        <v>10</v>
      </c>
      <c r="V6" s="6" t="s">
        <v>169</v>
      </c>
    </row>
    <row r="8" spans="1:22" s="10" customFormat="1">
      <c r="A8" s="10" t="s">
        <v>157</v>
      </c>
    </row>
    <row r="9" spans="1:22">
      <c r="B9" t="str">
        <f>C1</f>
        <v>NO AGENCY CHOSEN</v>
      </c>
      <c r="C9" s="40">
        <f>VLOOKUP($B$9,'2019 Summary'!$A:$R,2,FALSE)</f>
        <v>0</v>
      </c>
      <c r="D9" s="40">
        <f>VLOOKUP($B$9,'2019 Summary'!$A:$R,3,FALSE)</f>
        <v>0</v>
      </c>
      <c r="E9" s="40">
        <f>C9-D9</f>
        <v>0</v>
      </c>
      <c r="F9" s="7">
        <f>VLOOKUP($B$9,'ROD Contributions FY 2018'!$A:$B,2,FALSE)</f>
        <v>0</v>
      </c>
      <c r="G9" s="7">
        <f>VLOOKUP($B$9,'2018 Summary'!$A:$T,4,FALSE)</f>
        <v>0</v>
      </c>
      <c r="H9" s="7">
        <f>VLOOKUP($B$9,'2019 Summary'!$A:$R,4,FALSE)</f>
        <v>0</v>
      </c>
      <c r="I9" s="4"/>
      <c r="J9" s="7">
        <f>VLOOKUP($B$9,'2019 Summary'!$A:$R,6,FALSE)</f>
        <v>0</v>
      </c>
      <c r="K9" s="7">
        <f>VLOOKUP($B$9,'2019 Summary'!$A:$R,7,FALSE)</f>
        <v>0</v>
      </c>
      <c r="L9" s="7">
        <f>VLOOKUP($B$9,'2019 Summary'!$A:$R,8,FALSE)</f>
        <v>0</v>
      </c>
      <c r="M9" s="7">
        <f>VLOOKUP($B$9,'2019 Summary'!$A:$R,9,FALSE)</f>
        <v>0</v>
      </c>
      <c r="N9" s="7"/>
      <c r="O9" s="7">
        <f>VLOOKUP($B$9,'2019 Summary'!$A:$R,11,FALSE)</f>
        <v>0</v>
      </c>
      <c r="P9" s="7">
        <f>VLOOKUP($B$9,'2019 Summary'!$A:$R,12,FALSE)</f>
        <v>0</v>
      </c>
      <c r="Q9" s="7">
        <f>VLOOKUP($B$9,'2019 Summary'!$A:$R,13,FALSE)</f>
        <v>0</v>
      </c>
      <c r="R9" s="7">
        <f>VLOOKUP($B$9,'2019 Summary'!$A:$R,14,FALSE)</f>
        <v>0</v>
      </c>
      <c r="S9" s="7"/>
      <c r="T9" s="7">
        <f>VLOOKUP($B$9,'2019 Summary'!$A:$R,16,FALSE)</f>
        <v>0</v>
      </c>
      <c r="U9" s="7">
        <f>VLOOKUP($B$9,'2019 Summary'!$A:$R,17,FALSE)</f>
        <v>0</v>
      </c>
      <c r="V9" s="7">
        <f>VLOOKUP($B$9,'2019 Summary'!$A:$R,18,FALSE)</f>
        <v>0</v>
      </c>
    </row>
    <row r="11" spans="1:22">
      <c r="B11" t="s">
        <v>218</v>
      </c>
      <c r="F11" s="1">
        <f>'ROD Contributions FY 2018'!B104</f>
        <v>855778.34594999976</v>
      </c>
      <c r="G11" s="7">
        <f>'2018 Summary'!D108</f>
        <v>-17069000.000000004</v>
      </c>
      <c r="H11" s="7">
        <f>'2019 Summary'!D108</f>
        <v>-16563001</v>
      </c>
      <c r="J11" s="7">
        <f>'2019 Summary'!F108</f>
        <v>146001</v>
      </c>
      <c r="K11" s="140">
        <f>'2019 Summary'!G108</f>
        <v>2639999</v>
      </c>
      <c r="L11" s="140">
        <f>'2019 Summary'!H108</f>
        <v>778996</v>
      </c>
      <c r="M11" s="140">
        <f>'2019 Summary'!I108</f>
        <v>819852</v>
      </c>
      <c r="N11" s="7"/>
      <c r="O11" s="7">
        <f>'2019 Summary'!K108</f>
        <v>755999</v>
      </c>
      <c r="P11" s="140">
        <f>'2019 Summary'!L108</f>
        <v>0</v>
      </c>
      <c r="Q11" s="140">
        <f>'2019 Summary'!M108</f>
        <v>0</v>
      </c>
      <c r="R11" s="140">
        <f>'2019 Summary'!N108</f>
        <v>819859</v>
      </c>
      <c r="S11" s="7"/>
      <c r="T11" s="7">
        <f>'2019 Summary'!P108</f>
        <v>3122002</v>
      </c>
      <c r="U11" s="140">
        <f>'2019 Summary'!Q108</f>
        <v>20</v>
      </c>
      <c r="V11" s="140">
        <f>'2019 Summary'!R108</f>
        <v>3122022</v>
      </c>
    </row>
    <row r="12" spans="1:22">
      <c r="F12" s="1"/>
      <c r="G12" s="7"/>
      <c r="H12" s="7"/>
      <c r="J12" s="7"/>
      <c r="K12" s="7"/>
      <c r="L12" s="7"/>
      <c r="M12" s="7"/>
      <c r="N12" s="7"/>
      <c r="O12" s="7"/>
      <c r="P12" s="7"/>
      <c r="Q12" s="7"/>
      <c r="R12" s="7"/>
      <c r="S12" s="7"/>
      <c r="T12" s="7"/>
      <c r="U12" s="7"/>
      <c r="V12" s="7"/>
    </row>
    <row r="13" spans="1:22">
      <c r="F13" s="1"/>
      <c r="G13" s="7"/>
      <c r="H13" s="7"/>
      <c r="J13" s="7"/>
      <c r="K13" s="7"/>
      <c r="L13" s="7"/>
      <c r="M13" s="7"/>
      <c r="N13" s="7"/>
      <c r="O13" s="7"/>
      <c r="P13" s="7"/>
      <c r="Q13" s="7"/>
      <c r="R13" s="7"/>
      <c r="S13" s="7"/>
      <c r="T13" s="7"/>
      <c r="U13" s="7"/>
      <c r="V13" s="7"/>
    </row>
    <row r="14" spans="1:22">
      <c r="A14" s="10" t="s">
        <v>184</v>
      </c>
      <c r="B14" t="str">
        <f>C1</f>
        <v>NO AGENCY CHOSEN</v>
      </c>
      <c r="C14" s="40">
        <f>VLOOKUP($B$14,'2018 Summary'!$A:$T,2,FALSE)</f>
        <v>0</v>
      </c>
      <c r="D14" s="40">
        <f>VLOOKUP($B$14,'2018 Summary'!$A:$T,3,FALSE)</f>
        <v>0</v>
      </c>
      <c r="E14" s="40">
        <f>C14-D14</f>
        <v>0</v>
      </c>
      <c r="F14" s="7">
        <f>VLOOKUP($B$14,'ROD Contributions FY 2017'!$A:$T,2,FALSE)</f>
        <v>0</v>
      </c>
      <c r="G14" s="7">
        <f>VLOOKUP($B$14,'2017 Summary'!$A:$T,6,FALSE)</f>
        <v>0</v>
      </c>
      <c r="H14" s="7">
        <f>VLOOKUP($B$14,'2018 Summary'!$A:$T,4,FALSE)</f>
        <v>0</v>
      </c>
      <c r="J14" s="7">
        <f>VLOOKUP($B$14,'2018 Summary'!$A:$T,6,FALSE)</f>
        <v>0</v>
      </c>
      <c r="K14" s="7">
        <f>VLOOKUP($B$14,'2018 Summary'!$A:$T,7,FALSE)</f>
        <v>0</v>
      </c>
      <c r="L14" s="7">
        <f>VLOOKUP($B$14,'2018 Summary'!$A:$T,8,FALSE)</f>
        <v>0</v>
      </c>
      <c r="M14" s="7">
        <f>VLOOKUP($B$14,'2018 Summary'!$A:$T,9,FALSE)</f>
        <v>0</v>
      </c>
      <c r="N14" s="7"/>
      <c r="O14" s="7">
        <f>VLOOKUP($B$14,'2018 Summary'!$A:$T,11,FALSE)</f>
        <v>0</v>
      </c>
      <c r="P14" s="7">
        <f>VLOOKUP($B$14,'2018 Summary'!$A:$T,12,FALSE)</f>
        <v>0</v>
      </c>
      <c r="Q14" s="7">
        <f>VLOOKUP($B$14,'2018 Summary'!$A:$T,13,FALSE)</f>
        <v>0</v>
      </c>
      <c r="R14" s="7">
        <f>VLOOKUP($B$14,'2018 Summary'!$A:$T,14,FALSE)</f>
        <v>0</v>
      </c>
      <c r="S14" s="7"/>
      <c r="T14" s="7">
        <f>VLOOKUP($B$14,'2018 Summary'!$A:$T,16,FALSE)</f>
        <v>0</v>
      </c>
      <c r="U14" s="7">
        <f>VLOOKUP($B$14,'2018 Summary'!$A:$T,17,FALSE)</f>
        <v>0</v>
      </c>
      <c r="V14" s="7">
        <f>VLOOKUP($B$14,'2018 Summary'!$A:$T,18,FALSE)</f>
        <v>0</v>
      </c>
    </row>
    <row r="16" spans="1:22">
      <c r="B16" t="s">
        <v>183</v>
      </c>
      <c r="F16" s="7">
        <f>'ROD Contributions FY 2017'!B104</f>
        <v>868856.37572500005</v>
      </c>
      <c r="G16" s="7">
        <f>'2017 Summary'!F109</f>
        <v>-18696000.799999997</v>
      </c>
      <c r="H16" s="7">
        <f>'2018 Summary'!D108</f>
        <v>-17069000.000000004</v>
      </c>
      <c r="I16" s="7"/>
      <c r="J16" s="7">
        <f>'2018 Summary'!F108</f>
        <v>293000</v>
      </c>
      <c r="K16" s="140">
        <f>'2018 Summary'!G108</f>
        <v>2107000</v>
      </c>
      <c r="L16" s="140">
        <f>'2018 Summary'!H108</f>
        <v>2880000.0000000005</v>
      </c>
      <c r="M16" s="140">
        <f>'2018 Summary'!I108</f>
        <v>880442.7705973296</v>
      </c>
      <c r="N16" s="140"/>
      <c r="O16" s="140">
        <f>'2018 Summary'!K108</f>
        <v>55000.000000000007</v>
      </c>
      <c r="P16" s="140">
        <f>'2018 Summary'!L108</f>
        <v>656000</v>
      </c>
      <c r="Q16" s="140">
        <f>'2018 Summary'!M108</f>
        <v>0</v>
      </c>
      <c r="R16" s="140">
        <f>'2018 Summary'!N108</f>
        <v>880443.33939732972</v>
      </c>
      <c r="S16" s="140"/>
      <c r="T16" s="140">
        <f>'2018 Summary'!P108</f>
        <v>2718000.0000000014</v>
      </c>
      <c r="U16" s="140">
        <f>'2018 Summary'!Q108</f>
        <v>-3.0439999998422991</v>
      </c>
      <c r="V16" s="140">
        <f>'2018 Summary'!R108</f>
        <v>2717996.9559999993</v>
      </c>
    </row>
    <row r="19" spans="1:15">
      <c r="A19" s="86" t="s">
        <v>185</v>
      </c>
      <c r="B19" s="87"/>
      <c r="C19" s="87"/>
      <c r="D19" s="87"/>
      <c r="E19" s="117" t="s">
        <v>199</v>
      </c>
      <c r="F19" s="96" t="s">
        <v>198</v>
      </c>
      <c r="G19" s="3"/>
      <c r="K19" s="1"/>
    </row>
    <row r="20" spans="1:15">
      <c r="A20" s="115" t="s">
        <v>204</v>
      </c>
      <c r="B20" s="90"/>
      <c r="C20" s="90"/>
      <c r="D20" s="90"/>
      <c r="E20" s="161">
        <f>IF(H9&lt;G9,G9-H9,0)</f>
        <v>0</v>
      </c>
      <c r="F20" s="172">
        <f>IF(H9&gt;G9,-(G9-H9),0)</f>
        <v>0</v>
      </c>
      <c r="G20" s="3"/>
      <c r="K20" s="1"/>
    </row>
    <row r="21" spans="1:15">
      <c r="A21" s="89" t="s">
        <v>186</v>
      </c>
      <c r="B21" s="90"/>
      <c r="C21" s="90"/>
      <c r="D21" s="90"/>
      <c r="E21" s="107">
        <f>ROUND(IF(J9&gt;J14,J9-J14,0),0)</f>
        <v>0</v>
      </c>
      <c r="F21" s="109">
        <f>ROUND(IF(J9&lt;J14,J14-J9,0),0)</f>
        <v>0</v>
      </c>
      <c r="G21" s="3"/>
      <c r="K21" s="1"/>
      <c r="L21" s="1"/>
      <c r="O21" s="1"/>
    </row>
    <row r="22" spans="1:15">
      <c r="A22" s="89" t="s">
        <v>187</v>
      </c>
      <c r="B22" s="90"/>
      <c r="C22" s="90"/>
      <c r="D22" s="90"/>
      <c r="E22" s="107">
        <f>ROUND(IF(L9&gt;L14,L9-L14,0),0)</f>
        <v>0</v>
      </c>
      <c r="F22" s="109">
        <f>ROUND(IF(L14&gt;L9,L14-L9,0),0)</f>
        <v>0</v>
      </c>
      <c r="G22" s="3"/>
    </row>
    <row r="23" spans="1:15">
      <c r="A23" s="89" t="s">
        <v>188</v>
      </c>
      <c r="B23" s="90"/>
      <c r="C23" s="90"/>
      <c r="D23" s="90"/>
      <c r="E23" s="107">
        <f>IF((K9-P9)&gt;(K14-P14),(K9-P9)-(K14-P14),0)</f>
        <v>0</v>
      </c>
      <c r="F23" s="109">
        <v>0</v>
      </c>
      <c r="G23" s="3"/>
      <c r="O23" s="1"/>
    </row>
    <row r="24" spans="1:15">
      <c r="A24" s="89" t="s">
        <v>189</v>
      </c>
      <c r="B24" s="90"/>
      <c r="C24" s="90"/>
      <c r="D24" s="90"/>
      <c r="E24" s="107">
        <f>ROUND(IF(M9&gt;M14,M9-M14,0),0)</f>
        <v>0</v>
      </c>
      <c r="F24" s="109">
        <f>ROUND(IF(M14&gt;M9,M14-M9,0),0)</f>
        <v>0</v>
      </c>
      <c r="G24" s="3"/>
    </row>
    <row r="25" spans="1:15">
      <c r="A25" s="89" t="s">
        <v>190</v>
      </c>
      <c r="B25" s="90"/>
      <c r="C25" s="90"/>
      <c r="D25" s="90"/>
      <c r="E25" s="107">
        <f>ROUND(IF(O14&gt;O9,O14-O9,0),0)</f>
        <v>0</v>
      </c>
      <c r="F25" s="109">
        <f>ROUND(IF(O9&gt;O14,O9-O14,0),0)</f>
        <v>0</v>
      </c>
      <c r="G25" s="3"/>
    </row>
    <row r="26" spans="1:15">
      <c r="A26" s="89" t="s">
        <v>191</v>
      </c>
      <c r="B26" s="90"/>
      <c r="C26" s="90"/>
      <c r="D26" s="90"/>
      <c r="E26" s="107">
        <f>ROUND(IF(Q14&gt;Q9,Q14-Q9,0),0)</f>
        <v>0</v>
      </c>
      <c r="F26" s="109">
        <f>ROUND(IF(Q9&gt;Q14,Q9-Q14,0),0)</f>
        <v>0</v>
      </c>
      <c r="G26" s="3"/>
    </row>
    <row r="27" spans="1:15">
      <c r="A27" s="89" t="s">
        <v>192</v>
      </c>
      <c r="B27" s="90"/>
      <c r="C27" s="90"/>
      <c r="D27" s="90"/>
      <c r="E27" s="107">
        <v>0</v>
      </c>
      <c r="F27" s="109">
        <v>0</v>
      </c>
      <c r="G27" s="3"/>
    </row>
    <row r="28" spans="1:15">
      <c r="A28" s="89" t="s">
        <v>193</v>
      </c>
      <c r="B28" s="90"/>
      <c r="C28" s="90"/>
      <c r="D28" s="90"/>
      <c r="E28" s="107">
        <f>ROUND(IF(R14&gt;R9,R14-R9,0),0)</f>
        <v>0</v>
      </c>
      <c r="F28" s="109">
        <f>ROUND(IF(R9&gt;R14,R9-R14,0),0)</f>
        <v>0</v>
      </c>
      <c r="G28" s="3"/>
    </row>
    <row r="29" spans="1:15">
      <c r="A29" s="89" t="s">
        <v>194</v>
      </c>
      <c r="B29" s="90"/>
      <c r="C29" s="90"/>
      <c r="D29" s="90"/>
      <c r="E29" s="107">
        <f>ROUND((Info!C21),0)</f>
        <v>0</v>
      </c>
      <c r="F29" s="109">
        <f>ROUND(Info!C19,0)</f>
        <v>0</v>
      </c>
      <c r="G29" s="3"/>
    </row>
    <row r="30" spans="1:15">
      <c r="A30" s="89" t="s">
        <v>195</v>
      </c>
      <c r="B30" s="90"/>
      <c r="C30" s="90"/>
      <c r="D30" s="90"/>
      <c r="E30" s="107">
        <v>0</v>
      </c>
      <c r="F30" s="109">
        <f>Info!C21</f>
        <v>0</v>
      </c>
      <c r="G30" s="3"/>
    </row>
    <row r="31" spans="1:15" hidden="1">
      <c r="A31" s="89" t="s">
        <v>196</v>
      </c>
      <c r="B31" s="90"/>
      <c r="C31" s="90"/>
      <c r="D31" s="90"/>
      <c r="E31" s="107">
        <f>ROUND(IF(V9&gt;=0,V9,0),0)</f>
        <v>0</v>
      </c>
      <c r="F31" s="109">
        <f>ROUND(IF(V9&lt;0,-V9,0),0)</f>
        <v>0</v>
      </c>
      <c r="G31" s="3"/>
    </row>
    <row r="32" spans="1:15" hidden="1">
      <c r="A32" s="89" t="s">
        <v>197</v>
      </c>
      <c r="B32" s="90"/>
      <c r="C32" s="90"/>
      <c r="D32" s="90"/>
      <c r="E32" s="107">
        <f>IF(Info!C19&gt;='JE Template'!F9,Info!C19-'JE Template'!F9,0)</f>
        <v>0</v>
      </c>
      <c r="F32" s="109">
        <f>ROUND(IF(F9&gt;Info!C19,F9-Info!C19,0),0)</f>
        <v>0</v>
      </c>
      <c r="G32" s="3"/>
    </row>
    <row r="33" spans="1:7">
      <c r="A33" s="89" t="s">
        <v>158</v>
      </c>
      <c r="B33" s="90"/>
      <c r="C33" s="90"/>
      <c r="D33" s="90"/>
      <c r="E33" s="107">
        <f>ROUND(IF(SUM(E31:E32)&gt;SUM(F31:F32),(SUM(E31:E32)-SUM(F31:F32)),0),0)</f>
        <v>0</v>
      </c>
      <c r="F33" s="109">
        <f>ROUND(IF(SUM(F31:F32)&gt;SUM(E31:E32),(SUM(F31:F32)-(SUM(E31:E32))),0),0)</f>
        <v>0</v>
      </c>
      <c r="G33" s="3"/>
    </row>
    <row r="34" spans="1:7">
      <c r="A34" s="98" t="s">
        <v>182</v>
      </c>
      <c r="B34" s="99"/>
      <c r="C34" s="99"/>
      <c r="D34" s="99"/>
      <c r="E34" s="129">
        <f>ROUND((SUM(E20:E33)-E31-E32),0)</f>
        <v>0</v>
      </c>
      <c r="F34" s="127">
        <f>ROUND((SUM(F20:F33)-F32-F31),0)</f>
        <v>0</v>
      </c>
      <c r="G34" s="118" t="str">
        <f>IF((ROUND(E34,0)=(ROUND(F34,0)))," ",CONCATENATE((TEXT((ABS(E34-F34)),"$#,##_);($#,##)"))," rounding"))</f>
        <v xml:space="preserve"> </v>
      </c>
    </row>
    <row r="37" spans="1:7">
      <c r="A37" s="120" t="s">
        <v>170</v>
      </c>
      <c r="B37" s="121"/>
      <c r="C37" s="121"/>
      <c r="D37" s="121"/>
      <c r="E37" s="121"/>
      <c r="F37" s="123"/>
    </row>
    <row r="38" spans="1:7">
      <c r="A38" s="88" t="s">
        <v>206</v>
      </c>
      <c r="B38" s="55"/>
      <c r="C38" s="55"/>
      <c r="D38" s="55"/>
      <c r="E38" s="124">
        <f>-H9</f>
        <v>0</v>
      </c>
      <c r="F38" s="56"/>
    </row>
    <row r="39" spans="1:7">
      <c r="A39" s="88" t="s">
        <v>203</v>
      </c>
      <c r="B39" s="55"/>
      <c r="C39" s="55"/>
      <c r="D39" s="55"/>
      <c r="E39" s="113">
        <f>SUM(E40:E41)</f>
        <v>0</v>
      </c>
      <c r="F39" s="56"/>
    </row>
    <row r="40" spans="1:7">
      <c r="A40" s="88"/>
      <c r="B40" s="97" t="s">
        <v>200</v>
      </c>
      <c r="C40" s="55"/>
      <c r="D40" s="55"/>
      <c r="E40" s="106">
        <f>V9</f>
        <v>0</v>
      </c>
      <c r="F40" s="56"/>
    </row>
    <row r="41" spans="1:7" ht="45">
      <c r="A41" s="92"/>
      <c r="B41" s="101" t="s">
        <v>201</v>
      </c>
      <c r="C41" s="93"/>
      <c r="D41" s="93"/>
      <c r="E41" s="122">
        <f>ROUND(IF(E32&lt;&gt;0,E32,-F32),0)</f>
        <v>0</v>
      </c>
      <c r="F41" s="94"/>
    </row>
    <row r="43" spans="1:7">
      <c r="A43" s="120" t="s">
        <v>202</v>
      </c>
      <c r="B43" s="121"/>
      <c r="C43" s="121"/>
      <c r="D43" s="121"/>
      <c r="E43" s="121"/>
      <c r="F43" s="123"/>
    </row>
    <row r="44" spans="1:7" ht="30">
      <c r="A44" s="88"/>
      <c r="B44" s="55"/>
      <c r="C44" s="55"/>
      <c r="D44" s="55"/>
      <c r="E44" s="110" t="s">
        <v>18</v>
      </c>
      <c r="F44" s="111" t="s">
        <v>19</v>
      </c>
    </row>
    <row r="45" spans="1:7">
      <c r="A45" s="88"/>
      <c r="B45" s="55" t="s">
        <v>13</v>
      </c>
      <c r="C45" s="55"/>
      <c r="D45" s="55"/>
      <c r="E45" s="106">
        <f>J9</f>
        <v>0</v>
      </c>
      <c r="F45" s="108">
        <f>O9</f>
        <v>0</v>
      </c>
    </row>
    <row r="46" spans="1:7">
      <c r="A46" s="88"/>
      <c r="B46" s="55" t="s">
        <v>14</v>
      </c>
      <c r="C46" s="55"/>
      <c r="D46" s="55"/>
      <c r="E46" s="106">
        <f>L9</f>
        <v>0</v>
      </c>
      <c r="F46" s="108">
        <f>Q9</f>
        <v>0</v>
      </c>
    </row>
    <row r="47" spans="1:7" ht="30">
      <c r="A47" s="88"/>
      <c r="B47" s="100" t="s">
        <v>15</v>
      </c>
      <c r="C47" s="55"/>
      <c r="D47" s="55"/>
      <c r="E47" s="106">
        <f>IF(K9&gt;P9,K9-P9,0)</f>
        <v>0</v>
      </c>
      <c r="F47" s="108">
        <f>IF(P9&gt;K9,P9-K9,0)</f>
        <v>0</v>
      </c>
    </row>
    <row r="48" spans="1:7" ht="30">
      <c r="A48" s="88"/>
      <c r="B48" s="100" t="s">
        <v>16</v>
      </c>
      <c r="C48" s="55"/>
      <c r="D48" s="55"/>
      <c r="E48" s="106">
        <f>M9</f>
        <v>0</v>
      </c>
      <c r="F48" s="108">
        <f>R9</f>
        <v>0</v>
      </c>
    </row>
    <row r="49" spans="1:7">
      <c r="A49" s="88"/>
      <c r="B49" s="100" t="s">
        <v>159</v>
      </c>
      <c r="C49" s="55"/>
      <c r="D49" s="55"/>
      <c r="E49" s="122">
        <f>Info!C21</f>
        <v>0</v>
      </c>
      <c r="F49" s="125"/>
    </row>
    <row r="50" spans="1:7" ht="15.75" thickBot="1">
      <c r="A50" s="88"/>
      <c r="B50" s="55" t="s">
        <v>17</v>
      </c>
      <c r="C50" s="55"/>
      <c r="D50" s="55"/>
      <c r="E50" s="112">
        <f>SUM(E45:E49)</f>
        <v>0</v>
      </c>
      <c r="F50" s="128">
        <f>SUM(F45:F49)</f>
        <v>0</v>
      </c>
    </row>
    <row r="51" spans="1:7" ht="15.75" thickTop="1">
      <c r="A51" s="88"/>
      <c r="B51" s="55"/>
      <c r="C51" s="55"/>
      <c r="D51" s="55"/>
      <c r="E51" s="55"/>
      <c r="F51" s="56"/>
      <c r="G51" s="157"/>
    </row>
    <row r="52" spans="1:7" ht="75">
      <c r="A52" s="92"/>
      <c r="B52" s="101" t="s">
        <v>205</v>
      </c>
      <c r="C52" s="93"/>
      <c r="D52" s="93"/>
      <c r="E52" s="93"/>
      <c r="F52" s="94"/>
    </row>
    <row r="54" spans="1:7">
      <c r="A54" s="86"/>
      <c r="B54" s="102" t="s">
        <v>20</v>
      </c>
      <c r="C54" s="102"/>
      <c r="D54" s="102"/>
      <c r="E54" s="103"/>
      <c r="F54" s="126"/>
    </row>
    <row r="55" spans="1:7">
      <c r="A55" s="89"/>
      <c r="B55" s="90"/>
      <c r="C55" s="90"/>
      <c r="D55" s="90"/>
      <c r="E55" s="91"/>
      <c r="F55" s="119"/>
    </row>
    <row r="56" spans="1:7">
      <c r="A56" s="89"/>
      <c r="B56" s="95" t="s">
        <v>21</v>
      </c>
      <c r="C56" s="90"/>
      <c r="D56" s="90"/>
      <c r="E56" s="91"/>
      <c r="F56" s="119"/>
    </row>
    <row r="57" spans="1:7">
      <c r="A57" s="89"/>
      <c r="B57" s="104">
        <v>2020</v>
      </c>
      <c r="C57" s="90"/>
      <c r="D57" s="90"/>
      <c r="E57" s="109">
        <f>VLOOKUP($C$1,'Deferred Amortization'!$A:$G,3,FALSE)</f>
        <v>0</v>
      </c>
      <c r="F57" s="119"/>
    </row>
    <row r="58" spans="1:7">
      <c r="A58" s="89"/>
      <c r="B58" s="104">
        <v>2021</v>
      </c>
      <c r="C58" s="90"/>
      <c r="D58" s="90"/>
      <c r="E58" s="109">
        <f>VLOOKUP($C$1,'Deferred Amortization'!$A:$G,4,FALSE)</f>
        <v>0</v>
      </c>
      <c r="F58" s="119"/>
    </row>
    <row r="59" spans="1:7">
      <c r="A59" s="89"/>
      <c r="B59" s="104">
        <v>2022</v>
      </c>
      <c r="C59" s="90"/>
      <c r="D59" s="90"/>
      <c r="E59" s="109">
        <f>VLOOKUP($C$1,'Deferred Amortization'!$A:$G,5,FALSE)</f>
        <v>0</v>
      </c>
      <c r="F59" s="119"/>
    </row>
    <row r="60" spans="1:7">
      <c r="A60" s="89"/>
      <c r="B60" s="104">
        <v>2023</v>
      </c>
      <c r="C60" s="90"/>
      <c r="D60" s="90"/>
      <c r="E60" s="109">
        <f>VLOOKUP($C$1,'Deferred Amortization'!$A:$G,6,FALSE)</f>
        <v>0</v>
      </c>
      <c r="F60" s="119"/>
    </row>
    <row r="61" spans="1:7">
      <c r="A61" s="89"/>
      <c r="B61" s="104">
        <v>2024</v>
      </c>
      <c r="C61" s="90"/>
      <c r="D61" s="90"/>
      <c r="E61" s="109">
        <f>VLOOKUP($C$1,'Deferred Amortization'!$A:$G,7,FALSE)</f>
        <v>0</v>
      </c>
      <c r="F61" s="119"/>
    </row>
    <row r="62" spans="1:7">
      <c r="A62" s="89"/>
      <c r="B62" s="90" t="s">
        <v>22</v>
      </c>
      <c r="C62" s="90"/>
      <c r="D62" s="90"/>
      <c r="E62" s="109">
        <v>0</v>
      </c>
      <c r="F62" s="119"/>
    </row>
    <row r="63" spans="1:7">
      <c r="A63" s="98"/>
      <c r="B63" s="99"/>
      <c r="C63" s="99"/>
      <c r="D63" s="99"/>
      <c r="E63" s="127">
        <f>SUM(E57:E62)</f>
        <v>0</v>
      </c>
      <c r="F63" s="119"/>
    </row>
    <row r="65" spans="1:10" ht="33" customHeight="1">
      <c r="A65" s="120" t="s">
        <v>234</v>
      </c>
      <c r="B65" s="121"/>
      <c r="C65" s="121"/>
      <c r="D65" s="121"/>
      <c r="E65" s="162" t="s">
        <v>224</v>
      </c>
      <c r="F65" s="162" t="s">
        <v>172</v>
      </c>
      <c r="G65" s="163" t="s">
        <v>233</v>
      </c>
    </row>
    <row r="66" spans="1:10">
      <c r="A66" s="88"/>
      <c r="B66" s="55" t="s">
        <v>12</v>
      </c>
      <c r="C66" s="55"/>
      <c r="D66" s="55"/>
      <c r="E66" s="164">
        <f>-'2019 Summary'!T108</f>
        <v>13058997</v>
      </c>
      <c r="F66" s="164">
        <f>-H11</f>
        <v>16563001</v>
      </c>
      <c r="G66" s="165">
        <f>-'2019 Summary'!U108</f>
        <v>19518004</v>
      </c>
    </row>
    <row r="67" spans="1:10">
      <c r="A67" s="88"/>
      <c r="B67" s="55"/>
      <c r="C67" s="55"/>
      <c r="D67" s="55"/>
      <c r="E67" s="166"/>
      <c r="F67" s="166"/>
      <c r="G67" s="167"/>
    </row>
    <row r="68" spans="1:10">
      <c r="A68" s="88"/>
      <c r="B68" s="105" t="s">
        <v>160</v>
      </c>
      <c r="C68" s="55"/>
      <c r="D68" s="55"/>
      <c r="E68" s="168">
        <f>-VLOOKUP($B$9,'2019 Summary'!$A:$U,20,FALSE)</f>
        <v>0</v>
      </c>
      <c r="F68" s="169">
        <f>-H9</f>
        <v>0</v>
      </c>
      <c r="G68" s="168">
        <f>-VLOOKUP($B$9,'2019 Summary'!$A:$U,21,FALSE)</f>
        <v>0</v>
      </c>
    </row>
    <row r="69" spans="1:10">
      <c r="A69" s="92"/>
      <c r="B69" s="93"/>
      <c r="C69" s="93"/>
      <c r="D69" s="93"/>
      <c r="E69" s="170"/>
      <c r="F69" s="170"/>
      <c r="G69" s="171"/>
    </row>
    <row r="70" spans="1:10">
      <c r="E70" s="8"/>
      <c r="F70" s="8"/>
      <c r="G70" s="8"/>
    </row>
    <row r="71" spans="1:10">
      <c r="F71" s="114"/>
    </row>
    <row r="73" spans="1:10">
      <c r="A73" s="186" t="s">
        <v>126</v>
      </c>
      <c r="B73" s="187"/>
      <c r="C73" s="84"/>
      <c r="D73" s="84"/>
      <c r="E73" s="84"/>
      <c r="F73" s="21"/>
      <c r="G73" s="21"/>
      <c r="H73" s="22"/>
      <c r="I73" s="22"/>
      <c r="J73" s="23"/>
    </row>
    <row r="74" spans="1:10" ht="56.25" customHeight="1">
      <c r="A74" s="24" t="s">
        <v>127</v>
      </c>
      <c r="B74" s="188" t="s">
        <v>128</v>
      </c>
      <c r="C74" s="188"/>
      <c r="D74" s="188"/>
      <c r="E74" s="188"/>
      <c r="F74" s="189"/>
      <c r="G74" s="189"/>
      <c r="H74" s="189"/>
      <c r="I74" s="189"/>
      <c r="J74" s="189"/>
    </row>
    <row r="75" spans="1:10">
      <c r="A75" s="25"/>
      <c r="B75" s="26"/>
      <c r="C75" s="26"/>
      <c r="D75" s="26"/>
      <c r="E75" s="26"/>
      <c r="F75" s="27"/>
      <c r="G75" s="27"/>
      <c r="H75" s="27"/>
      <c r="I75" s="27"/>
      <c r="J75" s="27"/>
    </row>
    <row r="76" spans="1:10" ht="44.25" customHeight="1">
      <c r="A76" s="24" t="s">
        <v>129</v>
      </c>
      <c r="B76" s="188" t="s">
        <v>130</v>
      </c>
      <c r="C76" s="188"/>
      <c r="D76" s="188"/>
      <c r="E76" s="188"/>
      <c r="F76" s="188"/>
      <c r="G76" s="188"/>
      <c r="H76" s="188"/>
      <c r="I76" s="188"/>
      <c r="J76" s="188"/>
    </row>
    <row r="77" spans="1:10">
      <c r="A77" s="25"/>
      <c r="B77" s="26"/>
      <c r="C77" s="26"/>
      <c r="D77" s="26"/>
      <c r="E77" s="26"/>
      <c r="F77" s="27"/>
      <c r="G77" s="27"/>
      <c r="H77" s="27"/>
      <c r="I77" s="27"/>
      <c r="J77" s="27"/>
    </row>
    <row r="78" spans="1:10" ht="35.25" customHeight="1">
      <c r="A78" s="24" t="s">
        <v>131</v>
      </c>
      <c r="B78" s="184" t="s">
        <v>132</v>
      </c>
      <c r="C78" s="184"/>
      <c r="D78" s="184"/>
      <c r="E78" s="184"/>
      <c r="F78" s="185"/>
      <c r="G78" s="185"/>
      <c r="H78" s="185"/>
      <c r="I78" s="185"/>
      <c r="J78" s="185"/>
    </row>
    <row r="79" spans="1:10">
      <c r="A79" s="25"/>
      <c r="B79" s="26"/>
      <c r="C79" s="26"/>
      <c r="D79" s="26"/>
      <c r="E79" s="26"/>
      <c r="F79" s="27"/>
      <c r="G79" s="27"/>
      <c r="H79" s="27"/>
      <c r="I79" s="27"/>
      <c r="J79" s="27"/>
    </row>
    <row r="80" spans="1:10" ht="51.75" customHeight="1">
      <c r="A80" s="24" t="s">
        <v>133</v>
      </c>
      <c r="B80" s="188" t="s">
        <v>134</v>
      </c>
      <c r="C80" s="188"/>
      <c r="D80" s="188"/>
      <c r="E80" s="188"/>
      <c r="F80" s="185"/>
      <c r="G80" s="185"/>
      <c r="H80" s="185"/>
      <c r="I80" s="185"/>
      <c r="J80" s="185"/>
    </row>
    <row r="81" spans="1:10">
      <c r="A81" s="25"/>
      <c r="B81" s="85"/>
      <c r="C81" s="85"/>
      <c r="D81" s="85"/>
      <c r="E81" s="85"/>
      <c r="F81" s="85"/>
      <c r="G81" s="85"/>
      <c r="H81" s="85"/>
      <c r="I81" s="85"/>
      <c r="J81" s="85"/>
    </row>
    <row r="82" spans="1:10">
      <c r="A82" s="24" t="s">
        <v>135</v>
      </c>
      <c r="B82" s="184" t="s">
        <v>136</v>
      </c>
      <c r="C82" s="184"/>
      <c r="D82" s="184"/>
      <c r="E82" s="184"/>
      <c r="F82" s="185"/>
      <c r="G82" s="185"/>
      <c r="H82" s="185"/>
      <c r="I82" s="185"/>
      <c r="J82" s="185"/>
    </row>
    <row r="83" spans="1:10">
      <c r="A83" s="25"/>
      <c r="B83" s="27"/>
      <c r="C83" s="27"/>
      <c r="D83" s="27"/>
      <c r="E83" s="27"/>
      <c r="F83" s="85"/>
      <c r="G83" s="85"/>
      <c r="H83" s="85"/>
      <c r="I83" s="85"/>
      <c r="J83" s="85"/>
    </row>
    <row r="84" spans="1:10" ht="45.75" customHeight="1">
      <c r="A84" s="24" t="s">
        <v>137</v>
      </c>
      <c r="B84" s="188" t="s">
        <v>138</v>
      </c>
      <c r="C84" s="188"/>
      <c r="D84" s="188"/>
      <c r="E84" s="188"/>
      <c r="F84" s="188"/>
      <c r="G84" s="188"/>
      <c r="H84" s="188"/>
      <c r="I84" s="188"/>
      <c r="J84" s="188"/>
    </row>
    <row r="85" spans="1:10">
      <c r="A85" s="25"/>
      <c r="B85" s="85"/>
      <c r="C85" s="85"/>
      <c r="D85" s="85"/>
      <c r="E85" s="85"/>
      <c r="F85" s="85"/>
      <c r="G85" s="85"/>
      <c r="H85" s="85"/>
      <c r="I85" s="85"/>
      <c r="J85" s="85"/>
    </row>
    <row r="86" spans="1:10" ht="68.25" customHeight="1">
      <c r="A86" s="28" t="s">
        <v>139</v>
      </c>
      <c r="B86" s="188" t="s">
        <v>140</v>
      </c>
      <c r="C86" s="188"/>
      <c r="D86" s="188"/>
      <c r="E86" s="188"/>
      <c r="F86" s="189"/>
      <c r="G86" s="189"/>
      <c r="H86" s="189"/>
      <c r="I86" s="189"/>
      <c r="J86" s="189"/>
    </row>
    <row r="87" spans="1:10">
      <c r="A87" s="25"/>
      <c r="B87" s="85"/>
      <c r="C87" s="85"/>
      <c r="D87" s="85"/>
      <c r="E87" s="85"/>
      <c r="F87" s="85"/>
      <c r="G87" s="85"/>
      <c r="H87" s="85"/>
      <c r="I87" s="85"/>
      <c r="J87" s="85"/>
    </row>
    <row r="88" spans="1:10" ht="70.5" customHeight="1">
      <c r="A88" s="24" t="s">
        <v>141</v>
      </c>
      <c r="B88" s="188" t="s">
        <v>142</v>
      </c>
      <c r="C88" s="188"/>
      <c r="D88" s="188"/>
      <c r="E88" s="188"/>
      <c r="F88" s="185"/>
      <c r="G88" s="185"/>
      <c r="H88" s="185"/>
      <c r="I88" s="185"/>
      <c r="J88" s="185"/>
    </row>
    <row r="89" spans="1:10">
      <c r="A89" s="25"/>
      <c r="B89" s="85"/>
      <c r="C89" s="85"/>
      <c r="D89" s="85"/>
      <c r="E89" s="85"/>
      <c r="F89" s="85"/>
      <c r="G89" s="85"/>
      <c r="H89" s="85"/>
      <c r="I89" s="85"/>
      <c r="J89" s="85"/>
    </row>
    <row r="90" spans="1:10" ht="22.5" customHeight="1">
      <c r="A90" s="29" t="s">
        <v>143</v>
      </c>
      <c r="B90" s="184" t="s">
        <v>144</v>
      </c>
      <c r="C90" s="184"/>
      <c r="D90" s="184"/>
      <c r="E90" s="184"/>
      <c r="F90" s="185"/>
      <c r="G90" s="185"/>
      <c r="H90" s="185"/>
      <c r="I90" s="185"/>
      <c r="J90" s="185"/>
    </row>
    <row r="91" spans="1:10">
      <c r="A91" s="25"/>
      <c r="B91" s="85"/>
      <c r="C91" s="85"/>
      <c r="D91" s="85"/>
      <c r="E91" s="85"/>
      <c r="F91" s="85"/>
      <c r="G91" s="85"/>
      <c r="H91" s="85"/>
      <c r="I91" s="85"/>
      <c r="J91" s="85"/>
    </row>
    <row r="92" spans="1:10" ht="22.5" customHeight="1">
      <c r="A92" s="29" t="s">
        <v>145</v>
      </c>
      <c r="B92" s="184" t="s">
        <v>146</v>
      </c>
      <c r="C92" s="184"/>
      <c r="D92" s="184"/>
      <c r="E92" s="184"/>
      <c r="F92" s="185"/>
      <c r="G92" s="185"/>
      <c r="H92" s="185"/>
      <c r="I92" s="185"/>
      <c r="J92" s="185"/>
    </row>
    <row r="93" spans="1:10">
      <c r="A93" s="29"/>
      <c r="B93" s="82"/>
      <c r="C93" s="82"/>
      <c r="D93" s="82"/>
      <c r="E93" s="82"/>
      <c r="F93" s="83"/>
      <c r="G93" s="83"/>
      <c r="H93" s="83"/>
      <c r="I93" s="83"/>
      <c r="J93" s="83"/>
    </row>
    <row r="94" spans="1:10" ht="43.5" customHeight="1">
      <c r="A94" s="29" t="s">
        <v>147</v>
      </c>
      <c r="B94" s="184" t="s">
        <v>148</v>
      </c>
      <c r="C94" s="184"/>
      <c r="D94" s="184"/>
      <c r="E94" s="184"/>
      <c r="F94" s="185"/>
      <c r="G94" s="185"/>
      <c r="H94" s="185"/>
      <c r="I94" s="185"/>
      <c r="J94" s="185"/>
    </row>
  </sheetData>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11"/>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cols>
    <col min="1" max="1" width="19.42578125" bestFit="1" customWidth="1"/>
    <col min="2" max="2" width="12.140625" customWidth="1"/>
    <col min="3" max="3" width="14.42578125" customWidth="1"/>
    <col min="4" max="4" width="12.28515625"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3.42578125"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2.28515625" bestFit="1" customWidth="1"/>
  </cols>
  <sheetData>
    <row r="1" spans="1:21">
      <c r="A1" s="190" t="s">
        <v>227</v>
      </c>
      <c r="B1" s="190"/>
      <c r="C1" s="141"/>
      <c r="D1" s="141"/>
      <c r="E1" s="141"/>
      <c r="F1" s="141"/>
      <c r="G1" s="141"/>
      <c r="H1" s="141"/>
      <c r="I1" s="141"/>
      <c r="J1" s="141"/>
      <c r="K1" s="141"/>
      <c r="L1" s="141"/>
      <c r="M1" s="141"/>
      <c r="N1" s="141"/>
      <c r="O1" s="141"/>
      <c r="P1" s="141"/>
      <c r="Q1" s="141"/>
      <c r="R1" s="141"/>
      <c r="S1" s="141"/>
      <c r="T1" s="141"/>
      <c r="U1" s="141"/>
    </row>
    <row r="2" spans="1:21">
      <c r="A2" s="190" t="s">
        <v>211</v>
      </c>
      <c r="B2" s="190"/>
      <c r="C2" s="141"/>
      <c r="D2" s="141"/>
      <c r="E2" s="141"/>
      <c r="F2" s="141"/>
      <c r="G2" s="141"/>
      <c r="H2" s="141"/>
      <c r="I2" s="141"/>
      <c r="J2" s="141"/>
      <c r="K2" s="141"/>
      <c r="L2" s="141"/>
      <c r="M2" s="141"/>
      <c r="N2" s="141"/>
      <c r="O2" s="141"/>
      <c r="P2" s="141"/>
      <c r="Q2" s="141"/>
      <c r="R2" s="141"/>
      <c r="S2" s="141"/>
      <c r="T2" s="141"/>
      <c r="U2" s="141"/>
    </row>
    <row r="3" spans="1:21">
      <c r="A3" s="141"/>
      <c r="B3" s="141"/>
      <c r="C3" s="141"/>
      <c r="D3" s="141"/>
      <c r="E3" s="141"/>
      <c r="F3" s="141"/>
      <c r="G3" s="141"/>
      <c r="H3" s="141"/>
      <c r="I3" s="141"/>
      <c r="J3" s="141"/>
      <c r="K3" s="141"/>
      <c r="L3" s="141"/>
      <c r="M3" s="141"/>
      <c r="N3" s="141"/>
      <c r="O3" s="141"/>
      <c r="P3" s="141"/>
      <c r="Q3" s="141"/>
      <c r="R3" s="141"/>
      <c r="S3" s="141"/>
      <c r="T3" s="141"/>
      <c r="U3" s="141"/>
    </row>
    <row r="4" spans="1:21">
      <c r="A4" s="139"/>
      <c r="B4" s="139"/>
      <c r="C4" s="139"/>
      <c r="D4" s="139"/>
      <c r="E4" s="139"/>
      <c r="F4" s="142" t="s">
        <v>2</v>
      </c>
      <c r="G4" s="142"/>
      <c r="H4" s="142"/>
      <c r="I4" s="142"/>
      <c r="J4" s="139"/>
      <c r="K4" s="142" t="s">
        <v>3</v>
      </c>
      <c r="L4" s="142"/>
      <c r="M4" s="142"/>
      <c r="N4" s="142"/>
      <c r="O4" s="139"/>
      <c r="P4" s="142" t="s">
        <v>4</v>
      </c>
      <c r="Q4" s="142"/>
      <c r="R4" s="142"/>
      <c r="S4" s="159" t="s">
        <v>212</v>
      </c>
      <c r="T4" s="143"/>
      <c r="U4" s="143"/>
    </row>
    <row r="5" spans="1:21" ht="157.5" customHeight="1">
      <c r="A5" s="144" t="s">
        <v>173</v>
      </c>
      <c r="B5" s="144" t="s">
        <v>151</v>
      </c>
      <c r="C5" s="144" t="s">
        <v>152</v>
      </c>
      <c r="D5" s="144" t="s">
        <v>228</v>
      </c>
      <c r="E5" s="144"/>
      <c r="F5" s="144" t="s">
        <v>5</v>
      </c>
      <c r="G5" s="144" t="s">
        <v>6</v>
      </c>
      <c r="H5" s="144" t="s">
        <v>7</v>
      </c>
      <c r="I5" s="144" t="s">
        <v>8</v>
      </c>
      <c r="J5" s="144"/>
      <c r="K5" s="144" t="s">
        <v>5</v>
      </c>
      <c r="L5" s="144" t="s">
        <v>213</v>
      </c>
      <c r="M5" s="144" t="s">
        <v>7</v>
      </c>
      <c r="N5" s="144" t="s">
        <v>8</v>
      </c>
      <c r="O5" s="144"/>
      <c r="P5" s="144" t="s">
        <v>9</v>
      </c>
      <c r="Q5" s="144" t="s">
        <v>10</v>
      </c>
      <c r="R5" s="144" t="s">
        <v>11</v>
      </c>
      <c r="S5" s="144"/>
      <c r="T5" s="144" t="s">
        <v>214</v>
      </c>
      <c r="U5" s="144" t="s">
        <v>215</v>
      </c>
    </row>
    <row r="6" spans="1:21">
      <c r="A6" s="145" t="s">
        <v>209</v>
      </c>
      <c r="B6" s="160">
        <v>0</v>
      </c>
      <c r="C6" s="160">
        <v>0</v>
      </c>
      <c r="D6" s="160">
        <v>0</v>
      </c>
      <c r="E6" s="160"/>
      <c r="F6" s="160">
        <v>0</v>
      </c>
      <c r="G6" s="160">
        <v>0</v>
      </c>
      <c r="H6" s="160">
        <v>0</v>
      </c>
      <c r="I6" s="160">
        <v>0</v>
      </c>
      <c r="J6" s="160"/>
      <c r="K6" s="160">
        <v>0</v>
      </c>
      <c r="L6" s="160">
        <v>0</v>
      </c>
      <c r="M6" s="160">
        <v>0</v>
      </c>
      <c r="N6" s="160">
        <v>0</v>
      </c>
      <c r="O6" s="160"/>
      <c r="P6" s="160">
        <v>0</v>
      </c>
      <c r="Q6" s="160">
        <v>0</v>
      </c>
      <c r="R6" s="160">
        <v>0</v>
      </c>
      <c r="S6" s="160"/>
      <c r="T6" s="160">
        <v>0</v>
      </c>
      <c r="U6" s="160">
        <v>0</v>
      </c>
    </row>
    <row r="7" spans="1:21">
      <c r="A7" s="145" t="s">
        <v>24</v>
      </c>
      <c r="B7" s="156">
        <v>1.5755000000000002E-2</v>
      </c>
      <c r="C7" s="156">
        <v>1.55155E-2</v>
      </c>
      <c r="D7" s="157">
        <v>-260950</v>
      </c>
      <c r="E7" s="147"/>
      <c r="F7" s="157">
        <v>2300</v>
      </c>
      <c r="G7" s="157">
        <v>41593</v>
      </c>
      <c r="H7" s="157">
        <v>12273</v>
      </c>
      <c r="I7" s="157">
        <v>2856</v>
      </c>
      <c r="J7" s="147"/>
      <c r="K7" s="157">
        <v>11911</v>
      </c>
      <c r="L7" s="157"/>
      <c r="M7" s="157">
        <v>0</v>
      </c>
      <c r="N7" s="157">
        <v>3862</v>
      </c>
      <c r="O7" s="147"/>
      <c r="P7" s="157">
        <v>49187</v>
      </c>
      <c r="Q7" s="157">
        <v>28909</v>
      </c>
      <c r="R7" s="157">
        <v>78096</v>
      </c>
      <c r="S7" s="157"/>
      <c r="T7" s="157">
        <v>-205745</v>
      </c>
      <c r="U7" s="157">
        <v>-307506</v>
      </c>
    </row>
    <row r="8" spans="1:21">
      <c r="A8" s="145" t="s">
        <v>25</v>
      </c>
      <c r="B8" s="156">
        <v>2.8513000000000002E-3</v>
      </c>
      <c r="C8" s="156">
        <v>2.7699999999999999E-3</v>
      </c>
      <c r="D8" s="140">
        <v>-47226</v>
      </c>
      <c r="E8" s="147"/>
      <c r="F8" s="140">
        <v>416</v>
      </c>
      <c r="G8" s="140">
        <v>7527</v>
      </c>
      <c r="H8" s="140">
        <v>2221</v>
      </c>
      <c r="I8" s="140">
        <v>607</v>
      </c>
      <c r="J8" s="147"/>
      <c r="K8" s="140">
        <v>2156</v>
      </c>
      <c r="L8" s="140"/>
      <c r="M8" s="140">
        <v>0</v>
      </c>
      <c r="N8" s="140">
        <v>1172</v>
      </c>
      <c r="O8" s="147"/>
      <c r="P8" s="140">
        <v>8902</v>
      </c>
      <c r="Q8" s="140">
        <v>123</v>
      </c>
      <c r="R8" s="140">
        <v>9025</v>
      </c>
      <c r="S8" s="140"/>
      <c r="T8" s="140">
        <v>-37235</v>
      </c>
      <c r="U8" s="140">
        <v>-55652</v>
      </c>
    </row>
    <row r="9" spans="1:21">
      <c r="A9" s="145" t="s">
        <v>26</v>
      </c>
      <c r="B9" s="156">
        <v>1.5004E-3</v>
      </c>
      <c r="C9" s="156">
        <v>1.4677E-3</v>
      </c>
      <c r="D9" s="140">
        <v>-24851</v>
      </c>
      <c r="E9" s="147"/>
      <c r="F9" s="140">
        <v>219</v>
      </c>
      <c r="G9" s="140">
        <v>3961</v>
      </c>
      <c r="H9" s="140">
        <v>1169</v>
      </c>
      <c r="I9" s="140">
        <v>216</v>
      </c>
      <c r="J9" s="147"/>
      <c r="K9" s="140">
        <v>1134</v>
      </c>
      <c r="L9" s="140"/>
      <c r="M9" s="140">
        <v>0</v>
      </c>
      <c r="N9" s="140">
        <v>471</v>
      </c>
      <c r="O9" s="147"/>
      <c r="P9" s="140">
        <v>4684</v>
      </c>
      <c r="Q9" s="140">
        <v>158</v>
      </c>
      <c r="R9" s="140">
        <v>4842</v>
      </c>
      <c r="S9" s="140"/>
      <c r="T9" s="140">
        <v>-19594</v>
      </c>
      <c r="U9" s="140">
        <v>-29285</v>
      </c>
    </row>
    <row r="10" spans="1:21">
      <c r="A10" s="145" t="s">
        <v>27</v>
      </c>
      <c r="B10" s="156">
        <v>1.7306000000000001E-3</v>
      </c>
      <c r="C10" s="156">
        <v>1.6808999999999999E-3</v>
      </c>
      <c r="D10" s="140">
        <v>-28664</v>
      </c>
      <c r="E10" s="147"/>
      <c r="F10" s="140">
        <v>253</v>
      </c>
      <c r="G10" s="140">
        <v>4569</v>
      </c>
      <c r="H10" s="140">
        <v>1348</v>
      </c>
      <c r="I10" s="140">
        <v>377</v>
      </c>
      <c r="J10" s="147"/>
      <c r="K10" s="140">
        <v>1308</v>
      </c>
      <c r="L10" s="140"/>
      <c r="M10" s="140">
        <v>0</v>
      </c>
      <c r="N10" s="140">
        <v>717</v>
      </c>
      <c r="O10" s="147"/>
      <c r="P10" s="140">
        <v>5403</v>
      </c>
      <c r="Q10" s="140">
        <v>238</v>
      </c>
      <c r="R10" s="140">
        <v>5641</v>
      </c>
      <c r="S10" s="140"/>
      <c r="T10" s="140">
        <v>-22600</v>
      </c>
      <c r="U10" s="140">
        <v>-33778</v>
      </c>
    </row>
    <row r="11" spans="1:21">
      <c r="A11" s="145" t="s">
        <v>28</v>
      </c>
      <c r="B11" s="156">
        <v>3.4716E-3</v>
      </c>
      <c r="C11" s="156">
        <v>3.4340999999999998E-3</v>
      </c>
      <c r="D11" s="140">
        <v>-57500</v>
      </c>
      <c r="E11" s="147"/>
      <c r="F11" s="140">
        <v>507</v>
      </c>
      <c r="G11" s="140">
        <v>9165</v>
      </c>
      <c r="H11" s="140">
        <v>2704</v>
      </c>
      <c r="I11" s="140">
        <v>963</v>
      </c>
      <c r="J11" s="147"/>
      <c r="K11" s="140">
        <v>2625</v>
      </c>
      <c r="L11" s="140"/>
      <c r="M11" s="140">
        <v>0</v>
      </c>
      <c r="N11" s="140">
        <v>666</v>
      </c>
      <c r="O11" s="147"/>
      <c r="P11" s="140">
        <v>10838</v>
      </c>
      <c r="Q11" s="140">
        <v>135</v>
      </c>
      <c r="R11" s="140">
        <v>10973</v>
      </c>
      <c r="S11" s="140"/>
      <c r="T11" s="140">
        <v>-45336</v>
      </c>
      <c r="U11" s="140">
        <v>-67759</v>
      </c>
    </row>
    <row r="12" spans="1:21">
      <c r="A12" s="145" t="s">
        <v>29</v>
      </c>
      <c r="B12" s="156">
        <v>4.1438999999999998E-3</v>
      </c>
      <c r="C12" s="156">
        <v>2.928E-3</v>
      </c>
      <c r="D12" s="140">
        <v>-68635</v>
      </c>
      <c r="E12" s="147"/>
      <c r="F12" s="140">
        <v>605</v>
      </c>
      <c r="G12" s="140">
        <v>10940</v>
      </c>
      <c r="H12" s="140">
        <v>3228</v>
      </c>
      <c r="I12" s="140">
        <v>0</v>
      </c>
      <c r="J12" s="147"/>
      <c r="K12" s="140">
        <v>3133</v>
      </c>
      <c r="L12" s="140"/>
      <c r="M12" s="140">
        <v>0</v>
      </c>
      <c r="N12" s="140">
        <v>18835</v>
      </c>
      <c r="O12" s="147"/>
      <c r="P12" s="140">
        <v>12937</v>
      </c>
      <c r="Q12" s="140">
        <v>-10625</v>
      </c>
      <c r="R12" s="140">
        <v>2312</v>
      </c>
      <c r="S12" s="140"/>
      <c r="T12" s="140">
        <v>-54115</v>
      </c>
      <c r="U12" s="140">
        <v>-80881</v>
      </c>
    </row>
    <row r="13" spans="1:21">
      <c r="A13" s="145" t="s">
        <v>30</v>
      </c>
      <c r="B13" s="156">
        <v>4.5899000000000001E-3</v>
      </c>
      <c r="C13" s="156">
        <v>4.5522000000000002E-3</v>
      </c>
      <c r="D13" s="140">
        <v>-76023</v>
      </c>
      <c r="E13" s="147"/>
      <c r="F13" s="140">
        <v>670</v>
      </c>
      <c r="G13" s="140">
        <v>12117</v>
      </c>
      <c r="H13" s="140">
        <v>3576</v>
      </c>
      <c r="I13" s="140">
        <v>0</v>
      </c>
      <c r="J13" s="147"/>
      <c r="K13" s="140">
        <v>3470</v>
      </c>
      <c r="L13" s="140"/>
      <c r="M13" s="140">
        <v>0</v>
      </c>
      <c r="N13" s="140">
        <v>1642</v>
      </c>
      <c r="O13" s="147"/>
      <c r="P13" s="140">
        <v>14330</v>
      </c>
      <c r="Q13" s="140">
        <v>-2144</v>
      </c>
      <c r="R13" s="140">
        <v>12186</v>
      </c>
      <c r="S13" s="140"/>
      <c r="T13" s="140">
        <v>-59940</v>
      </c>
      <c r="U13" s="140">
        <v>-89586</v>
      </c>
    </row>
    <row r="14" spans="1:21">
      <c r="A14" s="145" t="s">
        <v>31</v>
      </c>
      <c r="B14" s="156">
        <v>1.1714E-3</v>
      </c>
      <c r="C14" s="156">
        <v>1.2287999999999999E-3</v>
      </c>
      <c r="D14" s="140">
        <v>-19402</v>
      </c>
      <c r="E14" s="147"/>
      <c r="F14" s="140">
        <v>171</v>
      </c>
      <c r="G14" s="140">
        <v>3092</v>
      </c>
      <c r="H14" s="140">
        <v>913</v>
      </c>
      <c r="I14" s="140">
        <v>848</v>
      </c>
      <c r="J14" s="147"/>
      <c r="K14" s="140">
        <v>886</v>
      </c>
      <c r="L14" s="140"/>
      <c r="M14" s="140">
        <v>0</v>
      </c>
      <c r="N14" s="140">
        <v>293</v>
      </c>
      <c r="O14" s="147"/>
      <c r="P14" s="140">
        <v>3657</v>
      </c>
      <c r="Q14" s="140">
        <v>221</v>
      </c>
      <c r="R14" s="140">
        <v>3878</v>
      </c>
      <c r="S14" s="140"/>
      <c r="T14" s="140">
        <v>-15297</v>
      </c>
      <c r="U14" s="140">
        <v>-22863</v>
      </c>
    </row>
    <row r="15" spans="1:21">
      <c r="A15" s="145" t="s">
        <v>32</v>
      </c>
      <c r="B15" s="156">
        <v>2.4632E-3</v>
      </c>
      <c r="C15" s="156">
        <v>2.5241999999999999E-3</v>
      </c>
      <c r="D15" s="140">
        <v>-40798</v>
      </c>
      <c r="E15" s="147"/>
      <c r="F15" s="140">
        <v>360</v>
      </c>
      <c r="G15" s="140">
        <v>6503</v>
      </c>
      <c r="H15" s="140">
        <v>1919</v>
      </c>
      <c r="I15" s="140">
        <v>1067</v>
      </c>
      <c r="J15" s="147"/>
      <c r="K15" s="140">
        <v>1862</v>
      </c>
      <c r="L15" s="140"/>
      <c r="M15" s="140">
        <v>0</v>
      </c>
      <c r="N15" s="140">
        <v>51</v>
      </c>
      <c r="O15" s="147"/>
      <c r="P15" s="140">
        <v>7690</v>
      </c>
      <c r="Q15" s="140">
        <v>889</v>
      </c>
      <c r="R15" s="140">
        <v>8579</v>
      </c>
      <c r="S15" s="140"/>
      <c r="T15" s="140">
        <v>-32167</v>
      </c>
      <c r="U15" s="140">
        <v>-48077</v>
      </c>
    </row>
    <row r="16" spans="1:21">
      <c r="A16" s="145" t="s">
        <v>33</v>
      </c>
      <c r="B16" s="156">
        <v>2.5120699999999999E-2</v>
      </c>
      <c r="C16" s="156">
        <v>2.1895999999999999E-2</v>
      </c>
      <c r="D16" s="140">
        <v>-416074</v>
      </c>
      <c r="E16" s="147"/>
      <c r="F16" s="140">
        <v>3668</v>
      </c>
      <c r="G16" s="140">
        <v>66319</v>
      </c>
      <c r="H16" s="140">
        <v>19569</v>
      </c>
      <c r="I16" s="140">
        <v>4273</v>
      </c>
      <c r="J16" s="147"/>
      <c r="K16" s="140">
        <v>18991</v>
      </c>
      <c r="L16" s="140"/>
      <c r="M16" s="140">
        <v>0</v>
      </c>
      <c r="N16" s="140">
        <v>66167</v>
      </c>
      <c r="O16" s="147"/>
      <c r="P16" s="140">
        <v>78427</v>
      </c>
      <c r="Q16" s="140">
        <v>-31370</v>
      </c>
      <c r="R16" s="140">
        <v>47057</v>
      </c>
      <c r="S16" s="140"/>
      <c r="T16" s="140">
        <v>-328051</v>
      </c>
      <c r="U16" s="140">
        <v>-490306</v>
      </c>
    </row>
    <row r="17" spans="1:21">
      <c r="A17" s="145" t="s">
        <v>34</v>
      </c>
      <c r="B17" s="156">
        <v>3.1788799999999999E-2</v>
      </c>
      <c r="C17" s="156">
        <v>3.51478E-2</v>
      </c>
      <c r="D17" s="140">
        <v>-526518</v>
      </c>
      <c r="E17" s="147"/>
      <c r="F17" s="140">
        <v>4641</v>
      </c>
      <c r="G17" s="140">
        <v>83922</v>
      </c>
      <c r="H17" s="140">
        <v>24763</v>
      </c>
      <c r="I17" s="140">
        <v>48455</v>
      </c>
      <c r="J17" s="147"/>
      <c r="K17" s="140">
        <v>24032</v>
      </c>
      <c r="L17" s="140"/>
      <c r="M17" s="140">
        <v>0</v>
      </c>
      <c r="N17" s="140">
        <v>3942</v>
      </c>
      <c r="O17" s="147"/>
      <c r="P17" s="140">
        <v>99245</v>
      </c>
      <c r="Q17" s="140">
        <v>15604</v>
      </c>
      <c r="R17" s="140">
        <v>114849</v>
      </c>
      <c r="S17" s="140"/>
      <c r="T17" s="140">
        <v>-415130</v>
      </c>
      <c r="U17" s="140">
        <v>-620454</v>
      </c>
    </row>
    <row r="18" spans="1:21">
      <c r="A18" s="145" t="s">
        <v>35</v>
      </c>
      <c r="B18" s="156">
        <v>1.3018500000000001E-2</v>
      </c>
      <c r="C18" s="156">
        <v>1.1046800000000001E-2</v>
      </c>
      <c r="D18" s="140">
        <v>-215625</v>
      </c>
      <c r="E18" s="147"/>
      <c r="F18" s="140">
        <v>1901</v>
      </c>
      <c r="G18" s="140">
        <v>34369</v>
      </c>
      <c r="H18" s="140">
        <v>10141</v>
      </c>
      <c r="I18" s="140">
        <v>0</v>
      </c>
      <c r="J18" s="147"/>
      <c r="K18" s="140">
        <v>9842</v>
      </c>
      <c r="L18" s="140"/>
      <c r="M18" s="140">
        <v>0</v>
      </c>
      <c r="N18" s="140">
        <v>37367</v>
      </c>
      <c r="O18" s="147"/>
      <c r="P18" s="140">
        <v>40644</v>
      </c>
      <c r="Q18" s="140">
        <v>-34637</v>
      </c>
      <c r="R18" s="140">
        <v>6007</v>
      </c>
      <c r="S18" s="140"/>
      <c r="T18" s="140">
        <v>-170009</v>
      </c>
      <c r="U18" s="140">
        <v>-254095</v>
      </c>
    </row>
    <row r="19" spans="1:21">
      <c r="A19" s="145" t="s">
        <v>36</v>
      </c>
      <c r="B19" s="156">
        <v>2.2804499999999998E-2</v>
      </c>
      <c r="C19" s="156">
        <v>2.3873700000000001E-2</v>
      </c>
      <c r="D19" s="140">
        <v>-377711</v>
      </c>
      <c r="E19" s="147"/>
      <c r="F19" s="140">
        <v>3329</v>
      </c>
      <c r="G19" s="140">
        <v>60204</v>
      </c>
      <c r="H19" s="140">
        <v>17765</v>
      </c>
      <c r="I19" s="140">
        <v>16321</v>
      </c>
      <c r="J19" s="147"/>
      <c r="K19" s="140">
        <v>17240</v>
      </c>
      <c r="L19" s="140"/>
      <c r="M19" s="140">
        <v>0</v>
      </c>
      <c r="N19" s="140">
        <v>3500</v>
      </c>
      <c r="O19" s="147"/>
      <c r="P19" s="140">
        <v>71196</v>
      </c>
      <c r="Q19" s="140">
        <v>-2609</v>
      </c>
      <c r="R19" s="140">
        <v>68587</v>
      </c>
      <c r="S19" s="140"/>
      <c r="T19" s="140">
        <v>-297804</v>
      </c>
      <c r="U19" s="140">
        <v>-445098</v>
      </c>
    </row>
    <row r="20" spans="1:21">
      <c r="A20" s="145" t="s">
        <v>37</v>
      </c>
      <c r="B20" s="156">
        <v>6.8684000000000002E-3</v>
      </c>
      <c r="C20" s="156">
        <v>6.7060000000000002E-3</v>
      </c>
      <c r="D20" s="140">
        <v>-113761</v>
      </c>
      <c r="E20" s="147"/>
      <c r="F20" s="140">
        <v>1003</v>
      </c>
      <c r="G20" s="140">
        <v>18133</v>
      </c>
      <c r="H20" s="140">
        <v>5350</v>
      </c>
      <c r="I20" s="140">
        <v>6826</v>
      </c>
      <c r="J20" s="147"/>
      <c r="K20" s="140">
        <v>5193</v>
      </c>
      <c r="L20" s="140"/>
      <c r="M20" s="140">
        <v>0</v>
      </c>
      <c r="N20" s="140">
        <v>3310</v>
      </c>
      <c r="O20" s="147"/>
      <c r="P20" s="140">
        <v>21443</v>
      </c>
      <c r="Q20" s="140">
        <v>3676</v>
      </c>
      <c r="R20" s="140">
        <v>25119</v>
      </c>
      <c r="S20" s="140"/>
      <c r="T20" s="140">
        <v>-89694</v>
      </c>
      <c r="U20" s="140">
        <v>-134057</v>
      </c>
    </row>
    <row r="21" spans="1:21">
      <c r="A21" s="145" t="s">
        <v>38</v>
      </c>
      <c r="B21" s="156">
        <v>1.1213E-3</v>
      </c>
      <c r="C21" s="156">
        <v>1.0656999999999999E-3</v>
      </c>
      <c r="D21" s="140">
        <v>-18572</v>
      </c>
      <c r="E21" s="147"/>
      <c r="F21" s="140">
        <v>164</v>
      </c>
      <c r="G21" s="140">
        <v>2960</v>
      </c>
      <c r="H21" s="140">
        <v>873</v>
      </c>
      <c r="I21" s="140">
        <v>292</v>
      </c>
      <c r="J21" s="147"/>
      <c r="K21" s="140">
        <v>848</v>
      </c>
      <c r="L21" s="140"/>
      <c r="M21" s="140">
        <v>0</v>
      </c>
      <c r="N21" s="140">
        <v>1202</v>
      </c>
      <c r="O21" s="147"/>
      <c r="P21" s="140">
        <v>3501</v>
      </c>
      <c r="Q21" s="140">
        <v>-1103</v>
      </c>
      <c r="R21" s="140">
        <v>2398</v>
      </c>
      <c r="S21" s="140"/>
      <c r="T21" s="140">
        <v>-14643</v>
      </c>
      <c r="U21" s="140">
        <v>-21886</v>
      </c>
    </row>
    <row r="22" spans="1:21">
      <c r="A22" s="145" t="s">
        <v>39</v>
      </c>
      <c r="B22" s="156">
        <v>1.0663000000000001E-2</v>
      </c>
      <c r="C22" s="156">
        <v>9.3938000000000008E-3</v>
      </c>
      <c r="D22" s="140">
        <v>-176611</v>
      </c>
      <c r="E22" s="147"/>
      <c r="F22" s="140">
        <v>1557</v>
      </c>
      <c r="G22" s="140">
        <v>28150</v>
      </c>
      <c r="H22" s="140">
        <v>8306</v>
      </c>
      <c r="I22" s="140">
        <v>31108</v>
      </c>
      <c r="J22" s="147"/>
      <c r="K22" s="140">
        <v>8061</v>
      </c>
      <c r="L22" s="140"/>
      <c r="M22" s="140">
        <v>0</v>
      </c>
      <c r="N22" s="140">
        <v>24791</v>
      </c>
      <c r="O22" s="147"/>
      <c r="P22" s="140">
        <v>33290</v>
      </c>
      <c r="Q22" s="140">
        <v>4570</v>
      </c>
      <c r="R22" s="140">
        <v>37860</v>
      </c>
      <c r="S22" s="140"/>
      <c r="T22" s="140">
        <v>-139248</v>
      </c>
      <c r="U22" s="140">
        <v>-208120</v>
      </c>
    </row>
    <row r="23" spans="1:21">
      <c r="A23" s="145" t="s">
        <v>40</v>
      </c>
      <c r="B23" s="156">
        <v>1.2042000000000001E-3</v>
      </c>
      <c r="C23" s="156">
        <v>1.6682999999999999E-3</v>
      </c>
      <c r="D23" s="140">
        <v>-19945</v>
      </c>
      <c r="E23" s="147"/>
      <c r="F23" s="140">
        <v>176</v>
      </c>
      <c r="G23" s="140">
        <v>3179</v>
      </c>
      <c r="H23" s="140">
        <v>938</v>
      </c>
      <c r="I23" s="140">
        <v>7218</v>
      </c>
      <c r="J23" s="147"/>
      <c r="K23" s="140">
        <v>910</v>
      </c>
      <c r="L23" s="140"/>
      <c r="M23" s="140">
        <v>0</v>
      </c>
      <c r="N23" s="140">
        <v>125</v>
      </c>
      <c r="O23" s="147"/>
      <c r="P23" s="140">
        <v>3760</v>
      </c>
      <c r="Q23" s="140">
        <v>3547</v>
      </c>
      <c r="R23" s="140">
        <v>7307</v>
      </c>
      <c r="S23" s="140"/>
      <c r="T23" s="140">
        <v>-15726</v>
      </c>
      <c r="U23" s="140">
        <v>-23504</v>
      </c>
    </row>
    <row r="24" spans="1:21">
      <c r="A24" s="145" t="s">
        <v>41</v>
      </c>
      <c r="B24" s="156">
        <v>1.6183199999999998E-2</v>
      </c>
      <c r="C24" s="156">
        <v>1.6446300000000001E-2</v>
      </c>
      <c r="D24" s="140">
        <v>-268042</v>
      </c>
      <c r="E24" s="147"/>
      <c r="F24" s="140">
        <v>2363</v>
      </c>
      <c r="G24" s="140">
        <v>42724</v>
      </c>
      <c r="H24" s="140">
        <v>12607</v>
      </c>
      <c r="I24" s="140">
        <v>7091</v>
      </c>
      <c r="J24" s="147"/>
      <c r="K24" s="140">
        <v>12234</v>
      </c>
      <c r="L24" s="140"/>
      <c r="M24" s="140">
        <v>0</v>
      </c>
      <c r="N24" s="140">
        <v>754</v>
      </c>
      <c r="O24" s="147"/>
      <c r="P24" s="140">
        <v>50524</v>
      </c>
      <c r="Q24" s="140">
        <v>2530</v>
      </c>
      <c r="R24" s="140">
        <v>53054</v>
      </c>
      <c r="S24" s="140"/>
      <c r="T24" s="140">
        <v>-211336</v>
      </c>
      <c r="U24" s="140">
        <v>-315864</v>
      </c>
    </row>
    <row r="25" spans="1:21">
      <c r="A25" s="145" t="s">
        <v>42</v>
      </c>
      <c r="B25" s="156">
        <v>8.7805000000000001E-3</v>
      </c>
      <c r="C25" s="156">
        <v>8.7611000000000008E-3</v>
      </c>
      <c r="D25" s="140">
        <v>-145431</v>
      </c>
      <c r="E25" s="147"/>
      <c r="F25" s="140">
        <v>1282</v>
      </c>
      <c r="G25" s="140">
        <v>23181</v>
      </c>
      <c r="H25" s="140">
        <v>6840</v>
      </c>
      <c r="I25" s="140">
        <v>561</v>
      </c>
      <c r="J25" s="147"/>
      <c r="K25" s="140">
        <v>6638</v>
      </c>
      <c r="L25" s="140"/>
      <c r="M25" s="140">
        <v>0</v>
      </c>
      <c r="N25" s="140">
        <v>4747</v>
      </c>
      <c r="O25" s="147"/>
      <c r="P25" s="140">
        <v>27413</v>
      </c>
      <c r="Q25" s="140">
        <v>-3269</v>
      </c>
      <c r="R25" s="140">
        <v>24144</v>
      </c>
      <c r="S25" s="140"/>
      <c r="T25" s="140">
        <v>-114665</v>
      </c>
      <c r="U25" s="140">
        <v>-171378</v>
      </c>
    </row>
    <row r="26" spans="1:21">
      <c r="A26" s="145" t="s">
        <v>43</v>
      </c>
      <c r="B26" s="156">
        <v>4.0013999999999996E-3</v>
      </c>
      <c r="C26" s="156">
        <v>3.6286999999999999E-3</v>
      </c>
      <c r="D26" s="140">
        <v>-66275</v>
      </c>
      <c r="E26" s="147"/>
      <c r="F26" s="140">
        <v>584</v>
      </c>
      <c r="G26" s="140">
        <v>10564</v>
      </c>
      <c r="H26" s="140">
        <v>3117</v>
      </c>
      <c r="I26" s="140">
        <v>1525</v>
      </c>
      <c r="J26" s="147"/>
      <c r="K26" s="140">
        <v>3025</v>
      </c>
      <c r="L26" s="140"/>
      <c r="M26" s="140">
        <v>0</v>
      </c>
      <c r="N26" s="140">
        <v>5449</v>
      </c>
      <c r="O26" s="147"/>
      <c r="P26" s="140">
        <v>12492</v>
      </c>
      <c r="Q26" s="140">
        <v>-1684</v>
      </c>
      <c r="R26" s="140">
        <v>10808</v>
      </c>
      <c r="S26" s="140"/>
      <c r="T26" s="140">
        <v>-52254</v>
      </c>
      <c r="U26" s="140">
        <v>-78099</v>
      </c>
    </row>
    <row r="27" spans="1:21">
      <c r="A27" s="145" t="s">
        <v>44</v>
      </c>
      <c r="B27" s="156">
        <v>1.5900000000000001E-3</v>
      </c>
      <c r="C27" s="156">
        <v>1.5244E-3</v>
      </c>
      <c r="D27" s="140">
        <v>-26335</v>
      </c>
      <c r="E27" s="147"/>
      <c r="F27" s="140">
        <v>232</v>
      </c>
      <c r="G27" s="140">
        <v>4198</v>
      </c>
      <c r="H27" s="140">
        <v>1239</v>
      </c>
      <c r="I27" s="140">
        <v>466</v>
      </c>
      <c r="J27" s="147"/>
      <c r="K27" s="140">
        <v>1202</v>
      </c>
      <c r="L27" s="140"/>
      <c r="M27" s="140">
        <v>0</v>
      </c>
      <c r="N27" s="140">
        <v>947</v>
      </c>
      <c r="O27" s="147"/>
      <c r="P27" s="140">
        <v>4964</v>
      </c>
      <c r="Q27" s="140">
        <v>223</v>
      </c>
      <c r="R27" s="140">
        <v>5187</v>
      </c>
      <c r="S27" s="140"/>
      <c r="T27" s="140">
        <v>-20764</v>
      </c>
      <c r="U27" s="140">
        <v>-31034</v>
      </c>
    </row>
    <row r="28" spans="1:21">
      <c r="A28" s="145" t="s">
        <v>45</v>
      </c>
      <c r="B28" s="156">
        <v>1.6616000000000001E-3</v>
      </c>
      <c r="C28" s="156">
        <v>1.5047999999999999E-3</v>
      </c>
      <c r="D28" s="140">
        <v>-27521</v>
      </c>
      <c r="E28" s="147"/>
      <c r="F28" s="140">
        <v>243</v>
      </c>
      <c r="G28" s="140">
        <v>4387</v>
      </c>
      <c r="H28" s="140">
        <v>1294</v>
      </c>
      <c r="I28" s="140">
        <v>264</v>
      </c>
      <c r="J28" s="147"/>
      <c r="K28" s="140">
        <v>1256</v>
      </c>
      <c r="L28" s="140"/>
      <c r="M28" s="140">
        <v>0</v>
      </c>
      <c r="N28" s="140">
        <v>2263</v>
      </c>
      <c r="O28" s="147"/>
      <c r="P28" s="140">
        <v>5188</v>
      </c>
      <c r="Q28" s="140">
        <v>-312</v>
      </c>
      <c r="R28" s="140">
        <v>4876</v>
      </c>
      <c r="S28" s="140"/>
      <c r="T28" s="140">
        <v>-21699</v>
      </c>
      <c r="U28" s="140">
        <v>-32431</v>
      </c>
    </row>
    <row r="29" spans="1:21">
      <c r="A29" s="145" t="s">
        <v>46</v>
      </c>
      <c r="B29" s="156">
        <v>8.0599000000000001E-3</v>
      </c>
      <c r="C29" s="156">
        <v>7.0412000000000001E-3</v>
      </c>
      <c r="D29" s="140">
        <v>-133496</v>
      </c>
      <c r="E29" s="147"/>
      <c r="F29" s="140">
        <v>1177</v>
      </c>
      <c r="G29" s="140">
        <v>21278</v>
      </c>
      <c r="H29" s="140">
        <v>6279</v>
      </c>
      <c r="I29" s="140">
        <v>309</v>
      </c>
      <c r="J29" s="147"/>
      <c r="K29" s="140">
        <v>6093</v>
      </c>
      <c r="L29" s="140"/>
      <c r="M29" s="140">
        <v>0</v>
      </c>
      <c r="N29" s="140">
        <v>18258</v>
      </c>
      <c r="O29" s="147"/>
      <c r="P29" s="140">
        <v>25163</v>
      </c>
      <c r="Q29" s="140">
        <v>-10508</v>
      </c>
      <c r="R29" s="140">
        <v>14655</v>
      </c>
      <c r="S29" s="140"/>
      <c r="T29" s="140">
        <v>-105254</v>
      </c>
      <c r="U29" s="140">
        <v>-157313</v>
      </c>
    </row>
    <row r="30" spans="1:21">
      <c r="A30" s="145" t="s">
        <v>47</v>
      </c>
      <c r="B30" s="156">
        <v>4.4640000000000001E-3</v>
      </c>
      <c r="C30" s="156">
        <v>4.2263999999999999E-3</v>
      </c>
      <c r="D30" s="140">
        <v>-73937</v>
      </c>
      <c r="E30" s="147"/>
      <c r="F30" s="140">
        <v>652</v>
      </c>
      <c r="G30" s="140">
        <v>11785</v>
      </c>
      <c r="H30" s="140">
        <v>3477</v>
      </c>
      <c r="I30" s="140">
        <v>932</v>
      </c>
      <c r="J30" s="147"/>
      <c r="K30" s="140">
        <v>3375</v>
      </c>
      <c r="L30" s="140"/>
      <c r="M30" s="140">
        <v>0</v>
      </c>
      <c r="N30" s="140">
        <v>3918</v>
      </c>
      <c r="O30" s="147"/>
      <c r="P30" s="140">
        <v>13937</v>
      </c>
      <c r="Q30" s="140">
        <v>409</v>
      </c>
      <c r="R30" s="140">
        <v>14346</v>
      </c>
      <c r="S30" s="140"/>
      <c r="T30" s="140">
        <v>-58295</v>
      </c>
      <c r="U30" s="140">
        <v>-87128</v>
      </c>
    </row>
    <row r="31" spans="1:21">
      <c r="A31" s="145" t="s">
        <v>48</v>
      </c>
      <c r="B31" s="156">
        <v>8.7150000000000005E-3</v>
      </c>
      <c r="C31" s="156">
        <v>1.1783800000000001E-2</v>
      </c>
      <c r="D31" s="140">
        <v>-144347</v>
      </c>
      <c r="E31" s="147"/>
      <c r="F31" s="140">
        <v>1272</v>
      </c>
      <c r="G31" s="140">
        <v>23008</v>
      </c>
      <c r="H31" s="140">
        <v>6789</v>
      </c>
      <c r="I31" s="140">
        <v>47280</v>
      </c>
      <c r="J31" s="147"/>
      <c r="K31" s="140">
        <v>6589</v>
      </c>
      <c r="L31" s="140"/>
      <c r="M31" s="140">
        <v>0</v>
      </c>
      <c r="N31" s="140">
        <v>2772</v>
      </c>
      <c r="O31" s="147"/>
      <c r="P31" s="140">
        <v>27208</v>
      </c>
      <c r="Q31" s="140">
        <v>17599</v>
      </c>
      <c r="R31" s="140">
        <v>44807</v>
      </c>
      <c r="S31" s="140"/>
      <c r="T31" s="140">
        <v>-113809</v>
      </c>
      <c r="U31" s="140">
        <v>-170099</v>
      </c>
    </row>
    <row r="32" spans="1:21">
      <c r="A32" s="145" t="s">
        <v>49</v>
      </c>
      <c r="B32" s="156">
        <v>2.9560099999999999E-2</v>
      </c>
      <c r="C32" s="156">
        <v>3.2709700000000001E-2</v>
      </c>
      <c r="D32" s="140">
        <v>-489604</v>
      </c>
      <c r="E32" s="147"/>
      <c r="F32" s="140">
        <v>4316</v>
      </c>
      <c r="G32" s="140">
        <v>78039</v>
      </c>
      <c r="H32" s="140">
        <v>23027</v>
      </c>
      <c r="I32" s="140">
        <v>52838</v>
      </c>
      <c r="J32" s="147"/>
      <c r="K32" s="140">
        <v>22347</v>
      </c>
      <c r="L32" s="140"/>
      <c r="M32" s="140">
        <v>0</v>
      </c>
      <c r="N32" s="140">
        <v>0</v>
      </c>
      <c r="O32" s="147"/>
      <c r="P32" s="140">
        <v>92287</v>
      </c>
      <c r="Q32" s="140">
        <v>37063</v>
      </c>
      <c r="R32" s="140">
        <v>129350</v>
      </c>
      <c r="S32" s="140"/>
      <c r="T32" s="140">
        <v>-386025</v>
      </c>
      <c r="U32" s="140">
        <v>-576954</v>
      </c>
    </row>
    <row r="33" spans="1:21">
      <c r="A33" s="145" t="s">
        <v>50</v>
      </c>
      <c r="B33" s="156">
        <v>4.0235999999999996E-3</v>
      </c>
      <c r="C33" s="156">
        <v>3.9345999999999999E-3</v>
      </c>
      <c r="D33" s="140">
        <v>-66643</v>
      </c>
      <c r="E33" s="147"/>
      <c r="F33" s="140">
        <v>587</v>
      </c>
      <c r="G33" s="140">
        <v>10622</v>
      </c>
      <c r="H33" s="140">
        <v>3134</v>
      </c>
      <c r="I33" s="140">
        <v>1652</v>
      </c>
      <c r="J33" s="147"/>
      <c r="K33" s="140">
        <v>3042</v>
      </c>
      <c r="L33" s="140"/>
      <c r="M33" s="140">
        <v>0</v>
      </c>
      <c r="N33" s="140">
        <v>1283</v>
      </c>
      <c r="O33" s="147"/>
      <c r="P33" s="140">
        <v>12562</v>
      </c>
      <c r="Q33" s="140">
        <v>1646</v>
      </c>
      <c r="R33" s="140">
        <v>14208</v>
      </c>
      <c r="S33" s="140"/>
      <c r="T33" s="140">
        <v>-52544</v>
      </c>
      <c r="U33" s="140">
        <v>-78533</v>
      </c>
    </row>
    <row r="34" spans="1:21">
      <c r="A34" s="145" t="s">
        <v>51</v>
      </c>
      <c r="B34" s="156">
        <v>8.5092999999999992E-3</v>
      </c>
      <c r="C34" s="156">
        <v>8.9502999999999996E-3</v>
      </c>
      <c r="D34" s="140">
        <v>-140940</v>
      </c>
      <c r="E34" s="147"/>
      <c r="F34" s="140">
        <v>1242</v>
      </c>
      <c r="G34" s="140">
        <v>22465</v>
      </c>
      <c r="H34" s="140">
        <v>6629</v>
      </c>
      <c r="I34" s="140">
        <v>10793</v>
      </c>
      <c r="J34" s="147"/>
      <c r="K34" s="140">
        <v>6433</v>
      </c>
      <c r="L34" s="140"/>
      <c r="M34" s="140">
        <v>0</v>
      </c>
      <c r="N34" s="140">
        <v>1054</v>
      </c>
      <c r="O34" s="147"/>
      <c r="P34" s="140">
        <v>26566</v>
      </c>
      <c r="Q34" s="140">
        <v>5160</v>
      </c>
      <c r="R34" s="140">
        <v>31726</v>
      </c>
      <c r="S34" s="140"/>
      <c r="T34" s="140">
        <v>-111123</v>
      </c>
      <c r="U34" s="140">
        <v>-166085</v>
      </c>
    </row>
    <row r="35" spans="1:21">
      <c r="A35" s="145" t="s">
        <v>52</v>
      </c>
      <c r="B35" s="156">
        <v>1.32316E-2</v>
      </c>
      <c r="C35" s="156">
        <v>1.55941E-2</v>
      </c>
      <c r="D35" s="140">
        <v>-219155</v>
      </c>
      <c r="E35" s="147"/>
      <c r="F35" s="140">
        <v>1932</v>
      </c>
      <c r="G35" s="140">
        <v>34931</v>
      </c>
      <c r="H35" s="140">
        <v>10307</v>
      </c>
      <c r="I35" s="140">
        <v>39458</v>
      </c>
      <c r="J35" s="147"/>
      <c r="K35" s="140">
        <v>10003</v>
      </c>
      <c r="L35" s="140"/>
      <c r="M35" s="140">
        <v>0</v>
      </c>
      <c r="N35" s="140">
        <v>36970</v>
      </c>
      <c r="O35" s="147"/>
      <c r="P35" s="140">
        <v>41309</v>
      </c>
      <c r="Q35" s="140">
        <v>-5182</v>
      </c>
      <c r="R35" s="140">
        <v>36127</v>
      </c>
      <c r="S35" s="140"/>
      <c r="T35" s="140">
        <v>-172791</v>
      </c>
      <c r="U35" s="140">
        <v>-258254</v>
      </c>
    </row>
    <row r="36" spans="1:21">
      <c r="A36" s="145" t="s">
        <v>53</v>
      </c>
      <c r="B36" s="156">
        <v>3.7848999999999999E-3</v>
      </c>
      <c r="C36" s="156">
        <v>4.2516000000000003E-3</v>
      </c>
      <c r="D36" s="140">
        <v>-62689</v>
      </c>
      <c r="E36" s="147"/>
      <c r="F36" s="140">
        <v>553</v>
      </c>
      <c r="G36" s="140">
        <v>9992</v>
      </c>
      <c r="H36" s="140">
        <v>2948</v>
      </c>
      <c r="I36" s="140">
        <v>7023</v>
      </c>
      <c r="J36" s="147"/>
      <c r="K36" s="140">
        <v>2861</v>
      </c>
      <c r="L36" s="140"/>
      <c r="M36" s="140">
        <v>0</v>
      </c>
      <c r="N36" s="140">
        <v>1251</v>
      </c>
      <c r="O36" s="147"/>
      <c r="P36" s="140">
        <v>11816</v>
      </c>
      <c r="Q36" s="140">
        <v>2616</v>
      </c>
      <c r="R36" s="140">
        <v>14432</v>
      </c>
      <c r="S36" s="140"/>
      <c r="T36" s="140">
        <v>-49427</v>
      </c>
      <c r="U36" s="140">
        <v>-73874</v>
      </c>
    </row>
    <row r="37" spans="1:21">
      <c r="A37" s="145" t="s">
        <v>54</v>
      </c>
      <c r="B37" s="156">
        <v>3.8148000000000001E-3</v>
      </c>
      <c r="C37" s="156">
        <v>3.9173999999999997E-3</v>
      </c>
      <c r="D37" s="140">
        <v>-63185</v>
      </c>
      <c r="E37" s="147"/>
      <c r="F37" s="140">
        <v>557</v>
      </c>
      <c r="G37" s="140">
        <v>10071</v>
      </c>
      <c r="H37" s="140">
        <v>2972</v>
      </c>
      <c r="I37" s="140">
        <v>4094</v>
      </c>
      <c r="J37" s="147"/>
      <c r="K37" s="140">
        <v>2884</v>
      </c>
      <c r="L37" s="140"/>
      <c r="M37" s="140">
        <v>0</v>
      </c>
      <c r="N37" s="140">
        <v>246</v>
      </c>
      <c r="O37" s="147"/>
      <c r="P37" s="140">
        <v>11910</v>
      </c>
      <c r="Q37" s="140">
        <v>2674</v>
      </c>
      <c r="R37" s="140">
        <v>14584</v>
      </c>
      <c r="S37" s="140"/>
      <c r="T37" s="140">
        <v>-49817</v>
      </c>
      <c r="U37" s="140">
        <v>-74457</v>
      </c>
    </row>
    <row r="38" spans="1:21">
      <c r="A38" s="145" t="s">
        <v>55</v>
      </c>
      <c r="B38" s="156">
        <v>3.0817600000000001E-2</v>
      </c>
      <c r="C38" s="156">
        <v>3.13446E-2</v>
      </c>
      <c r="D38" s="140">
        <v>-510432</v>
      </c>
      <c r="E38" s="147"/>
      <c r="F38" s="140">
        <v>4499</v>
      </c>
      <c r="G38" s="140">
        <v>81358</v>
      </c>
      <c r="H38" s="140">
        <v>24007</v>
      </c>
      <c r="I38" s="140">
        <v>7601</v>
      </c>
      <c r="J38" s="147"/>
      <c r="K38" s="140">
        <v>23298</v>
      </c>
      <c r="L38" s="140"/>
      <c r="M38" s="140">
        <v>0</v>
      </c>
      <c r="N38" s="140">
        <v>4323</v>
      </c>
      <c r="O38" s="147"/>
      <c r="P38" s="140">
        <v>96213</v>
      </c>
      <c r="Q38" s="140">
        <v>-6613</v>
      </c>
      <c r="R38" s="140">
        <v>89600</v>
      </c>
      <c r="S38" s="140"/>
      <c r="T38" s="140">
        <v>-402447</v>
      </c>
      <c r="U38" s="140">
        <v>-601498</v>
      </c>
    </row>
    <row r="39" spans="1:21">
      <c r="A39" s="145" t="s">
        <v>56</v>
      </c>
      <c r="B39" s="156">
        <v>3.6396000000000002E-3</v>
      </c>
      <c r="C39" s="156">
        <v>3.1862000000000001E-3</v>
      </c>
      <c r="D39" s="140">
        <v>-60283</v>
      </c>
      <c r="E39" s="147"/>
      <c r="F39" s="140">
        <v>531</v>
      </c>
      <c r="G39" s="140">
        <v>9609</v>
      </c>
      <c r="H39" s="140">
        <v>2835</v>
      </c>
      <c r="I39" s="140">
        <v>2207</v>
      </c>
      <c r="J39" s="147"/>
      <c r="K39" s="140">
        <v>2752</v>
      </c>
      <c r="L39" s="140"/>
      <c r="M39" s="140">
        <v>0</v>
      </c>
      <c r="N39" s="140">
        <v>6541</v>
      </c>
      <c r="O39" s="147"/>
      <c r="P39" s="140">
        <v>11363</v>
      </c>
      <c r="Q39" s="140">
        <v>-582</v>
      </c>
      <c r="R39" s="140">
        <v>10781</v>
      </c>
      <c r="S39" s="140"/>
      <c r="T39" s="140">
        <v>-47530</v>
      </c>
      <c r="U39" s="140">
        <v>-71038</v>
      </c>
    </row>
    <row r="40" spans="1:21">
      <c r="A40" s="145" t="s">
        <v>57</v>
      </c>
      <c r="B40" s="156">
        <v>3.7801500000000002E-2</v>
      </c>
      <c r="C40" s="156">
        <v>3.9621999999999997E-2</v>
      </c>
      <c r="D40" s="140">
        <v>-626106</v>
      </c>
      <c r="E40" s="147"/>
      <c r="F40" s="140">
        <v>5519</v>
      </c>
      <c r="G40" s="140">
        <v>99796</v>
      </c>
      <c r="H40" s="140">
        <v>29447</v>
      </c>
      <c r="I40" s="140">
        <v>26261</v>
      </c>
      <c r="J40" s="147"/>
      <c r="K40" s="140">
        <v>28578</v>
      </c>
      <c r="L40" s="140"/>
      <c r="M40" s="140">
        <v>0</v>
      </c>
      <c r="N40" s="140">
        <v>972</v>
      </c>
      <c r="O40" s="147"/>
      <c r="P40" s="140">
        <v>118016</v>
      </c>
      <c r="Q40" s="140">
        <v>9876</v>
      </c>
      <c r="R40" s="140">
        <v>127892</v>
      </c>
      <c r="S40" s="140"/>
      <c r="T40" s="140">
        <v>-493650</v>
      </c>
      <c r="U40" s="140">
        <v>-737810</v>
      </c>
    </row>
    <row r="41" spans="1:21">
      <c r="A41" s="145" t="s">
        <v>58</v>
      </c>
      <c r="B41" s="156">
        <v>6.2415999999999999E-3</v>
      </c>
      <c r="C41" s="156">
        <v>6.2922000000000004E-3</v>
      </c>
      <c r="D41" s="140">
        <v>-103380</v>
      </c>
      <c r="E41" s="147"/>
      <c r="F41" s="140">
        <v>911</v>
      </c>
      <c r="G41" s="140">
        <v>16478</v>
      </c>
      <c r="H41" s="140">
        <v>4862</v>
      </c>
      <c r="I41" s="140">
        <v>731</v>
      </c>
      <c r="J41" s="147"/>
      <c r="K41" s="140">
        <v>4719</v>
      </c>
      <c r="L41" s="140"/>
      <c r="M41" s="140">
        <v>0</v>
      </c>
      <c r="N41" s="140">
        <v>5784</v>
      </c>
      <c r="O41" s="147"/>
      <c r="P41" s="140">
        <v>19486</v>
      </c>
      <c r="Q41" s="140">
        <v>-7423</v>
      </c>
      <c r="R41" s="140">
        <v>12063</v>
      </c>
      <c r="S41" s="140"/>
      <c r="T41" s="140">
        <v>-81509</v>
      </c>
      <c r="U41" s="140">
        <v>-121824</v>
      </c>
    </row>
    <row r="42" spans="1:21">
      <c r="A42" s="145" t="s">
        <v>59</v>
      </c>
      <c r="B42" s="156">
        <v>7.8516999999999997E-3</v>
      </c>
      <c r="C42" s="156">
        <v>8.5229999999999993E-3</v>
      </c>
      <c r="D42" s="140">
        <v>-130048</v>
      </c>
      <c r="E42" s="147"/>
      <c r="F42" s="140">
        <v>1146</v>
      </c>
      <c r="G42" s="140">
        <v>20728</v>
      </c>
      <c r="H42" s="140">
        <v>6116</v>
      </c>
      <c r="I42" s="140">
        <v>37166</v>
      </c>
      <c r="J42" s="147"/>
      <c r="K42" s="140">
        <v>5936</v>
      </c>
      <c r="L42" s="140"/>
      <c r="M42" s="140">
        <v>0</v>
      </c>
      <c r="N42" s="140">
        <v>0</v>
      </c>
      <c r="O42" s="147"/>
      <c r="P42" s="140">
        <v>24513</v>
      </c>
      <c r="Q42" s="140">
        <v>42837</v>
      </c>
      <c r="R42" s="140">
        <v>67350</v>
      </c>
      <c r="S42" s="140"/>
      <c r="T42" s="140">
        <v>-102535</v>
      </c>
      <c r="U42" s="140">
        <v>-153249</v>
      </c>
    </row>
    <row r="43" spans="1:21">
      <c r="A43" s="145" t="s">
        <v>60</v>
      </c>
      <c r="B43" s="156">
        <v>8.9740000000000002E-4</v>
      </c>
      <c r="C43" s="156">
        <v>8.7089999999999997E-4</v>
      </c>
      <c r="D43" s="140">
        <v>-14864</v>
      </c>
      <c r="E43" s="147"/>
      <c r="F43" s="140">
        <v>131</v>
      </c>
      <c r="G43" s="140">
        <v>2369</v>
      </c>
      <c r="H43" s="140">
        <v>699</v>
      </c>
      <c r="I43" s="140">
        <v>677</v>
      </c>
      <c r="J43" s="147"/>
      <c r="K43" s="140">
        <v>678</v>
      </c>
      <c r="L43" s="140"/>
      <c r="M43" s="140">
        <v>0</v>
      </c>
      <c r="N43" s="140">
        <v>420</v>
      </c>
      <c r="O43" s="147"/>
      <c r="P43" s="140">
        <v>2802</v>
      </c>
      <c r="Q43" s="140">
        <v>460</v>
      </c>
      <c r="R43" s="140">
        <v>3262</v>
      </c>
      <c r="S43" s="140"/>
      <c r="T43" s="140">
        <v>-11719</v>
      </c>
      <c r="U43" s="140">
        <v>-17515</v>
      </c>
    </row>
    <row r="44" spans="1:21">
      <c r="A44" s="145" t="s">
        <v>61</v>
      </c>
      <c r="B44" s="156">
        <v>7.6199999999999998E-4</v>
      </c>
      <c r="C44" s="156">
        <v>6.9390000000000001E-4</v>
      </c>
      <c r="D44" s="140">
        <v>-12621</v>
      </c>
      <c r="E44" s="147"/>
      <c r="F44" s="140">
        <v>111</v>
      </c>
      <c r="G44" s="140">
        <v>2012</v>
      </c>
      <c r="H44" s="140">
        <v>594</v>
      </c>
      <c r="I44" s="140">
        <v>0</v>
      </c>
      <c r="J44" s="147"/>
      <c r="K44" s="140">
        <v>576</v>
      </c>
      <c r="L44" s="140"/>
      <c r="M44" s="140">
        <v>0</v>
      </c>
      <c r="N44" s="140">
        <v>1206</v>
      </c>
      <c r="O44" s="147"/>
      <c r="P44" s="140">
        <v>2379</v>
      </c>
      <c r="Q44" s="140">
        <v>-889</v>
      </c>
      <c r="R44" s="140">
        <v>1490</v>
      </c>
      <c r="S44" s="140"/>
      <c r="T44" s="140">
        <v>-9951</v>
      </c>
      <c r="U44" s="140">
        <v>-14873</v>
      </c>
    </row>
    <row r="45" spans="1:21">
      <c r="A45" s="145" t="s">
        <v>62</v>
      </c>
      <c r="B45" s="156">
        <v>4.7184000000000002E-3</v>
      </c>
      <c r="C45" s="156">
        <v>4.8060000000000004E-3</v>
      </c>
      <c r="D45" s="140">
        <v>-78151</v>
      </c>
      <c r="E45" s="147"/>
      <c r="F45" s="140">
        <v>689</v>
      </c>
      <c r="G45" s="140">
        <v>12457</v>
      </c>
      <c r="H45" s="140">
        <v>3676</v>
      </c>
      <c r="I45" s="140">
        <v>1778</v>
      </c>
      <c r="J45" s="147"/>
      <c r="K45" s="140">
        <v>3567</v>
      </c>
      <c r="L45" s="140"/>
      <c r="M45" s="140">
        <v>0</v>
      </c>
      <c r="N45" s="140">
        <v>3248</v>
      </c>
      <c r="O45" s="147"/>
      <c r="P45" s="140">
        <v>14731</v>
      </c>
      <c r="Q45" s="140">
        <v>-1242</v>
      </c>
      <c r="R45" s="140">
        <v>13489</v>
      </c>
      <c r="S45" s="140"/>
      <c r="T45" s="140">
        <v>-61618</v>
      </c>
      <c r="U45" s="140">
        <v>-92094</v>
      </c>
    </row>
    <row r="46" spans="1:21">
      <c r="A46" s="145" t="s">
        <v>63</v>
      </c>
      <c r="B46" s="156">
        <v>1.0494E-3</v>
      </c>
      <c r="C46" s="156">
        <v>1.1391999999999999E-3</v>
      </c>
      <c r="D46" s="140">
        <v>-17381</v>
      </c>
      <c r="E46" s="147"/>
      <c r="F46" s="140">
        <v>153</v>
      </c>
      <c r="G46" s="140">
        <v>2770</v>
      </c>
      <c r="H46" s="140">
        <v>817</v>
      </c>
      <c r="I46" s="140">
        <v>2029</v>
      </c>
      <c r="J46" s="147"/>
      <c r="K46" s="140">
        <v>793</v>
      </c>
      <c r="L46" s="140"/>
      <c r="M46" s="140">
        <v>0</v>
      </c>
      <c r="N46" s="140">
        <v>243</v>
      </c>
      <c r="O46" s="147"/>
      <c r="P46" s="140">
        <v>3276</v>
      </c>
      <c r="Q46" s="140">
        <v>803</v>
      </c>
      <c r="R46" s="140">
        <v>4079</v>
      </c>
      <c r="S46" s="140"/>
      <c r="T46" s="140">
        <v>-13704</v>
      </c>
      <c r="U46" s="140">
        <v>-20482</v>
      </c>
    </row>
    <row r="47" spans="1:21">
      <c r="A47" s="145" t="s">
        <v>64</v>
      </c>
      <c r="B47" s="156">
        <v>4.2479299999999998E-2</v>
      </c>
      <c r="C47" s="156">
        <v>4.39079E-2</v>
      </c>
      <c r="D47" s="140">
        <v>-703585</v>
      </c>
      <c r="E47" s="147"/>
      <c r="F47" s="140">
        <v>6202</v>
      </c>
      <c r="G47" s="140">
        <v>112145</v>
      </c>
      <c r="H47" s="140">
        <v>33091</v>
      </c>
      <c r="I47" s="140">
        <v>21120</v>
      </c>
      <c r="J47" s="147"/>
      <c r="K47" s="140">
        <v>32114</v>
      </c>
      <c r="L47" s="140"/>
      <c r="M47" s="140">
        <v>0</v>
      </c>
      <c r="N47" s="140">
        <v>828</v>
      </c>
      <c r="O47" s="147"/>
      <c r="P47" s="140">
        <v>132620</v>
      </c>
      <c r="Q47" s="140">
        <v>7704</v>
      </c>
      <c r="R47" s="140">
        <v>140324</v>
      </c>
      <c r="S47" s="140"/>
      <c r="T47" s="140">
        <v>-554737</v>
      </c>
      <c r="U47" s="140">
        <v>-829111</v>
      </c>
    </row>
    <row r="48" spans="1:21">
      <c r="A48" s="145" t="s">
        <v>65</v>
      </c>
      <c r="B48" s="156">
        <v>4.1554000000000001E-3</v>
      </c>
      <c r="C48" s="156">
        <v>4.2783999999999999E-3</v>
      </c>
      <c r="D48" s="140">
        <v>-68826</v>
      </c>
      <c r="E48" s="147"/>
      <c r="F48" s="140">
        <v>607</v>
      </c>
      <c r="G48" s="140">
        <v>10970</v>
      </c>
      <c r="H48" s="140">
        <v>3237</v>
      </c>
      <c r="I48" s="140">
        <v>2224</v>
      </c>
      <c r="J48" s="147"/>
      <c r="K48" s="140">
        <v>3141</v>
      </c>
      <c r="L48" s="140"/>
      <c r="M48" s="140">
        <v>0</v>
      </c>
      <c r="N48" s="140">
        <v>446</v>
      </c>
      <c r="O48" s="147"/>
      <c r="P48" s="140">
        <v>12973</v>
      </c>
      <c r="Q48" s="140">
        <v>1507</v>
      </c>
      <c r="R48" s="140">
        <v>14480</v>
      </c>
      <c r="S48" s="140"/>
      <c r="T48" s="140">
        <v>-54265</v>
      </c>
      <c r="U48" s="140">
        <v>-81105</v>
      </c>
    </row>
    <row r="49" spans="1:21">
      <c r="A49" s="145" t="s">
        <v>66</v>
      </c>
      <c r="B49" s="156">
        <v>1.19995E-2</v>
      </c>
      <c r="C49" s="156">
        <v>1.24961E-2</v>
      </c>
      <c r="D49" s="140">
        <v>-198748</v>
      </c>
      <c r="E49" s="147"/>
      <c r="F49" s="140">
        <v>1752</v>
      </c>
      <c r="G49" s="140">
        <v>31679</v>
      </c>
      <c r="H49" s="140">
        <v>9348</v>
      </c>
      <c r="I49" s="140">
        <v>8012</v>
      </c>
      <c r="J49" s="147"/>
      <c r="K49" s="140">
        <v>9072</v>
      </c>
      <c r="L49" s="140"/>
      <c r="M49" s="140">
        <v>0</v>
      </c>
      <c r="N49" s="140">
        <v>2759</v>
      </c>
      <c r="O49" s="147"/>
      <c r="P49" s="140">
        <v>37462</v>
      </c>
      <c r="Q49" s="140">
        <v>2709</v>
      </c>
      <c r="R49" s="140">
        <v>40171</v>
      </c>
      <c r="S49" s="140"/>
      <c r="T49" s="140">
        <v>-156701</v>
      </c>
      <c r="U49" s="140">
        <v>-234206</v>
      </c>
    </row>
    <row r="50" spans="1:21">
      <c r="A50" s="145" t="s">
        <v>23</v>
      </c>
      <c r="B50" s="156">
        <v>7.7530999999999997E-3</v>
      </c>
      <c r="C50" s="156">
        <v>7.6893999999999999E-3</v>
      </c>
      <c r="D50" s="140">
        <v>-128415</v>
      </c>
      <c r="E50" s="147"/>
      <c r="F50" s="140">
        <v>1132</v>
      </c>
      <c r="G50" s="140">
        <v>20468</v>
      </c>
      <c r="H50" s="140">
        <v>6040</v>
      </c>
      <c r="I50" s="140">
        <v>334</v>
      </c>
      <c r="J50" s="147"/>
      <c r="K50" s="140">
        <v>5861</v>
      </c>
      <c r="L50" s="140"/>
      <c r="M50" s="140">
        <v>0</v>
      </c>
      <c r="N50" s="140">
        <v>2879</v>
      </c>
      <c r="O50" s="147"/>
      <c r="P50" s="140">
        <v>24205</v>
      </c>
      <c r="Q50" s="140">
        <v>-2226</v>
      </c>
      <c r="R50" s="140">
        <v>21979</v>
      </c>
      <c r="S50" s="140"/>
      <c r="T50" s="140">
        <v>-101248</v>
      </c>
      <c r="U50" s="140">
        <v>-151325</v>
      </c>
    </row>
    <row r="51" spans="1:21">
      <c r="A51" s="145" t="s">
        <v>67</v>
      </c>
      <c r="B51" s="156">
        <v>1.38721E-2</v>
      </c>
      <c r="C51" s="156">
        <v>1.42083E-2</v>
      </c>
      <c r="D51" s="140">
        <v>-229764</v>
      </c>
      <c r="E51" s="147"/>
      <c r="F51" s="140">
        <v>2025</v>
      </c>
      <c r="G51" s="140">
        <v>36622</v>
      </c>
      <c r="H51" s="140">
        <v>10806</v>
      </c>
      <c r="I51" s="140">
        <v>4906</v>
      </c>
      <c r="J51" s="147"/>
      <c r="K51" s="140">
        <v>10487</v>
      </c>
      <c r="L51" s="140"/>
      <c r="M51" s="140">
        <v>0</v>
      </c>
      <c r="N51" s="140">
        <v>1495</v>
      </c>
      <c r="O51" s="147"/>
      <c r="P51" s="140">
        <v>43309</v>
      </c>
      <c r="Q51" s="140">
        <v>-2218</v>
      </c>
      <c r="R51" s="140">
        <v>41091</v>
      </c>
      <c r="S51" s="140"/>
      <c r="T51" s="140">
        <v>-181156</v>
      </c>
      <c r="U51" s="140">
        <v>-270756</v>
      </c>
    </row>
    <row r="52" spans="1:21">
      <c r="A52" s="145" t="s">
        <v>68</v>
      </c>
      <c r="B52" s="156">
        <v>1.7214999999999999E-3</v>
      </c>
      <c r="C52" s="156">
        <v>1.7851E-3</v>
      </c>
      <c r="D52" s="140">
        <v>-28513</v>
      </c>
      <c r="E52" s="147"/>
      <c r="F52" s="140">
        <v>251</v>
      </c>
      <c r="G52" s="140">
        <v>4545</v>
      </c>
      <c r="H52" s="140">
        <v>1341</v>
      </c>
      <c r="I52" s="140">
        <v>1492</v>
      </c>
      <c r="J52" s="147"/>
      <c r="K52" s="140">
        <v>1301</v>
      </c>
      <c r="L52" s="140"/>
      <c r="M52" s="140">
        <v>0</v>
      </c>
      <c r="N52" s="140">
        <v>0</v>
      </c>
      <c r="O52" s="147"/>
      <c r="P52" s="140">
        <v>5375</v>
      </c>
      <c r="Q52" s="140">
        <v>1138</v>
      </c>
      <c r="R52" s="140">
        <v>6513</v>
      </c>
      <c r="S52" s="140"/>
      <c r="T52" s="140">
        <v>-22481</v>
      </c>
      <c r="U52" s="140">
        <v>-33600</v>
      </c>
    </row>
    <row r="53" spans="1:21">
      <c r="A53" s="145" t="s">
        <v>69</v>
      </c>
      <c r="B53" s="156">
        <v>5.1979000000000001E-3</v>
      </c>
      <c r="C53" s="156">
        <v>4.4527000000000004E-3</v>
      </c>
      <c r="D53" s="140">
        <v>-86093</v>
      </c>
      <c r="E53" s="147"/>
      <c r="F53" s="140">
        <v>759</v>
      </c>
      <c r="G53" s="140">
        <v>13722</v>
      </c>
      <c r="H53" s="140">
        <v>4049</v>
      </c>
      <c r="I53" s="140">
        <v>4350</v>
      </c>
      <c r="J53" s="147"/>
      <c r="K53" s="140">
        <v>3930</v>
      </c>
      <c r="L53" s="140"/>
      <c r="M53" s="140">
        <v>0</v>
      </c>
      <c r="N53" s="140">
        <v>11419</v>
      </c>
      <c r="O53" s="147"/>
      <c r="P53" s="140">
        <v>16228</v>
      </c>
      <c r="Q53" s="140">
        <v>-2437</v>
      </c>
      <c r="R53" s="140">
        <v>13791</v>
      </c>
      <c r="S53" s="140"/>
      <c r="T53" s="140">
        <v>-67879</v>
      </c>
      <c r="U53" s="140">
        <v>-101453</v>
      </c>
    </row>
    <row r="54" spans="1:21">
      <c r="A54" s="145" t="s">
        <v>70</v>
      </c>
      <c r="B54" s="156">
        <v>4.4860000000000001E-4</v>
      </c>
      <c r="C54" s="156">
        <v>4.8450000000000001E-4</v>
      </c>
      <c r="D54" s="140">
        <v>-7430</v>
      </c>
      <c r="E54" s="147"/>
      <c r="F54" s="140">
        <v>65</v>
      </c>
      <c r="G54" s="140">
        <v>1184</v>
      </c>
      <c r="H54" s="140">
        <v>349</v>
      </c>
      <c r="I54" s="140">
        <v>518</v>
      </c>
      <c r="J54" s="147"/>
      <c r="K54" s="140">
        <v>339</v>
      </c>
      <c r="L54" s="140"/>
      <c r="M54" s="140">
        <v>0</v>
      </c>
      <c r="N54" s="140">
        <v>147</v>
      </c>
      <c r="O54" s="147"/>
      <c r="P54" s="140">
        <v>1401</v>
      </c>
      <c r="Q54" s="140">
        <v>9</v>
      </c>
      <c r="R54" s="140">
        <v>1410</v>
      </c>
      <c r="S54" s="140"/>
      <c r="T54" s="140">
        <v>-5858</v>
      </c>
      <c r="U54" s="140">
        <v>-8756</v>
      </c>
    </row>
    <row r="55" spans="1:21">
      <c r="A55" s="145" t="s">
        <v>71</v>
      </c>
      <c r="B55" s="156">
        <v>2.0304300000000001E-2</v>
      </c>
      <c r="C55" s="156">
        <v>2.0341999999999999E-2</v>
      </c>
      <c r="D55" s="140">
        <v>-336300</v>
      </c>
      <c r="E55" s="147"/>
      <c r="F55" s="140">
        <v>2964</v>
      </c>
      <c r="G55" s="140">
        <v>53603</v>
      </c>
      <c r="H55" s="140">
        <v>15817</v>
      </c>
      <c r="I55" s="140">
        <v>2384</v>
      </c>
      <c r="J55" s="147"/>
      <c r="K55" s="140">
        <v>15350</v>
      </c>
      <c r="L55" s="140"/>
      <c r="M55" s="140">
        <v>0</v>
      </c>
      <c r="N55" s="140">
        <v>2920</v>
      </c>
      <c r="O55" s="147"/>
      <c r="P55" s="140">
        <v>63390</v>
      </c>
      <c r="Q55" s="140">
        <v>-6857</v>
      </c>
      <c r="R55" s="140">
        <v>56533</v>
      </c>
      <c r="S55" s="140"/>
      <c r="T55" s="140">
        <v>-265154</v>
      </c>
      <c r="U55" s="140">
        <v>-396299</v>
      </c>
    </row>
    <row r="56" spans="1:21">
      <c r="A56" s="145" t="s">
        <v>72</v>
      </c>
      <c r="B56" s="156">
        <v>6.1491999999999996E-3</v>
      </c>
      <c r="C56" s="156">
        <v>6.7647999999999996E-3</v>
      </c>
      <c r="D56" s="140">
        <v>-101849</v>
      </c>
      <c r="E56" s="147"/>
      <c r="F56" s="140">
        <v>898</v>
      </c>
      <c r="G56" s="140">
        <v>16234</v>
      </c>
      <c r="H56" s="140">
        <v>4790</v>
      </c>
      <c r="I56" s="140">
        <v>8880</v>
      </c>
      <c r="J56" s="147"/>
      <c r="K56" s="140">
        <v>4649</v>
      </c>
      <c r="L56" s="140"/>
      <c r="M56" s="140">
        <v>0</v>
      </c>
      <c r="N56" s="140">
        <v>6107</v>
      </c>
      <c r="O56" s="147"/>
      <c r="P56" s="140">
        <v>19198</v>
      </c>
      <c r="Q56" s="140">
        <v>-10161</v>
      </c>
      <c r="R56" s="140">
        <v>9037</v>
      </c>
      <c r="S56" s="140"/>
      <c r="T56" s="140">
        <v>-80302</v>
      </c>
      <c r="U56" s="140">
        <v>-120020</v>
      </c>
    </row>
    <row r="57" spans="1:21">
      <c r="A57" s="145" t="s">
        <v>73</v>
      </c>
      <c r="B57" s="156">
        <v>2.1887E-2</v>
      </c>
      <c r="C57" s="156">
        <v>2.1563800000000001E-2</v>
      </c>
      <c r="D57" s="140">
        <v>-362514</v>
      </c>
      <c r="E57" s="147"/>
      <c r="F57" s="140">
        <v>3196</v>
      </c>
      <c r="G57" s="140">
        <v>57782</v>
      </c>
      <c r="H57" s="140">
        <v>17050</v>
      </c>
      <c r="I57" s="140">
        <v>0</v>
      </c>
      <c r="J57" s="147"/>
      <c r="K57" s="140">
        <v>16547</v>
      </c>
      <c r="L57" s="140"/>
      <c r="M57" s="140">
        <v>0</v>
      </c>
      <c r="N57" s="140">
        <v>20386</v>
      </c>
      <c r="O57" s="147"/>
      <c r="P57" s="140">
        <v>68331</v>
      </c>
      <c r="Q57" s="140">
        <v>-21529</v>
      </c>
      <c r="R57" s="140">
        <v>46802</v>
      </c>
      <c r="S57" s="140"/>
      <c r="T57" s="140">
        <v>-285822</v>
      </c>
      <c r="U57" s="140">
        <v>-427190</v>
      </c>
    </row>
    <row r="58" spans="1:21">
      <c r="A58" s="145" t="s">
        <v>74</v>
      </c>
      <c r="B58" s="156">
        <v>8.1380000000000005E-4</v>
      </c>
      <c r="C58" s="156">
        <v>8.2770000000000001E-4</v>
      </c>
      <c r="D58" s="140">
        <v>-13479</v>
      </c>
      <c r="E58" s="147"/>
      <c r="F58" s="140">
        <v>119</v>
      </c>
      <c r="G58" s="140">
        <v>2148</v>
      </c>
      <c r="H58" s="140">
        <v>634</v>
      </c>
      <c r="I58" s="140">
        <v>876</v>
      </c>
      <c r="J58" s="147"/>
      <c r="K58" s="140">
        <v>615</v>
      </c>
      <c r="L58" s="140"/>
      <c r="M58" s="140">
        <v>0</v>
      </c>
      <c r="N58" s="140">
        <v>0</v>
      </c>
      <c r="O58" s="147"/>
      <c r="P58" s="140">
        <v>2541</v>
      </c>
      <c r="Q58" s="140">
        <v>1710</v>
      </c>
      <c r="R58" s="140">
        <v>4251</v>
      </c>
      <c r="S58" s="140"/>
      <c r="T58" s="140">
        <v>-10627</v>
      </c>
      <c r="U58" s="140">
        <v>-15884</v>
      </c>
    </row>
    <row r="59" spans="1:21">
      <c r="A59" s="145" t="s">
        <v>75</v>
      </c>
      <c r="B59" s="156">
        <v>5.6004000000000002E-3</v>
      </c>
      <c r="C59" s="156">
        <v>5.6318999999999996E-3</v>
      </c>
      <c r="D59" s="140">
        <v>-92759</v>
      </c>
      <c r="E59" s="147"/>
      <c r="F59" s="140">
        <v>818</v>
      </c>
      <c r="G59" s="140">
        <v>14785</v>
      </c>
      <c r="H59" s="140">
        <v>4363</v>
      </c>
      <c r="I59" s="140">
        <v>1343</v>
      </c>
      <c r="J59" s="147"/>
      <c r="K59" s="140">
        <v>4234</v>
      </c>
      <c r="L59" s="140"/>
      <c r="M59" s="140">
        <v>0</v>
      </c>
      <c r="N59" s="140">
        <v>380</v>
      </c>
      <c r="O59" s="147"/>
      <c r="P59" s="140">
        <v>17484</v>
      </c>
      <c r="Q59" s="140">
        <v>50</v>
      </c>
      <c r="R59" s="140">
        <v>17534</v>
      </c>
      <c r="S59" s="140"/>
      <c r="T59" s="140">
        <v>-73136</v>
      </c>
      <c r="U59" s="140">
        <v>-109309</v>
      </c>
    </row>
    <row r="60" spans="1:21">
      <c r="A60" s="145" t="s">
        <v>76</v>
      </c>
      <c r="B60" s="156">
        <v>3.5228E-3</v>
      </c>
      <c r="C60" s="156">
        <v>3.4169000000000001E-3</v>
      </c>
      <c r="D60" s="140">
        <v>-58348</v>
      </c>
      <c r="E60" s="147"/>
      <c r="F60" s="140">
        <v>514</v>
      </c>
      <c r="G60" s="140">
        <v>9300</v>
      </c>
      <c r="H60" s="140">
        <v>2744</v>
      </c>
      <c r="I60" s="140">
        <v>1237</v>
      </c>
      <c r="J60" s="147"/>
      <c r="K60" s="140">
        <v>2663</v>
      </c>
      <c r="L60" s="140"/>
      <c r="M60" s="140">
        <v>0</v>
      </c>
      <c r="N60" s="140">
        <v>1864</v>
      </c>
      <c r="O60" s="147"/>
      <c r="P60" s="140">
        <v>10998</v>
      </c>
      <c r="Q60" s="140">
        <v>-33</v>
      </c>
      <c r="R60" s="140">
        <v>10965</v>
      </c>
      <c r="S60" s="140"/>
      <c r="T60" s="140">
        <v>-46004</v>
      </c>
      <c r="U60" s="140">
        <v>-68758</v>
      </c>
    </row>
    <row r="61" spans="1:21">
      <c r="A61" s="145" t="s">
        <v>77</v>
      </c>
      <c r="B61" s="156">
        <v>9.5402000000000004E-3</v>
      </c>
      <c r="C61" s="156">
        <v>9.2902000000000002E-3</v>
      </c>
      <c r="D61" s="140">
        <v>-158014</v>
      </c>
      <c r="E61" s="147"/>
      <c r="F61" s="140">
        <v>1393</v>
      </c>
      <c r="G61" s="140">
        <v>25186</v>
      </c>
      <c r="H61" s="140">
        <v>7432</v>
      </c>
      <c r="I61" s="140">
        <v>0</v>
      </c>
      <c r="J61" s="147"/>
      <c r="K61" s="140">
        <v>7212</v>
      </c>
      <c r="L61" s="140"/>
      <c r="M61" s="140">
        <v>0</v>
      </c>
      <c r="N61" s="140">
        <v>7628</v>
      </c>
      <c r="O61" s="147"/>
      <c r="P61" s="140">
        <v>29785</v>
      </c>
      <c r="Q61" s="140">
        <v>-8730</v>
      </c>
      <c r="R61" s="140">
        <v>21055</v>
      </c>
      <c r="S61" s="140"/>
      <c r="T61" s="140">
        <v>-124585</v>
      </c>
      <c r="U61" s="140">
        <v>-186206</v>
      </c>
    </row>
    <row r="62" spans="1:21">
      <c r="A62" s="145" t="s">
        <v>78</v>
      </c>
      <c r="B62" s="156">
        <v>4.3553999999999997E-3</v>
      </c>
      <c r="C62" s="156">
        <v>4.2596999999999999E-3</v>
      </c>
      <c r="D62" s="140">
        <v>-72138</v>
      </c>
      <c r="E62" s="147"/>
      <c r="F62" s="140">
        <v>636</v>
      </c>
      <c r="G62" s="140">
        <v>11498</v>
      </c>
      <c r="H62" s="140">
        <v>3393</v>
      </c>
      <c r="I62" s="140">
        <v>295</v>
      </c>
      <c r="J62" s="147"/>
      <c r="K62" s="140">
        <v>3293</v>
      </c>
      <c r="L62" s="140"/>
      <c r="M62" s="140">
        <v>0</v>
      </c>
      <c r="N62" s="140">
        <v>1530</v>
      </c>
      <c r="O62" s="147"/>
      <c r="P62" s="140">
        <v>13598</v>
      </c>
      <c r="Q62" s="140">
        <v>-1325</v>
      </c>
      <c r="R62" s="140">
        <v>12273</v>
      </c>
      <c r="S62" s="140"/>
      <c r="T62" s="140">
        <v>-56877</v>
      </c>
      <c r="U62" s="140">
        <v>-85009</v>
      </c>
    </row>
    <row r="63" spans="1:21">
      <c r="A63" s="145" t="s">
        <v>79</v>
      </c>
      <c r="B63" s="156">
        <v>5.5142000000000004E-3</v>
      </c>
      <c r="C63" s="156">
        <v>5.3855999999999999E-3</v>
      </c>
      <c r="D63" s="140">
        <v>-91332</v>
      </c>
      <c r="E63" s="147"/>
      <c r="F63" s="140">
        <v>805</v>
      </c>
      <c r="G63" s="140">
        <v>14557</v>
      </c>
      <c r="H63" s="140">
        <v>4296</v>
      </c>
      <c r="I63" s="140">
        <v>0</v>
      </c>
      <c r="J63" s="147"/>
      <c r="K63" s="140">
        <v>4169</v>
      </c>
      <c r="L63" s="140"/>
      <c r="M63" s="140">
        <v>0</v>
      </c>
      <c r="N63" s="140">
        <v>4285</v>
      </c>
      <c r="O63" s="147"/>
      <c r="P63" s="140">
        <v>17215</v>
      </c>
      <c r="Q63" s="140">
        <v>-4856</v>
      </c>
      <c r="R63" s="140">
        <v>12359</v>
      </c>
      <c r="S63" s="140"/>
      <c r="T63" s="140">
        <v>-72010</v>
      </c>
      <c r="U63" s="140">
        <v>-107626</v>
      </c>
    </row>
    <row r="64" spans="1:21">
      <c r="A64" s="145" t="s">
        <v>80</v>
      </c>
      <c r="B64" s="156">
        <v>1.6861999999999999E-3</v>
      </c>
      <c r="C64" s="156">
        <v>1.7650999999999999E-3</v>
      </c>
      <c r="D64" s="140">
        <v>-27929</v>
      </c>
      <c r="E64" s="147"/>
      <c r="F64" s="140">
        <v>246</v>
      </c>
      <c r="G64" s="140">
        <v>4452</v>
      </c>
      <c r="H64" s="140">
        <v>1314</v>
      </c>
      <c r="I64" s="140">
        <v>1815</v>
      </c>
      <c r="J64" s="147"/>
      <c r="K64" s="140">
        <v>1275</v>
      </c>
      <c r="L64" s="140"/>
      <c r="M64" s="140">
        <v>0</v>
      </c>
      <c r="N64" s="140">
        <v>16</v>
      </c>
      <c r="O64" s="147"/>
      <c r="P64" s="140">
        <v>5264</v>
      </c>
      <c r="Q64" s="140">
        <v>1251</v>
      </c>
      <c r="R64" s="140">
        <v>6515</v>
      </c>
      <c r="S64" s="140"/>
      <c r="T64" s="140">
        <v>-22020</v>
      </c>
      <c r="U64" s="140">
        <v>-32911</v>
      </c>
    </row>
    <row r="65" spans="1:21">
      <c r="A65" s="145" t="s">
        <v>81</v>
      </c>
      <c r="B65" s="156">
        <v>3.6643000000000001E-3</v>
      </c>
      <c r="C65" s="156">
        <v>4.065E-3</v>
      </c>
      <c r="D65" s="140">
        <v>-60692</v>
      </c>
      <c r="E65" s="147"/>
      <c r="F65" s="140">
        <v>535</v>
      </c>
      <c r="G65" s="140">
        <v>9674</v>
      </c>
      <c r="H65" s="140">
        <v>2854</v>
      </c>
      <c r="I65" s="140">
        <v>5779</v>
      </c>
      <c r="J65" s="147"/>
      <c r="K65" s="140">
        <v>2770</v>
      </c>
      <c r="L65" s="140"/>
      <c r="M65" s="140">
        <v>0</v>
      </c>
      <c r="N65" s="140">
        <v>1005</v>
      </c>
      <c r="O65" s="147"/>
      <c r="P65" s="140">
        <v>11440</v>
      </c>
      <c r="Q65" s="140">
        <v>1012</v>
      </c>
      <c r="R65" s="140">
        <v>12452</v>
      </c>
      <c r="S65" s="140"/>
      <c r="T65" s="140">
        <v>-47852</v>
      </c>
      <c r="U65" s="140">
        <v>-71520</v>
      </c>
    </row>
    <row r="66" spans="1:21">
      <c r="A66" s="145" t="s">
        <v>82</v>
      </c>
      <c r="B66" s="156">
        <v>7.6944100000000001E-2</v>
      </c>
      <c r="C66" s="156">
        <v>8.22431E-2</v>
      </c>
      <c r="D66" s="140">
        <v>-1274425</v>
      </c>
      <c r="E66" s="147"/>
      <c r="F66" s="140">
        <v>11234</v>
      </c>
      <c r="G66" s="140">
        <v>203132</v>
      </c>
      <c r="H66" s="140">
        <v>59939</v>
      </c>
      <c r="I66" s="140">
        <v>99039</v>
      </c>
      <c r="J66" s="147"/>
      <c r="K66" s="140">
        <v>58170</v>
      </c>
      <c r="L66" s="140"/>
      <c r="M66" s="140">
        <v>0</v>
      </c>
      <c r="N66" s="140">
        <v>18876</v>
      </c>
      <c r="O66" s="147"/>
      <c r="P66" s="140">
        <v>240219</v>
      </c>
      <c r="Q66" s="140">
        <v>78753</v>
      </c>
      <c r="R66" s="140">
        <v>318972</v>
      </c>
      <c r="S66" s="140"/>
      <c r="T66" s="140">
        <v>-1004813</v>
      </c>
      <c r="U66" s="140">
        <v>-1501795</v>
      </c>
    </row>
    <row r="67" spans="1:21">
      <c r="A67" s="145" t="s">
        <v>83</v>
      </c>
      <c r="B67" s="156">
        <v>1.5459E-3</v>
      </c>
      <c r="C67" s="156">
        <v>1.4748999999999999E-3</v>
      </c>
      <c r="D67" s="140">
        <v>-25605</v>
      </c>
      <c r="E67" s="147"/>
      <c r="F67" s="140">
        <v>226</v>
      </c>
      <c r="G67" s="140">
        <v>4081</v>
      </c>
      <c r="H67" s="140">
        <v>1204</v>
      </c>
      <c r="I67" s="140">
        <v>809</v>
      </c>
      <c r="J67" s="147"/>
      <c r="K67" s="140">
        <v>1169</v>
      </c>
      <c r="L67" s="140"/>
      <c r="M67" s="140">
        <v>0</v>
      </c>
      <c r="N67" s="140">
        <v>1031</v>
      </c>
      <c r="O67" s="147"/>
      <c r="P67" s="140">
        <v>4826</v>
      </c>
      <c r="Q67" s="140">
        <v>380</v>
      </c>
      <c r="R67" s="140">
        <v>5206</v>
      </c>
      <c r="S67" s="140"/>
      <c r="T67" s="140">
        <v>-20188</v>
      </c>
      <c r="U67" s="140">
        <v>-30173</v>
      </c>
    </row>
    <row r="68" spans="1:21">
      <c r="A68" s="145" t="s">
        <v>84</v>
      </c>
      <c r="B68" s="156">
        <v>2.5293999999999998E-3</v>
      </c>
      <c r="C68" s="156">
        <v>2.4242999999999999E-3</v>
      </c>
      <c r="D68" s="140">
        <v>-41894</v>
      </c>
      <c r="E68" s="147"/>
      <c r="F68" s="140">
        <v>369</v>
      </c>
      <c r="G68" s="140">
        <v>6678</v>
      </c>
      <c r="H68" s="140">
        <v>1970</v>
      </c>
      <c r="I68" s="140">
        <v>482</v>
      </c>
      <c r="J68" s="147"/>
      <c r="K68" s="140">
        <v>1912</v>
      </c>
      <c r="L68" s="140"/>
      <c r="M68" s="140">
        <v>0</v>
      </c>
      <c r="N68" s="140">
        <v>1516</v>
      </c>
      <c r="O68" s="147"/>
      <c r="P68" s="140">
        <v>7897</v>
      </c>
      <c r="Q68" s="140">
        <v>-312</v>
      </c>
      <c r="R68" s="140">
        <v>7585</v>
      </c>
      <c r="S68" s="140"/>
      <c r="T68" s="140">
        <v>-33031</v>
      </c>
      <c r="U68" s="140">
        <v>-49369</v>
      </c>
    </row>
    <row r="69" spans="1:21">
      <c r="A69" s="145" t="s">
        <v>85</v>
      </c>
      <c r="B69" s="156">
        <v>1.29754E-2</v>
      </c>
      <c r="C69" s="156">
        <v>6.9439999999999997E-3</v>
      </c>
      <c r="D69" s="140">
        <v>-214912</v>
      </c>
      <c r="E69" s="147"/>
      <c r="F69" s="140">
        <v>1894</v>
      </c>
      <c r="G69" s="140">
        <v>34255</v>
      </c>
      <c r="H69" s="140">
        <v>10108</v>
      </c>
      <c r="I69" s="140">
        <v>125506</v>
      </c>
      <c r="J69" s="147"/>
      <c r="K69" s="140">
        <v>9809</v>
      </c>
      <c r="L69" s="140"/>
      <c r="M69" s="140">
        <v>0</v>
      </c>
      <c r="N69" s="140">
        <v>113369</v>
      </c>
      <c r="O69" s="147"/>
      <c r="P69" s="140">
        <v>40509</v>
      </c>
      <c r="Q69" s="140">
        <v>10269</v>
      </c>
      <c r="R69" s="140">
        <v>50778</v>
      </c>
      <c r="S69" s="140"/>
      <c r="T69" s="140">
        <v>-169446</v>
      </c>
      <c r="U69" s="140">
        <v>-253254</v>
      </c>
    </row>
    <row r="70" spans="1:21">
      <c r="A70" s="145" t="s">
        <v>86</v>
      </c>
      <c r="B70" s="156">
        <v>8.5197999999999992E-3</v>
      </c>
      <c r="C70" s="156">
        <v>8.3329000000000007E-3</v>
      </c>
      <c r="D70" s="140">
        <v>-141113</v>
      </c>
      <c r="E70" s="147"/>
      <c r="F70" s="140">
        <v>1244</v>
      </c>
      <c r="G70" s="140">
        <v>22492</v>
      </c>
      <c r="H70" s="140">
        <v>6637</v>
      </c>
      <c r="I70" s="140">
        <v>70</v>
      </c>
      <c r="J70" s="147"/>
      <c r="K70" s="140">
        <v>6441</v>
      </c>
      <c r="L70" s="140"/>
      <c r="M70" s="140">
        <v>0</v>
      </c>
      <c r="N70" s="140">
        <v>2771</v>
      </c>
      <c r="O70" s="147"/>
      <c r="P70" s="140">
        <v>26599</v>
      </c>
      <c r="Q70" s="140">
        <v>-1146</v>
      </c>
      <c r="R70" s="140">
        <v>25453</v>
      </c>
      <c r="S70" s="140"/>
      <c r="T70" s="140">
        <v>-111260</v>
      </c>
      <c r="U70" s="140">
        <v>-166289</v>
      </c>
    </row>
    <row r="71" spans="1:21">
      <c r="A71" s="145" t="s">
        <v>87</v>
      </c>
      <c r="B71" s="156">
        <v>2.6295800000000001E-2</v>
      </c>
      <c r="C71" s="156">
        <v>2.74573E-2</v>
      </c>
      <c r="D71" s="140">
        <v>-435537</v>
      </c>
      <c r="E71" s="147"/>
      <c r="F71" s="140">
        <v>3839</v>
      </c>
      <c r="G71" s="140">
        <v>69421</v>
      </c>
      <c r="H71" s="140">
        <v>20484</v>
      </c>
      <c r="I71" s="140">
        <v>16882</v>
      </c>
      <c r="J71" s="147"/>
      <c r="K71" s="140">
        <v>19880</v>
      </c>
      <c r="L71" s="140"/>
      <c r="M71" s="140">
        <v>0</v>
      </c>
      <c r="N71" s="140">
        <v>3897</v>
      </c>
      <c r="O71" s="147"/>
      <c r="P71" s="140">
        <v>82095</v>
      </c>
      <c r="Q71" s="140">
        <v>-3491</v>
      </c>
      <c r="R71" s="140">
        <v>78604</v>
      </c>
      <c r="S71" s="140"/>
      <c r="T71" s="140">
        <v>-343397</v>
      </c>
      <c r="U71" s="140">
        <v>-513241</v>
      </c>
    </row>
    <row r="72" spans="1:21">
      <c r="A72" s="145" t="s">
        <v>88</v>
      </c>
      <c r="B72" s="156">
        <v>1.4216999999999999E-3</v>
      </c>
      <c r="C72" s="156">
        <v>1.5912999999999999E-3</v>
      </c>
      <c r="D72" s="140">
        <v>-23548</v>
      </c>
      <c r="E72" s="147"/>
      <c r="F72" s="140">
        <v>208</v>
      </c>
      <c r="G72" s="140">
        <v>3753</v>
      </c>
      <c r="H72" s="140">
        <v>1108</v>
      </c>
      <c r="I72" s="140">
        <v>3939</v>
      </c>
      <c r="J72" s="147"/>
      <c r="K72" s="140">
        <v>1075</v>
      </c>
      <c r="L72" s="140"/>
      <c r="M72" s="140">
        <v>0</v>
      </c>
      <c r="N72" s="140">
        <v>205</v>
      </c>
      <c r="O72" s="147"/>
      <c r="P72" s="140">
        <v>4439</v>
      </c>
      <c r="Q72" s="140">
        <v>2096</v>
      </c>
      <c r="R72" s="140">
        <v>6535</v>
      </c>
      <c r="S72" s="140"/>
      <c r="T72" s="140">
        <v>-18566</v>
      </c>
      <c r="U72" s="140">
        <v>-27749</v>
      </c>
    </row>
    <row r="73" spans="1:21">
      <c r="A73" s="145" t="s">
        <v>89</v>
      </c>
      <c r="B73" s="156">
        <v>2.2576100000000002E-2</v>
      </c>
      <c r="C73" s="156">
        <v>2.2098099999999999E-2</v>
      </c>
      <c r="D73" s="140">
        <v>-373928</v>
      </c>
      <c r="E73" s="147"/>
      <c r="F73" s="140">
        <v>3296</v>
      </c>
      <c r="G73" s="140">
        <v>59601</v>
      </c>
      <c r="H73" s="140">
        <v>17587</v>
      </c>
      <c r="I73" s="140">
        <v>2569</v>
      </c>
      <c r="J73" s="147"/>
      <c r="K73" s="140">
        <v>17068</v>
      </c>
      <c r="L73" s="140"/>
      <c r="M73" s="140">
        <v>0</v>
      </c>
      <c r="N73" s="140">
        <v>6895</v>
      </c>
      <c r="O73" s="147"/>
      <c r="P73" s="140">
        <v>70483</v>
      </c>
      <c r="Q73" s="140">
        <v>1816</v>
      </c>
      <c r="R73" s="140">
        <v>72299</v>
      </c>
      <c r="S73" s="140"/>
      <c r="T73" s="140">
        <v>-294821</v>
      </c>
      <c r="U73" s="140">
        <v>-440640</v>
      </c>
    </row>
    <row r="74" spans="1:21">
      <c r="A74" s="145" t="s">
        <v>90</v>
      </c>
      <c r="B74" s="156">
        <v>1.1271E-2</v>
      </c>
      <c r="C74" s="156">
        <v>1.12581E-2</v>
      </c>
      <c r="D74" s="140">
        <v>-186682</v>
      </c>
      <c r="E74" s="147"/>
      <c r="F74" s="140">
        <v>1646</v>
      </c>
      <c r="G74" s="140">
        <v>29755</v>
      </c>
      <c r="H74" s="140">
        <v>8780</v>
      </c>
      <c r="I74" s="140">
        <v>2135</v>
      </c>
      <c r="J74" s="147"/>
      <c r="K74" s="140">
        <v>8521</v>
      </c>
      <c r="L74" s="140"/>
      <c r="M74" s="140">
        <v>0</v>
      </c>
      <c r="N74" s="140">
        <v>1770</v>
      </c>
      <c r="O74" s="147"/>
      <c r="P74" s="140">
        <v>35188</v>
      </c>
      <c r="Q74" s="140">
        <v>-2766</v>
      </c>
      <c r="R74" s="140">
        <v>32422</v>
      </c>
      <c r="S74" s="140"/>
      <c r="T74" s="140">
        <v>-147188</v>
      </c>
      <c r="U74" s="140">
        <v>-219987</v>
      </c>
    </row>
    <row r="75" spans="1:21">
      <c r="A75" s="145" t="s">
        <v>91</v>
      </c>
      <c r="B75" s="156">
        <v>1.3504999999999999E-3</v>
      </c>
      <c r="C75" s="156">
        <v>1.4119E-3</v>
      </c>
      <c r="D75" s="140">
        <v>-22368</v>
      </c>
      <c r="E75" s="147"/>
      <c r="F75" s="140">
        <v>197</v>
      </c>
      <c r="G75" s="140">
        <v>3565</v>
      </c>
      <c r="H75" s="140">
        <v>1052</v>
      </c>
      <c r="I75" s="140">
        <v>2094</v>
      </c>
      <c r="J75" s="147"/>
      <c r="K75" s="140">
        <v>1021</v>
      </c>
      <c r="L75" s="140"/>
      <c r="M75" s="140">
        <v>0</v>
      </c>
      <c r="N75" s="140">
        <v>454</v>
      </c>
      <c r="O75" s="147"/>
      <c r="P75" s="140">
        <v>4216</v>
      </c>
      <c r="Q75" s="140">
        <v>546</v>
      </c>
      <c r="R75" s="140">
        <v>4762</v>
      </c>
      <c r="S75" s="140"/>
      <c r="T75" s="140">
        <v>-17636</v>
      </c>
      <c r="U75" s="140">
        <v>-26359</v>
      </c>
    </row>
    <row r="76" spans="1:21">
      <c r="A76" s="145" t="s">
        <v>92</v>
      </c>
      <c r="B76" s="156">
        <v>4.0229999999999997E-3</v>
      </c>
      <c r="C76" s="156">
        <v>4.0241000000000001E-3</v>
      </c>
      <c r="D76" s="140">
        <v>-66633</v>
      </c>
      <c r="E76" s="147"/>
      <c r="F76" s="140">
        <v>587</v>
      </c>
      <c r="G76" s="140">
        <v>10621</v>
      </c>
      <c r="H76" s="140">
        <v>3134</v>
      </c>
      <c r="I76" s="140">
        <v>1688</v>
      </c>
      <c r="J76" s="147"/>
      <c r="K76" s="140">
        <v>3041</v>
      </c>
      <c r="L76" s="140"/>
      <c r="M76" s="140">
        <v>0</v>
      </c>
      <c r="N76" s="140">
        <v>312</v>
      </c>
      <c r="O76" s="147"/>
      <c r="P76" s="140">
        <v>12560</v>
      </c>
      <c r="Q76" s="140">
        <v>994</v>
      </c>
      <c r="R76" s="140">
        <v>13554</v>
      </c>
      <c r="S76" s="140"/>
      <c r="T76" s="140">
        <v>-52536</v>
      </c>
      <c r="U76" s="140">
        <v>-78521</v>
      </c>
    </row>
    <row r="77" spans="1:21">
      <c r="A77" s="145" t="s">
        <v>93</v>
      </c>
      <c r="B77" s="156">
        <v>7.2078999999999997E-3</v>
      </c>
      <c r="C77" s="156">
        <v>7.4469999999999996E-3</v>
      </c>
      <c r="D77" s="140">
        <v>-119384</v>
      </c>
      <c r="E77" s="147"/>
      <c r="F77" s="140">
        <v>1052</v>
      </c>
      <c r="G77" s="140">
        <v>19029</v>
      </c>
      <c r="H77" s="140">
        <v>5615</v>
      </c>
      <c r="I77" s="140">
        <v>3449</v>
      </c>
      <c r="J77" s="147"/>
      <c r="K77" s="140">
        <v>5449</v>
      </c>
      <c r="L77" s="140"/>
      <c r="M77" s="140">
        <v>0</v>
      </c>
      <c r="N77" s="140">
        <v>2018</v>
      </c>
      <c r="O77" s="147"/>
      <c r="P77" s="140">
        <v>22503</v>
      </c>
      <c r="Q77" s="140">
        <v>-1672</v>
      </c>
      <c r="R77" s="140">
        <v>20831</v>
      </c>
      <c r="S77" s="140"/>
      <c r="T77" s="140">
        <v>-94128</v>
      </c>
      <c r="U77" s="140">
        <v>-140684</v>
      </c>
    </row>
    <row r="78" spans="1:21">
      <c r="A78" s="145" t="s">
        <v>94</v>
      </c>
      <c r="B78" s="156">
        <v>1.3741000000000001E-3</v>
      </c>
      <c r="C78" s="156">
        <v>1.2819000000000001E-3</v>
      </c>
      <c r="D78" s="140">
        <v>-22759</v>
      </c>
      <c r="E78" s="147"/>
      <c r="F78" s="140">
        <v>201</v>
      </c>
      <c r="G78" s="140">
        <v>3628</v>
      </c>
      <c r="H78" s="140">
        <v>1070</v>
      </c>
      <c r="I78" s="140">
        <v>1115</v>
      </c>
      <c r="J78" s="147"/>
      <c r="K78" s="140">
        <v>1039</v>
      </c>
      <c r="L78" s="140"/>
      <c r="M78" s="140">
        <v>0</v>
      </c>
      <c r="N78" s="140">
        <v>1547</v>
      </c>
      <c r="O78" s="147"/>
      <c r="P78" s="140">
        <v>4290</v>
      </c>
      <c r="Q78" s="140">
        <v>-74</v>
      </c>
      <c r="R78" s="140">
        <v>4216</v>
      </c>
      <c r="S78" s="140"/>
      <c r="T78" s="140">
        <v>-17944</v>
      </c>
      <c r="U78" s="140">
        <v>-26820</v>
      </c>
    </row>
    <row r="79" spans="1:21">
      <c r="A79" s="145" t="s">
        <v>95</v>
      </c>
      <c r="B79" s="156">
        <v>3.4971999999999998E-3</v>
      </c>
      <c r="C79" s="156">
        <v>3.4467E-3</v>
      </c>
      <c r="D79" s="140">
        <v>-57924</v>
      </c>
      <c r="E79" s="147"/>
      <c r="F79" s="140">
        <v>511</v>
      </c>
      <c r="G79" s="140">
        <v>9233</v>
      </c>
      <c r="H79" s="140">
        <v>2724</v>
      </c>
      <c r="I79" s="140">
        <v>601</v>
      </c>
      <c r="J79" s="147"/>
      <c r="K79" s="140">
        <v>2644</v>
      </c>
      <c r="L79" s="140"/>
      <c r="M79" s="140">
        <v>0</v>
      </c>
      <c r="N79" s="140">
        <v>729</v>
      </c>
      <c r="O79" s="147"/>
      <c r="P79" s="140">
        <v>10918</v>
      </c>
      <c r="Q79" s="140">
        <v>650</v>
      </c>
      <c r="R79" s="140">
        <v>11568</v>
      </c>
      <c r="S79" s="140"/>
      <c r="T79" s="140">
        <v>-45670</v>
      </c>
      <c r="U79" s="140">
        <v>-68258</v>
      </c>
    </row>
    <row r="80" spans="1:21">
      <c r="A80" s="145" t="s">
        <v>96</v>
      </c>
      <c r="B80" s="156">
        <v>1.43987E-2</v>
      </c>
      <c r="C80" s="156">
        <v>1.4525700000000001E-2</v>
      </c>
      <c r="D80" s="140">
        <v>-238486</v>
      </c>
      <c r="E80" s="147"/>
      <c r="F80" s="140">
        <v>2102</v>
      </c>
      <c r="G80" s="140">
        <v>38013</v>
      </c>
      <c r="H80" s="140">
        <v>11217</v>
      </c>
      <c r="I80" s="140">
        <v>2805</v>
      </c>
      <c r="J80" s="147"/>
      <c r="K80" s="140">
        <v>10885</v>
      </c>
      <c r="L80" s="140"/>
      <c r="M80" s="140">
        <v>0</v>
      </c>
      <c r="N80" s="140">
        <v>2402</v>
      </c>
      <c r="O80" s="147"/>
      <c r="P80" s="140">
        <v>44953</v>
      </c>
      <c r="Q80" s="140">
        <v>1419</v>
      </c>
      <c r="R80" s="140">
        <v>46372</v>
      </c>
      <c r="S80" s="140"/>
      <c r="T80" s="140">
        <v>-188033</v>
      </c>
      <c r="U80" s="140">
        <v>-281034</v>
      </c>
    </row>
    <row r="81" spans="1:21">
      <c r="A81" s="145" t="s">
        <v>97</v>
      </c>
      <c r="B81" s="156">
        <v>2.7234E-3</v>
      </c>
      <c r="C81" s="156">
        <v>2.3395999999999998E-3</v>
      </c>
      <c r="D81" s="140">
        <v>-45108</v>
      </c>
      <c r="E81" s="147"/>
      <c r="F81" s="140">
        <v>398</v>
      </c>
      <c r="G81" s="140">
        <v>7190</v>
      </c>
      <c r="H81" s="140">
        <v>2122</v>
      </c>
      <c r="I81" s="140">
        <v>370</v>
      </c>
      <c r="J81" s="147"/>
      <c r="K81" s="140">
        <v>2059</v>
      </c>
      <c r="L81" s="140"/>
      <c r="M81" s="140">
        <v>0</v>
      </c>
      <c r="N81" s="140">
        <v>6117</v>
      </c>
      <c r="O81" s="147"/>
      <c r="P81" s="140">
        <v>8502</v>
      </c>
      <c r="Q81" s="140">
        <v>-2628</v>
      </c>
      <c r="R81" s="140">
        <v>5874</v>
      </c>
      <c r="S81" s="140"/>
      <c r="T81" s="140">
        <v>-35565</v>
      </c>
      <c r="U81" s="140">
        <v>-53155</v>
      </c>
    </row>
    <row r="82" spans="1:21">
      <c r="A82" s="145" t="s">
        <v>98</v>
      </c>
      <c r="B82" s="156">
        <v>1.17597E-2</v>
      </c>
      <c r="C82" s="156">
        <v>1.20278E-2</v>
      </c>
      <c r="D82" s="140">
        <v>-194776</v>
      </c>
      <c r="E82" s="147"/>
      <c r="F82" s="140">
        <v>1717</v>
      </c>
      <c r="G82" s="140">
        <v>31046</v>
      </c>
      <c r="H82" s="140">
        <v>9161</v>
      </c>
      <c r="I82" s="140">
        <v>7439</v>
      </c>
      <c r="J82" s="147"/>
      <c r="K82" s="140">
        <v>8890</v>
      </c>
      <c r="L82" s="140"/>
      <c r="M82" s="140">
        <v>0</v>
      </c>
      <c r="N82" s="140">
        <v>1308</v>
      </c>
      <c r="O82" s="147"/>
      <c r="P82" s="140">
        <v>36714</v>
      </c>
      <c r="Q82" s="140">
        <v>8249</v>
      </c>
      <c r="R82" s="140">
        <v>44963</v>
      </c>
      <c r="S82" s="140"/>
      <c r="T82" s="140">
        <v>-153570</v>
      </c>
      <c r="U82" s="140">
        <v>-229526</v>
      </c>
    </row>
    <row r="83" spans="1:21">
      <c r="A83" s="145" t="s">
        <v>99</v>
      </c>
      <c r="B83" s="156">
        <v>3.0539E-3</v>
      </c>
      <c r="C83" s="156">
        <v>2.7853999999999999E-3</v>
      </c>
      <c r="D83" s="140">
        <v>-50582</v>
      </c>
      <c r="E83" s="147"/>
      <c r="F83" s="140">
        <v>446</v>
      </c>
      <c r="G83" s="140">
        <v>8062</v>
      </c>
      <c r="H83" s="140">
        <v>2379</v>
      </c>
      <c r="I83" s="140">
        <v>1328</v>
      </c>
      <c r="J83" s="147"/>
      <c r="K83" s="140">
        <v>2309</v>
      </c>
      <c r="L83" s="140"/>
      <c r="M83" s="140">
        <v>0</v>
      </c>
      <c r="N83" s="140">
        <v>4039</v>
      </c>
      <c r="O83" s="147"/>
      <c r="P83" s="140">
        <v>9534</v>
      </c>
      <c r="Q83" s="140">
        <v>-1186</v>
      </c>
      <c r="R83" s="140">
        <v>8348</v>
      </c>
      <c r="S83" s="140"/>
      <c r="T83" s="140">
        <v>-39881</v>
      </c>
      <c r="U83" s="140">
        <v>-59606</v>
      </c>
    </row>
    <row r="84" spans="1:21">
      <c r="A84" s="145" t="s">
        <v>100</v>
      </c>
      <c r="B84" s="156">
        <v>8.0315000000000004E-3</v>
      </c>
      <c r="C84" s="156">
        <v>7.8741000000000002E-3</v>
      </c>
      <c r="D84" s="140">
        <v>-133026</v>
      </c>
      <c r="E84" s="147"/>
      <c r="F84" s="140">
        <v>1173</v>
      </c>
      <c r="G84" s="140">
        <v>21203</v>
      </c>
      <c r="H84" s="140">
        <v>6257</v>
      </c>
      <c r="I84" s="140">
        <v>4622</v>
      </c>
      <c r="J84" s="147"/>
      <c r="K84" s="140">
        <v>6072</v>
      </c>
      <c r="L84" s="140"/>
      <c r="M84" s="140">
        <v>0</v>
      </c>
      <c r="N84" s="140">
        <v>4037</v>
      </c>
      <c r="O84" s="147"/>
      <c r="P84" s="140">
        <v>25074</v>
      </c>
      <c r="Q84" s="140">
        <v>-1061</v>
      </c>
      <c r="R84" s="140">
        <v>24013</v>
      </c>
      <c r="S84" s="140"/>
      <c r="T84" s="140">
        <v>-104883</v>
      </c>
      <c r="U84" s="140">
        <v>-156759</v>
      </c>
    </row>
    <row r="85" spans="1:21">
      <c r="A85" s="145" t="s">
        <v>101</v>
      </c>
      <c r="B85" s="156">
        <v>8.4376999999999994E-3</v>
      </c>
      <c r="C85" s="156">
        <v>8.0756999999999999E-3</v>
      </c>
      <c r="D85" s="140">
        <v>-139754</v>
      </c>
      <c r="E85" s="147"/>
      <c r="F85" s="140">
        <v>1232</v>
      </c>
      <c r="G85" s="140">
        <v>22276</v>
      </c>
      <c r="H85" s="140">
        <v>6573</v>
      </c>
      <c r="I85" s="140">
        <v>455</v>
      </c>
      <c r="J85" s="147"/>
      <c r="K85" s="140">
        <v>6379</v>
      </c>
      <c r="L85" s="140"/>
      <c r="M85" s="140">
        <v>0</v>
      </c>
      <c r="N85" s="140">
        <v>5922</v>
      </c>
      <c r="O85" s="147"/>
      <c r="P85" s="140">
        <v>26342</v>
      </c>
      <c r="Q85" s="140">
        <v>-2211</v>
      </c>
      <c r="R85" s="140">
        <v>24131</v>
      </c>
      <c r="S85" s="140"/>
      <c r="T85" s="140">
        <v>-110188</v>
      </c>
      <c r="U85" s="140">
        <v>-164687</v>
      </c>
    </row>
    <row r="86" spans="1:21">
      <c r="A86" s="145" t="s">
        <v>102</v>
      </c>
      <c r="B86" s="156">
        <v>1.3658699999999999E-2</v>
      </c>
      <c r="C86" s="156">
        <v>1.3247699999999999E-2</v>
      </c>
      <c r="D86" s="140">
        <v>-226229</v>
      </c>
      <c r="E86" s="147"/>
      <c r="F86" s="140">
        <v>1994</v>
      </c>
      <c r="G86" s="140">
        <v>36059</v>
      </c>
      <c r="H86" s="140">
        <v>10640</v>
      </c>
      <c r="I86" s="140">
        <v>0</v>
      </c>
      <c r="J86" s="147"/>
      <c r="K86" s="140">
        <v>10326</v>
      </c>
      <c r="L86" s="140"/>
      <c r="M86" s="140">
        <v>0</v>
      </c>
      <c r="N86" s="140">
        <v>9253</v>
      </c>
      <c r="O86" s="147"/>
      <c r="P86" s="140">
        <v>42642</v>
      </c>
      <c r="Q86" s="140">
        <v>-7706</v>
      </c>
      <c r="R86" s="140">
        <v>34936</v>
      </c>
      <c r="S86" s="140"/>
      <c r="T86" s="140">
        <v>-178369</v>
      </c>
      <c r="U86" s="140">
        <v>-266591</v>
      </c>
    </row>
    <row r="87" spans="1:21">
      <c r="A87" s="145" t="s">
        <v>103</v>
      </c>
      <c r="B87" s="156">
        <v>6.7662E-3</v>
      </c>
      <c r="C87" s="156">
        <v>6.8475000000000003E-3</v>
      </c>
      <c r="D87" s="140">
        <v>-112069</v>
      </c>
      <c r="E87" s="147"/>
      <c r="F87" s="140">
        <v>988</v>
      </c>
      <c r="G87" s="140">
        <v>17863</v>
      </c>
      <c r="H87" s="140">
        <v>5271</v>
      </c>
      <c r="I87" s="140">
        <v>1173</v>
      </c>
      <c r="J87" s="147"/>
      <c r="K87" s="140">
        <v>5115</v>
      </c>
      <c r="L87" s="140"/>
      <c r="M87" s="140">
        <v>0</v>
      </c>
      <c r="N87" s="140">
        <v>2112</v>
      </c>
      <c r="O87" s="147"/>
      <c r="P87" s="140">
        <v>21124</v>
      </c>
      <c r="Q87" s="140">
        <v>-1980</v>
      </c>
      <c r="R87" s="140">
        <v>19144</v>
      </c>
      <c r="S87" s="140"/>
      <c r="T87" s="140">
        <v>-88360</v>
      </c>
      <c r="U87" s="140">
        <v>-132063</v>
      </c>
    </row>
    <row r="88" spans="1:21">
      <c r="A88" s="145" t="s">
        <v>104</v>
      </c>
      <c r="B88" s="156">
        <v>4.7327999999999997E-3</v>
      </c>
      <c r="C88" s="156">
        <v>4.8418000000000003E-3</v>
      </c>
      <c r="D88" s="140">
        <v>-78389</v>
      </c>
      <c r="E88" s="147"/>
      <c r="F88" s="140">
        <v>691</v>
      </c>
      <c r="G88" s="140">
        <v>12495</v>
      </c>
      <c r="H88" s="140">
        <v>3687</v>
      </c>
      <c r="I88" s="140">
        <v>2872</v>
      </c>
      <c r="J88" s="147"/>
      <c r="K88" s="140">
        <v>3578</v>
      </c>
      <c r="L88" s="140"/>
      <c r="M88" s="140">
        <v>0</v>
      </c>
      <c r="N88" s="140">
        <v>399</v>
      </c>
      <c r="O88" s="147"/>
      <c r="P88" s="140">
        <v>14776</v>
      </c>
      <c r="Q88" s="140">
        <v>1049</v>
      </c>
      <c r="R88" s="140">
        <v>15825</v>
      </c>
      <c r="S88" s="140"/>
      <c r="T88" s="140">
        <v>-61806</v>
      </c>
      <c r="U88" s="140">
        <v>-92375</v>
      </c>
    </row>
    <row r="89" spans="1:21">
      <c r="A89" s="145" t="s">
        <v>105</v>
      </c>
      <c r="B89" s="156">
        <v>2.7859999999999998E-3</v>
      </c>
      <c r="C89" s="156">
        <v>2.9344000000000002E-3</v>
      </c>
      <c r="D89" s="140">
        <v>-46145</v>
      </c>
      <c r="E89" s="147"/>
      <c r="F89" s="140">
        <v>407</v>
      </c>
      <c r="G89" s="140">
        <v>7355</v>
      </c>
      <c r="H89" s="140">
        <v>2170</v>
      </c>
      <c r="I89" s="140">
        <v>3325</v>
      </c>
      <c r="J89" s="147"/>
      <c r="K89" s="140">
        <v>2106</v>
      </c>
      <c r="L89" s="140"/>
      <c r="M89" s="140">
        <v>0</v>
      </c>
      <c r="N89" s="140">
        <v>637</v>
      </c>
      <c r="O89" s="147"/>
      <c r="P89" s="140">
        <v>8698</v>
      </c>
      <c r="Q89" s="140">
        <v>510</v>
      </c>
      <c r="R89" s="140">
        <v>9208</v>
      </c>
      <c r="S89" s="140"/>
      <c r="T89" s="140">
        <v>-36382</v>
      </c>
      <c r="U89" s="140">
        <v>-54377</v>
      </c>
    </row>
    <row r="90" spans="1:21">
      <c r="A90" s="145" t="s">
        <v>106</v>
      </c>
      <c r="B90" s="156">
        <v>6.2506999999999997E-3</v>
      </c>
      <c r="C90" s="156">
        <v>6.3501E-3</v>
      </c>
      <c r="D90" s="140">
        <v>-103530</v>
      </c>
      <c r="E90" s="147"/>
      <c r="F90" s="140">
        <v>913</v>
      </c>
      <c r="G90" s="140">
        <v>16502</v>
      </c>
      <c r="H90" s="140">
        <v>4869</v>
      </c>
      <c r="I90" s="140">
        <v>1435</v>
      </c>
      <c r="J90" s="147"/>
      <c r="K90" s="140">
        <v>4726</v>
      </c>
      <c r="L90" s="140"/>
      <c r="M90" s="140">
        <v>0</v>
      </c>
      <c r="N90" s="140">
        <v>1988</v>
      </c>
      <c r="O90" s="147"/>
      <c r="P90" s="140">
        <v>19515</v>
      </c>
      <c r="Q90" s="140">
        <v>-3419</v>
      </c>
      <c r="R90" s="140">
        <v>16096</v>
      </c>
      <c r="S90" s="140"/>
      <c r="T90" s="140">
        <v>-81628</v>
      </c>
      <c r="U90" s="140">
        <v>-122001</v>
      </c>
    </row>
    <row r="91" spans="1:21">
      <c r="A91" s="145" t="s">
        <v>107</v>
      </c>
      <c r="B91" s="156">
        <v>3.6289E-3</v>
      </c>
      <c r="C91" s="156">
        <v>3.8162000000000001E-3</v>
      </c>
      <c r="D91" s="140">
        <v>-60105</v>
      </c>
      <c r="E91" s="147"/>
      <c r="F91" s="140">
        <v>530</v>
      </c>
      <c r="G91" s="140">
        <v>9580</v>
      </c>
      <c r="H91" s="140">
        <v>2827</v>
      </c>
      <c r="I91" s="140">
        <v>3176</v>
      </c>
      <c r="J91" s="147"/>
      <c r="K91" s="140">
        <v>2743</v>
      </c>
      <c r="L91" s="140"/>
      <c r="M91" s="140">
        <v>0</v>
      </c>
      <c r="N91" s="140">
        <v>1052</v>
      </c>
      <c r="O91" s="147"/>
      <c r="P91" s="140">
        <v>11329</v>
      </c>
      <c r="Q91" s="140">
        <v>1261</v>
      </c>
      <c r="R91" s="140">
        <v>12590</v>
      </c>
      <c r="S91" s="140"/>
      <c r="T91" s="140">
        <v>-47390</v>
      </c>
      <c r="U91" s="140">
        <v>-70829</v>
      </c>
    </row>
    <row r="92" spans="1:21">
      <c r="A92" s="145" t="s">
        <v>108</v>
      </c>
      <c r="B92" s="156">
        <v>7.6375999999999996E-3</v>
      </c>
      <c r="C92" s="156">
        <v>6.3610999999999997E-3</v>
      </c>
      <c r="D92" s="140">
        <v>-126502</v>
      </c>
      <c r="E92" s="147"/>
      <c r="F92" s="140">
        <v>1115</v>
      </c>
      <c r="G92" s="140">
        <v>20163</v>
      </c>
      <c r="H92" s="140">
        <v>5950</v>
      </c>
      <c r="I92" s="140">
        <v>6322</v>
      </c>
      <c r="J92" s="147"/>
      <c r="K92" s="140">
        <v>5774</v>
      </c>
      <c r="L92" s="140"/>
      <c r="M92" s="140">
        <v>0</v>
      </c>
      <c r="N92" s="140">
        <v>18673</v>
      </c>
      <c r="O92" s="147"/>
      <c r="P92" s="140">
        <v>23845</v>
      </c>
      <c r="Q92" s="140">
        <v>-3596</v>
      </c>
      <c r="R92" s="140">
        <v>20249</v>
      </c>
      <c r="S92" s="140"/>
      <c r="T92" s="140">
        <v>-99739</v>
      </c>
      <c r="U92" s="140">
        <v>-149071</v>
      </c>
    </row>
    <row r="93" spans="1:21">
      <c r="A93" s="145" t="s">
        <v>109</v>
      </c>
      <c r="B93" s="156">
        <v>3.0925000000000002E-3</v>
      </c>
      <c r="C93" s="156">
        <v>3.0937999999999998E-3</v>
      </c>
      <c r="D93" s="140">
        <v>-51221</v>
      </c>
      <c r="E93" s="147"/>
      <c r="F93" s="140">
        <v>452</v>
      </c>
      <c r="G93" s="140">
        <v>8164</v>
      </c>
      <c r="H93" s="140">
        <v>2409</v>
      </c>
      <c r="I93" s="140">
        <v>18</v>
      </c>
      <c r="J93" s="147"/>
      <c r="K93" s="140">
        <v>2338</v>
      </c>
      <c r="L93" s="140"/>
      <c r="M93" s="140">
        <v>0</v>
      </c>
      <c r="N93" s="140">
        <v>988</v>
      </c>
      <c r="O93" s="147"/>
      <c r="P93" s="140">
        <v>9655</v>
      </c>
      <c r="Q93" s="140">
        <v>-1956</v>
      </c>
      <c r="R93" s="140">
        <v>7699</v>
      </c>
      <c r="S93" s="140"/>
      <c r="T93" s="140">
        <v>-40385</v>
      </c>
      <c r="U93" s="140">
        <v>-60359</v>
      </c>
    </row>
    <row r="94" spans="1:21">
      <c r="A94" s="145" t="s">
        <v>110</v>
      </c>
      <c r="B94" s="156">
        <v>3.6638999999999999E-3</v>
      </c>
      <c r="C94" s="156">
        <v>4.2665999999999997E-3</v>
      </c>
      <c r="D94" s="140">
        <v>-60685</v>
      </c>
      <c r="E94" s="147"/>
      <c r="F94" s="140">
        <v>535</v>
      </c>
      <c r="G94" s="140">
        <v>9673</v>
      </c>
      <c r="H94" s="140">
        <v>2854</v>
      </c>
      <c r="I94" s="140">
        <v>8695</v>
      </c>
      <c r="J94" s="147"/>
      <c r="K94" s="140">
        <v>2770</v>
      </c>
      <c r="L94" s="140"/>
      <c r="M94" s="140">
        <v>0</v>
      </c>
      <c r="N94" s="140">
        <v>641</v>
      </c>
      <c r="O94" s="147"/>
      <c r="P94" s="140">
        <v>11439</v>
      </c>
      <c r="Q94" s="140">
        <v>3303</v>
      </c>
      <c r="R94" s="140">
        <v>14742</v>
      </c>
      <c r="S94" s="140"/>
      <c r="T94" s="140">
        <v>-47847</v>
      </c>
      <c r="U94" s="140">
        <v>-71512</v>
      </c>
    </row>
    <row r="95" spans="1:21">
      <c r="A95" s="145" t="s">
        <v>111</v>
      </c>
      <c r="B95" s="156">
        <v>3.189E-4</v>
      </c>
      <c r="C95" s="156">
        <v>3.0699999999999998E-4</v>
      </c>
      <c r="D95" s="140">
        <v>-5282</v>
      </c>
      <c r="E95" s="147"/>
      <c r="F95" s="140">
        <v>47</v>
      </c>
      <c r="G95" s="140">
        <v>842</v>
      </c>
      <c r="H95" s="140">
        <v>248</v>
      </c>
      <c r="I95" s="140">
        <v>512</v>
      </c>
      <c r="J95" s="147"/>
      <c r="K95" s="140">
        <v>241</v>
      </c>
      <c r="L95" s="140"/>
      <c r="M95" s="140">
        <v>0</v>
      </c>
      <c r="N95" s="140">
        <v>263</v>
      </c>
      <c r="O95" s="147"/>
      <c r="P95" s="140">
        <v>996</v>
      </c>
      <c r="Q95" s="140">
        <v>302</v>
      </c>
      <c r="R95" s="140">
        <v>1298</v>
      </c>
      <c r="S95" s="140"/>
      <c r="T95" s="140">
        <v>-4165</v>
      </c>
      <c r="U95" s="140">
        <v>-6224</v>
      </c>
    </row>
    <row r="96" spans="1:21">
      <c r="A96" s="145" t="s">
        <v>112</v>
      </c>
      <c r="B96" s="156">
        <v>2.5016799999999999E-2</v>
      </c>
      <c r="C96" s="156">
        <v>2.61335E-2</v>
      </c>
      <c r="D96" s="140">
        <v>-414353</v>
      </c>
      <c r="E96" s="147"/>
      <c r="F96" s="140">
        <v>3652</v>
      </c>
      <c r="G96" s="140">
        <v>66044</v>
      </c>
      <c r="H96" s="140">
        <v>19488</v>
      </c>
      <c r="I96" s="140">
        <v>16385</v>
      </c>
      <c r="J96" s="147"/>
      <c r="K96" s="140">
        <v>18913</v>
      </c>
      <c r="L96" s="140"/>
      <c r="M96" s="140">
        <v>0</v>
      </c>
      <c r="N96" s="140">
        <v>469</v>
      </c>
      <c r="O96" s="147"/>
      <c r="P96" s="140">
        <v>78102</v>
      </c>
      <c r="Q96" s="140">
        <v>6762</v>
      </c>
      <c r="R96" s="140">
        <v>84864</v>
      </c>
      <c r="S96" s="140"/>
      <c r="T96" s="140">
        <v>-326694</v>
      </c>
      <c r="U96" s="140">
        <v>-488278</v>
      </c>
    </row>
    <row r="97" spans="1:21">
      <c r="A97" s="145" t="s">
        <v>113</v>
      </c>
      <c r="B97" s="156">
        <v>3.6557999999999998E-3</v>
      </c>
      <c r="C97" s="156">
        <v>3.5677999999999999E-3</v>
      </c>
      <c r="D97" s="140">
        <v>-60551</v>
      </c>
      <c r="E97" s="147"/>
      <c r="F97" s="140">
        <v>534</v>
      </c>
      <c r="G97" s="140">
        <v>9651</v>
      </c>
      <c r="H97" s="140">
        <v>2848</v>
      </c>
      <c r="I97" s="140">
        <v>588</v>
      </c>
      <c r="J97" s="147"/>
      <c r="K97" s="140">
        <v>2764</v>
      </c>
      <c r="L97" s="140"/>
      <c r="M97" s="140">
        <v>0</v>
      </c>
      <c r="N97" s="140">
        <v>1269</v>
      </c>
      <c r="O97" s="147"/>
      <c r="P97" s="140">
        <v>11413</v>
      </c>
      <c r="Q97" s="140">
        <v>523</v>
      </c>
      <c r="R97" s="140">
        <v>11936</v>
      </c>
      <c r="S97" s="140"/>
      <c r="T97" s="140">
        <v>-47741</v>
      </c>
      <c r="U97" s="140">
        <v>-71354</v>
      </c>
    </row>
    <row r="98" spans="1:21">
      <c r="A98" s="145" t="s">
        <v>114</v>
      </c>
      <c r="B98" s="156">
        <v>0.12443430000000001</v>
      </c>
      <c r="C98" s="156">
        <v>0.1145418</v>
      </c>
      <c r="D98" s="140">
        <v>-2061005</v>
      </c>
      <c r="E98" s="147"/>
      <c r="F98" s="140">
        <v>18167</v>
      </c>
      <c r="G98" s="140">
        <v>328507</v>
      </c>
      <c r="H98" s="140">
        <v>96934</v>
      </c>
      <c r="I98" s="140">
        <v>31028</v>
      </c>
      <c r="J98" s="147"/>
      <c r="K98" s="140">
        <v>94072</v>
      </c>
      <c r="L98" s="140"/>
      <c r="M98" s="140">
        <v>0</v>
      </c>
      <c r="N98" s="140">
        <v>258822</v>
      </c>
      <c r="O98" s="147"/>
      <c r="P98" s="140">
        <v>388484</v>
      </c>
      <c r="Q98" s="140">
        <v>-112608</v>
      </c>
      <c r="R98" s="140">
        <v>275876</v>
      </c>
      <c r="S98" s="140"/>
      <c r="T98" s="140">
        <v>-1624988</v>
      </c>
      <c r="U98" s="140">
        <v>-2428709</v>
      </c>
    </row>
    <row r="99" spans="1:21">
      <c r="A99" s="145" t="s">
        <v>115</v>
      </c>
      <c r="B99" s="156">
        <v>1.4475E-3</v>
      </c>
      <c r="C99" s="156">
        <v>1.4982000000000001E-3</v>
      </c>
      <c r="D99" s="140">
        <v>-23975</v>
      </c>
      <c r="E99" s="147"/>
      <c r="F99" s="140">
        <v>211</v>
      </c>
      <c r="G99" s="140">
        <v>3821</v>
      </c>
      <c r="H99" s="140">
        <v>1128</v>
      </c>
      <c r="I99" s="140">
        <v>1595</v>
      </c>
      <c r="J99" s="147"/>
      <c r="K99" s="140">
        <v>1094</v>
      </c>
      <c r="L99" s="140"/>
      <c r="M99" s="140">
        <v>0</v>
      </c>
      <c r="N99" s="140">
        <v>528</v>
      </c>
      <c r="O99" s="147"/>
      <c r="P99" s="140">
        <v>4519</v>
      </c>
      <c r="Q99" s="140">
        <v>-9</v>
      </c>
      <c r="R99" s="140">
        <v>4510</v>
      </c>
      <c r="S99" s="140"/>
      <c r="T99" s="140">
        <v>-18903</v>
      </c>
      <c r="U99" s="140">
        <v>-28252</v>
      </c>
    </row>
    <row r="100" spans="1:21">
      <c r="A100" s="145" t="s">
        <v>116</v>
      </c>
      <c r="B100" s="156">
        <v>8.5550000000000003E-4</v>
      </c>
      <c r="C100" s="156">
        <v>1.3189E-3</v>
      </c>
      <c r="D100" s="140">
        <v>-14170</v>
      </c>
      <c r="E100" s="147"/>
      <c r="F100" s="140">
        <v>125</v>
      </c>
      <c r="G100" s="140">
        <v>2259</v>
      </c>
      <c r="H100" s="140">
        <v>666</v>
      </c>
      <c r="I100" s="140">
        <v>6765</v>
      </c>
      <c r="J100" s="147"/>
      <c r="K100" s="140">
        <v>647</v>
      </c>
      <c r="L100" s="140"/>
      <c r="M100" s="140">
        <v>0</v>
      </c>
      <c r="N100" s="140">
        <v>923</v>
      </c>
      <c r="O100" s="147"/>
      <c r="P100" s="140">
        <v>2671</v>
      </c>
      <c r="Q100" s="140">
        <v>2282</v>
      </c>
      <c r="R100" s="140">
        <v>4953</v>
      </c>
      <c r="S100" s="140"/>
      <c r="T100" s="140">
        <v>-11172</v>
      </c>
      <c r="U100" s="140">
        <v>-16698</v>
      </c>
    </row>
    <row r="101" spans="1:21">
      <c r="A101" s="145" t="s">
        <v>117</v>
      </c>
      <c r="B101" s="156">
        <v>6.1612999999999998E-3</v>
      </c>
      <c r="C101" s="156">
        <v>6.5062000000000002E-3</v>
      </c>
      <c r="D101" s="140">
        <v>-102050</v>
      </c>
      <c r="E101" s="147"/>
      <c r="F101" s="140">
        <v>900</v>
      </c>
      <c r="G101" s="140">
        <v>16266</v>
      </c>
      <c r="H101" s="140">
        <v>4800</v>
      </c>
      <c r="I101" s="140">
        <v>6284</v>
      </c>
      <c r="J101" s="147"/>
      <c r="K101" s="140">
        <v>4658</v>
      </c>
      <c r="L101" s="140"/>
      <c r="M101" s="140">
        <v>0</v>
      </c>
      <c r="N101" s="140">
        <v>214</v>
      </c>
      <c r="O101" s="147"/>
      <c r="P101" s="140">
        <v>19236</v>
      </c>
      <c r="Q101" s="140">
        <v>2802</v>
      </c>
      <c r="R101" s="140">
        <v>22038</v>
      </c>
      <c r="S101" s="140"/>
      <c r="T101" s="140">
        <v>-80460</v>
      </c>
      <c r="U101" s="140">
        <v>-120256</v>
      </c>
    </row>
    <row r="102" spans="1:21">
      <c r="A102" s="145" t="s">
        <v>118</v>
      </c>
      <c r="B102" s="156">
        <v>9.5361000000000005E-3</v>
      </c>
      <c r="C102" s="156">
        <v>9.7663000000000003E-3</v>
      </c>
      <c r="D102" s="140">
        <v>-157946</v>
      </c>
      <c r="E102" s="147"/>
      <c r="F102" s="140">
        <v>1392</v>
      </c>
      <c r="G102" s="140">
        <v>25175</v>
      </c>
      <c r="H102" s="140">
        <v>7429</v>
      </c>
      <c r="I102" s="140">
        <v>3617</v>
      </c>
      <c r="J102" s="147"/>
      <c r="K102" s="140">
        <v>7209</v>
      </c>
      <c r="L102" s="140"/>
      <c r="M102" s="140">
        <v>0</v>
      </c>
      <c r="N102" s="140">
        <v>644</v>
      </c>
      <c r="O102" s="147"/>
      <c r="P102" s="140">
        <v>29772</v>
      </c>
      <c r="Q102" s="140">
        <v>302</v>
      </c>
      <c r="R102" s="140">
        <v>30074</v>
      </c>
      <c r="S102" s="140"/>
      <c r="T102" s="140">
        <v>-124532</v>
      </c>
      <c r="U102" s="140">
        <v>-186126</v>
      </c>
    </row>
    <row r="103" spans="1:21">
      <c r="A103" s="145" t="s">
        <v>119</v>
      </c>
      <c r="B103" s="156">
        <v>5.9652999999999998E-3</v>
      </c>
      <c r="C103" s="156">
        <v>5.8377000000000004E-3</v>
      </c>
      <c r="D103" s="140">
        <v>-98803</v>
      </c>
      <c r="E103" s="147"/>
      <c r="F103" s="140">
        <v>871</v>
      </c>
      <c r="G103" s="140">
        <v>15748</v>
      </c>
      <c r="H103" s="140">
        <v>4647</v>
      </c>
      <c r="I103" s="140">
        <v>3210</v>
      </c>
      <c r="J103" s="147"/>
      <c r="K103" s="140">
        <v>4510</v>
      </c>
      <c r="L103" s="140"/>
      <c r="M103" s="140">
        <v>0</v>
      </c>
      <c r="N103" s="140">
        <v>1841</v>
      </c>
      <c r="O103" s="147"/>
      <c r="P103" s="140">
        <v>18624</v>
      </c>
      <c r="Q103" s="140">
        <v>2892</v>
      </c>
      <c r="R103" s="140">
        <v>21516</v>
      </c>
      <c r="S103" s="140"/>
      <c r="T103" s="140">
        <v>-77901</v>
      </c>
      <c r="U103" s="140">
        <v>-116431</v>
      </c>
    </row>
    <row r="104" spans="1:21">
      <c r="A104" s="145" t="s">
        <v>120</v>
      </c>
      <c r="B104" s="156">
        <v>4.4482000000000002E-3</v>
      </c>
      <c r="C104" s="156">
        <v>4.5783000000000004E-3</v>
      </c>
      <c r="D104" s="140">
        <v>-73676</v>
      </c>
      <c r="E104" s="147"/>
      <c r="F104" s="140">
        <v>649</v>
      </c>
      <c r="G104" s="140">
        <v>11743</v>
      </c>
      <c r="H104" s="140">
        <v>3465</v>
      </c>
      <c r="I104" s="140">
        <v>3352</v>
      </c>
      <c r="J104" s="147"/>
      <c r="K104" s="140">
        <v>3363</v>
      </c>
      <c r="L104" s="140"/>
      <c r="M104" s="140">
        <v>0</v>
      </c>
      <c r="N104" s="140">
        <v>0</v>
      </c>
      <c r="O104" s="147"/>
      <c r="P104" s="140">
        <v>13887</v>
      </c>
      <c r="Q104" s="140">
        <v>2626</v>
      </c>
      <c r="R104" s="140">
        <v>16513</v>
      </c>
      <c r="S104" s="140"/>
      <c r="T104" s="140">
        <v>-58089</v>
      </c>
      <c r="U104" s="140">
        <v>-86820</v>
      </c>
    </row>
    <row r="105" spans="1:21">
      <c r="A105" s="145" t="s">
        <v>121</v>
      </c>
      <c r="B105" s="156">
        <v>3.0008999999999999E-3</v>
      </c>
      <c r="C105" s="156">
        <v>3.1147000000000002E-3</v>
      </c>
      <c r="D105" s="140">
        <v>-49704</v>
      </c>
      <c r="E105" s="147"/>
      <c r="F105" s="140">
        <v>438</v>
      </c>
      <c r="G105" s="140">
        <v>7922</v>
      </c>
      <c r="H105" s="140">
        <v>2338</v>
      </c>
      <c r="I105" s="140">
        <v>2323</v>
      </c>
      <c r="J105" s="147"/>
      <c r="K105" s="140">
        <v>2269</v>
      </c>
      <c r="L105" s="140"/>
      <c r="M105" s="140">
        <v>0</v>
      </c>
      <c r="N105" s="140">
        <v>283</v>
      </c>
      <c r="O105" s="147"/>
      <c r="P105" s="140">
        <v>9369</v>
      </c>
      <c r="Q105" s="140">
        <v>820</v>
      </c>
      <c r="R105" s="140">
        <v>10189</v>
      </c>
      <c r="S105" s="140"/>
      <c r="T105" s="140">
        <v>-39189</v>
      </c>
      <c r="U105" s="140">
        <v>-58572</v>
      </c>
    </row>
    <row r="106" spans="1:21">
      <c r="A106" s="145" t="s">
        <v>122</v>
      </c>
      <c r="B106" s="156">
        <v>1.9143000000000001E-3</v>
      </c>
      <c r="C106" s="156">
        <v>1.7394999999999999E-3</v>
      </c>
      <c r="D106" s="140">
        <v>-31707</v>
      </c>
      <c r="E106" s="147"/>
      <c r="F106" s="140">
        <v>279</v>
      </c>
      <c r="G106" s="140">
        <v>5054</v>
      </c>
      <c r="H106" s="140">
        <v>1491</v>
      </c>
      <c r="I106" s="140">
        <v>52</v>
      </c>
      <c r="J106" s="147"/>
      <c r="K106" s="140">
        <v>1447</v>
      </c>
      <c r="L106" s="140"/>
      <c r="M106" s="140">
        <v>0</v>
      </c>
      <c r="N106" s="140">
        <v>2789</v>
      </c>
      <c r="O106" s="147"/>
      <c r="P106" s="140">
        <v>5976</v>
      </c>
      <c r="Q106" s="140">
        <v>-1257</v>
      </c>
      <c r="R106" s="140">
        <v>4719</v>
      </c>
      <c r="S106" s="140"/>
      <c r="T106" s="140">
        <v>-24999</v>
      </c>
      <c r="U106" s="140">
        <v>-37363</v>
      </c>
    </row>
    <row r="107" spans="1:21">
      <c r="A107" s="145"/>
      <c r="B107" s="146"/>
      <c r="C107" s="146"/>
      <c r="D107" s="147"/>
      <c r="E107" s="147"/>
      <c r="F107" s="148"/>
      <c r="G107" s="148"/>
      <c r="H107" s="148"/>
      <c r="I107" s="147"/>
      <c r="J107" s="147"/>
      <c r="K107" s="148"/>
      <c r="L107" s="148"/>
      <c r="M107" s="148"/>
      <c r="N107" s="147"/>
      <c r="O107" s="147"/>
      <c r="P107" s="140" t="s">
        <v>216</v>
      </c>
      <c r="Q107" s="140" t="s">
        <v>216</v>
      </c>
      <c r="R107" s="140" t="s">
        <v>216</v>
      </c>
      <c r="S107" s="140"/>
      <c r="T107" s="140" t="s">
        <v>216</v>
      </c>
      <c r="U107" s="140" t="s">
        <v>216</v>
      </c>
    </row>
    <row r="108" spans="1:21">
      <c r="A108" s="139"/>
      <c r="B108" s="154">
        <f>SUM(B6:B106)</f>
        <v>1.0000000000000002</v>
      </c>
      <c r="C108" s="154">
        <f>SUM(C6:C106)</f>
        <v>1.0000000000000002</v>
      </c>
      <c r="D108" s="1">
        <f>SUM(D6:D106)</f>
        <v>-16563001</v>
      </c>
      <c r="E108" s="139"/>
      <c r="F108" s="1">
        <f>SUM(F6:F106)</f>
        <v>146001</v>
      </c>
      <c r="G108" s="1">
        <f>SUM(G6:G106)</f>
        <v>2639999</v>
      </c>
      <c r="H108" s="1">
        <f>SUM(H6:H106)</f>
        <v>778996</v>
      </c>
      <c r="I108" s="1">
        <f>SUM(I6:I106)</f>
        <v>819852</v>
      </c>
      <c r="J108" s="139"/>
      <c r="K108" s="1">
        <f>SUM(K6:K106)</f>
        <v>755999</v>
      </c>
      <c r="L108" s="1">
        <f>SUM(L6:L106)</f>
        <v>0</v>
      </c>
      <c r="M108" s="1">
        <f>SUM(M6:M106)</f>
        <v>0</v>
      </c>
      <c r="N108" s="1">
        <f>SUM(N6:N106)</f>
        <v>819859</v>
      </c>
      <c r="O108" s="139"/>
      <c r="P108" s="1">
        <f>SUM(P6:P106)</f>
        <v>3122002</v>
      </c>
      <c r="Q108" s="1">
        <f>SUM(Q6:Q106)</f>
        <v>20</v>
      </c>
      <c r="R108" s="1">
        <f>SUM(R6:R106)</f>
        <v>3122022</v>
      </c>
      <c r="S108" s="139"/>
      <c r="T108" s="1">
        <f>SUM(T6:T106)</f>
        <v>-13058997</v>
      </c>
      <c r="U108" s="1">
        <f>SUM(U6:U106)</f>
        <v>-19518004</v>
      </c>
    </row>
    <row r="109" spans="1:21">
      <c r="A109" s="150"/>
      <c r="B109" s="155"/>
      <c r="C109" s="151"/>
      <c r="D109" s="152"/>
      <c r="E109" s="153"/>
      <c r="F109" s="152"/>
      <c r="G109" s="152"/>
      <c r="H109" s="152"/>
      <c r="I109" s="152"/>
      <c r="J109" s="153"/>
      <c r="K109" s="152"/>
      <c r="L109" s="152"/>
      <c r="M109" s="152"/>
      <c r="N109" s="152"/>
      <c r="O109" s="153"/>
      <c r="P109" s="152"/>
      <c r="Q109" s="152"/>
      <c r="R109" s="152"/>
      <c r="S109" s="152"/>
      <c r="T109" s="152"/>
      <c r="U109" s="152"/>
    </row>
    <row r="110" spans="1:21">
      <c r="A110" s="139"/>
      <c r="B110" s="139"/>
      <c r="C110" s="139"/>
      <c r="D110" s="149"/>
      <c r="E110" s="139"/>
      <c r="F110" s="149"/>
      <c r="G110" s="149"/>
      <c r="H110" s="149"/>
      <c r="I110" s="149"/>
      <c r="J110" s="149"/>
      <c r="K110" s="149"/>
      <c r="L110" s="149"/>
      <c r="M110" s="149"/>
      <c r="N110" s="149"/>
      <c r="O110" s="139"/>
      <c r="P110" s="149"/>
      <c r="Q110" s="139"/>
      <c r="R110" s="149"/>
      <c r="S110" s="149"/>
      <c r="T110" s="149"/>
      <c r="U110" s="149"/>
    </row>
    <row r="111" spans="1:21">
      <c r="A111" s="139"/>
      <c r="B111" s="139"/>
      <c r="C111" s="139"/>
      <c r="D111" s="149"/>
      <c r="E111" s="139"/>
      <c r="F111" s="139"/>
      <c r="G111" s="139"/>
      <c r="H111" s="139"/>
      <c r="I111" s="139"/>
      <c r="J111" s="139"/>
      <c r="K111" s="139"/>
      <c r="L111" s="139"/>
      <c r="M111" s="139"/>
      <c r="N111" s="139"/>
      <c r="O111" s="139"/>
      <c r="P111" s="139"/>
      <c r="Q111" s="139"/>
      <c r="R111" s="139"/>
      <c r="S111" s="139"/>
      <c r="T111" s="139"/>
      <c r="U111" s="139"/>
    </row>
  </sheetData>
  <mergeCells count="2">
    <mergeCell ref="A2:B2"/>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10"/>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40625" defaultRowHeight="15"/>
  <cols>
    <col min="1" max="1" width="20.5703125" style="60" customWidth="1"/>
    <col min="2" max="3" width="13.85546875" style="60" customWidth="1"/>
    <col min="4" max="4" width="18.28515625" style="60" customWidth="1"/>
    <col min="5" max="5" width="2.85546875" style="60" customWidth="1"/>
    <col min="6" max="6" width="18.28515625" style="60" customWidth="1"/>
    <col min="7" max="7" width="20" style="60" customWidth="1"/>
    <col min="8" max="8" width="14.42578125" style="60" customWidth="1"/>
    <col min="9" max="9" width="19.42578125" style="60" customWidth="1"/>
    <col min="10" max="10" width="2.85546875" style="60" customWidth="1"/>
    <col min="11" max="11" width="18.28515625" style="60" customWidth="1"/>
    <col min="12" max="12" width="20" style="60" customWidth="1"/>
    <col min="13" max="13" width="14.42578125" style="60" customWidth="1"/>
    <col min="14" max="14" width="19.42578125" style="60" customWidth="1"/>
    <col min="15" max="15" width="3" style="60" customWidth="1"/>
    <col min="16" max="16" width="13.85546875" style="60" customWidth="1"/>
    <col min="17" max="17" width="22.42578125" style="60" customWidth="1"/>
    <col min="18" max="18" width="12.42578125" style="60" customWidth="1"/>
    <col min="19" max="19" width="9.140625" style="60" customWidth="1"/>
    <col min="20" max="20" width="9.140625" style="60"/>
    <col min="21" max="21" width="9.140625" style="60" customWidth="1"/>
    <col min="22" max="16384" width="9.140625" style="60"/>
  </cols>
  <sheetData>
    <row r="1" spans="1:20">
      <c r="A1" s="190" t="s">
        <v>210</v>
      </c>
      <c r="B1" s="190"/>
    </row>
    <row r="2" spans="1:20">
      <c r="A2" s="190" t="s">
        <v>211</v>
      </c>
      <c r="B2" s="190"/>
    </row>
    <row r="3" spans="1:20">
      <c r="B3" s="131"/>
    </row>
    <row r="4" spans="1:20">
      <c r="B4" s="131"/>
      <c r="F4" s="61" t="s">
        <v>2</v>
      </c>
      <c r="G4" s="61"/>
      <c r="H4" s="61"/>
      <c r="I4" s="61"/>
      <c r="K4" s="61" t="s">
        <v>3</v>
      </c>
      <c r="L4" s="61"/>
      <c r="M4" s="61"/>
      <c r="N4" s="61"/>
      <c r="P4" s="61" t="s">
        <v>4</v>
      </c>
      <c r="Q4" s="61"/>
      <c r="R4" s="61"/>
    </row>
    <row r="5" spans="1:20" ht="120">
      <c r="A5" s="62" t="s">
        <v>150</v>
      </c>
      <c r="B5" s="62" t="s">
        <v>151</v>
      </c>
      <c r="C5" s="62" t="s">
        <v>152</v>
      </c>
      <c r="D5" s="144" t="s">
        <v>228</v>
      </c>
      <c r="E5" s="62"/>
      <c r="F5" s="62" t="s">
        <v>5</v>
      </c>
      <c r="G5" s="62" t="s">
        <v>6</v>
      </c>
      <c r="H5" s="62" t="s">
        <v>7</v>
      </c>
      <c r="I5" s="62" t="s">
        <v>8</v>
      </c>
      <c r="J5" s="62"/>
      <c r="K5" s="62" t="s">
        <v>5</v>
      </c>
      <c r="L5" s="62" t="s">
        <v>6</v>
      </c>
      <c r="M5" s="62" t="s">
        <v>7</v>
      </c>
      <c r="N5" s="62" t="s">
        <v>8</v>
      </c>
      <c r="O5" s="62"/>
      <c r="P5" s="62" t="s">
        <v>9</v>
      </c>
      <c r="Q5" s="62" t="s">
        <v>10</v>
      </c>
      <c r="R5" s="62" t="s">
        <v>11</v>
      </c>
    </row>
    <row r="6" spans="1:20">
      <c r="A6" s="130" t="s">
        <v>209</v>
      </c>
      <c r="B6" s="63">
        <v>0</v>
      </c>
      <c r="C6" s="63">
        <v>0</v>
      </c>
      <c r="D6" s="64">
        <v>0</v>
      </c>
      <c r="E6" s="64"/>
      <c r="F6" s="65">
        <v>0</v>
      </c>
      <c r="G6" s="65">
        <v>0</v>
      </c>
      <c r="H6" s="65">
        <v>0</v>
      </c>
      <c r="I6" s="64">
        <v>0</v>
      </c>
      <c r="J6" s="64"/>
      <c r="K6" s="65">
        <v>0</v>
      </c>
      <c r="L6" s="65">
        <v>0</v>
      </c>
      <c r="M6" s="65">
        <v>0</v>
      </c>
      <c r="N6" s="64">
        <v>0</v>
      </c>
      <c r="O6" s="64"/>
      <c r="P6" s="65">
        <v>0</v>
      </c>
      <c r="Q6" s="66">
        <v>0</v>
      </c>
      <c r="R6" s="66">
        <v>0</v>
      </c>
    </row>
    <row r="7" spans="1:20">
      <c r="A7" s="32" t="s">
        <v>24</v>
      </c>
      <c r="B7" s="63">
        <v>1.55155E-2</v>
      </c>
      <c r="C7" s="63">
        <v>1.5880399999999999E-2</v>
      </c>
      <c r="D7" s="64">
        <v>-264834.06949999998</v>
      </c>
      <c r="E7" s="64"/>
      <c r="F7" s="65">
        <v>4546.0415000000003</v>
      </c>
      <c r="G7" s="65">
        <v>32691.158499999998</v>
      </c>
      <c r="H7" s="65">
        <v>44684.639999999999</v>
      </c>
      <c r="I7" s="64">
        <v>34598.832400000021</v>
      </c>
      <c r="J7" s="64"/>
      <c r="K7" s="65">
        <v>853.35249999999996</v>
      </c>
      <c r="L7" s="65">
        <v>10178.168</v>
      </c>
      <c r="M7" s="65">
        <v>0</v>
      </c>
      <c r="N7" s="64">
        <v>1514.6466732937574</v>
      </c>
      <c r="O7" s="64"/>
      <c r="P7" s="65">
        <v>42171.129000000001</v>
      </c>
      <c r="Q7" s="66">
        <v>137512.96158664685</v>
      </c>
      <c r="R7" s="66">
        <v>179684.09058664687</v>
      </c>
      <c r="S7" s="66"/>
      <c r="T7" s="66"/>
    </row>
    <row r="8" spans="1:20">
      <c r="A8" s="32" t="s">
        <v>25</v>
      </c>
      <c r="B8" s="63">
        <v>2.7699999999999999E-3</v>
      </c>
      <c r="C8" s="63">
        <v>2.8471999999999998E-3</v>
      </c>
      <c r="D8" s="64">
        <v>-47281.13</v>
      </c>
      <c r="E8" s="64"/>
      <c r="F8" s="65">
        <v>811.61</v>
      </c>
      <c r="G8" s="65">
        <v>5836.3899999999994</v>
      </c>
      <c r="H8" s="65">
        <v>7977.5999999999995</v>
      </c>
      <c r="I8" s="64">
        <v>1313.1372445103877</v>
      </c>
      <c r="J8" s="64"/>
      <c r="K8" s="65">
        <v>152.35</v>
      </c>
      <c r="L8" s="65">
        <v>1817.12</v>
      </c>
      <c r="M8" s="65">
        <v>0</v>
      </c>
      <c r="N8" s="64">
        <v>0</v>
      </c>
      <c r="O8" s="64"/>
      <c r="P8" s="65">
        <v>7528.86</v>
      </c>
      <c r="Q8" s="66">
        <v>705.94627774480887</v>
      </c>
      <c r="R8" s="66">
        <v>8234.8062777448085</v>
      </c>
      <c r="S8" s="66"/>
      <c r="T8" s="66"/>
    </row>
    <row r="9" spans="1:20">
      <c r="A9" s="32" t="s">
        <v>26</v>
      </c>
      <c r="B9" s="63">
        <v>1.4677E-3</v>
      </c>
      <c r="C9" s="63">
        <v>1.4815E-3</v>
      </c>
      <c r="D9" s="64">
        <v>-25052.171299999998</v>
      </c>
      <c r="E9" s="64"/>
      <c r="F9" s="65">
        <v>430.03609999999998</v>
      </c>
      <c r="G9" s="65">
        <v>3092.4438999999998</v>
      </c>
      <c r="H9" s="65">
        <v>4226.9759999999997</v>
      </c>
      <c r="I9" s="64">
        <v>616.00970237388879</v>
      </c>
      <c r="J9" s="64"/>
      <c r="K9" s="65">
        <v>80.723500000000001</v>
      </c>
      <c r="L9" s="65">
        <v>962.81119999999999</v>
      </c>
      <c r="M9" s="65">
        <v>0</v>
      </c>
      <c r="N9" s="64">
        <v>4.550399999999855</v>
      </c>
      <c r="O9" s="64"/>
      <c r="P9" s="65">
        <v>3989.2085999999999</v>
      </c>
      <c r="Q9" s="66">
        <v>302.20739881305764</v>
      </c>
      <c r="R9" s="66">
        <v>4291.4159988130577</v>
      </c>
      <c r="S9" s="66"/>
      <c r="T9" s="66"/>
    </row>
    <row r="10" spans="1:20">
      <c r="A10" s="32" t="s">
        <v>27</v>
      </c>
      <c r="B10" s="63">
        <v>1.6808999999999999E-3</v>
      </c>
      <c r="C10" s="63">
        <v>1.7148E-3</v>
      </c>
      <c r="D10" s="64">
        <v>-28691.2821</v>
      </c>
      <c r="E10" s="64"/>
      <c r="F10" s="65">
        <v>492.50369999999998</v>
      </c>
      <c r="G10" s="65">
        <v>3541.6562999999996</v>
      </c>
      <c r="H10" s="65">
        <v>4840.9920000000002</v>
      </c>
      <c r="I10" s="64">
        <v>973.21972492581756</v>
      </c>
      <c r="J10" s="64"/>
      <c r="K10" s="65">
        <v>92.4495</v>
      </c>
      <c r="L10" s="65">
        <v>1102.6704</v>
      </c>
      <c r="M10" s="65">
        <v>0</v>
      </c>
      <c r="N10" s="64">
        <v>0</v>
      </c>
      <c r="O10" s="64"/>
      <c r="P10" s="65">
        <v>4568.6862000000001</v>
      </c>
      <c r="Q10" s="66">
        <v>610.9896875370921</v>
      </c>
      <c r="R10" s="66">
        <v>5179.6758875370924</v>
      </c>
      <c r="S10" s="66"/>
      <c r="T10" s="66"/>
    </row>
    <row r="11" spans="1:20">
      <c r="A11" s="32" t="s">
        <v>28</v>
      </c>
      <c r="B11" s="63">
        <v>3.4340999999999998E-3</v>
      </c>
      <c r="C11" s="63">
        <v>3.5569999999999998E-3</v>
      </c>
      <c r="D11" s="64">
        <v>-58616.652899999994</v>
      </c>
      <c r="E11" s="64"/>
      <c r="F11" s="65">
        <v>1006.1913</v>
      </c>
      <c r="G11" s="65">
        <v>7235.6486999999997</v>
      </c>
      <c r="H11" s="65">
        <v>9890.2079999999987</v>
      </c>
      <c r="I11" s="64">
        <v>1924.3681999999953</v>
      </c>
      <c r="J11" s="64"/>
      <c r="K11" s="65">
        <v>188.87549999999999</v>
      </c>
      <c r="L11" s="65">
        <v>2252.7696000000001</v>
      </c>
      <c r="M11" s="65">
        <v>0</v>
      </c>
      <c r="N11" s="64">
        <v>681.24868219584596</v>
      </c>
      <c r="O11" s="64"/>
      <c r="P11" s="65">
        <v>9333.8837999999996</v>
      </c>
      <c r="Q11" s="66">
        <v>-516.05890890207979</v>
      </c>
      <c r="R11" s="66">
        <v>8817.82489109792</v>
      </c>
      <c r="S11" s="66"/>
      <c r="T11" s="66"/>
    </row>
    <row r="12" spans="1:20">
      <c r="A12" s="32" t="s">
        <v>29</v>
      </c>
      <c r="B12" s="63">
        <v>2.928E-3</v>
      </c>
      <c r="C12" s="63">
        <v>2.8322E-3</v>
      </c>
      <c r="D12" s="64">
        <v>-49978.031999999999</v>
      </c>
      <c r="E12" s="64"/>
      <c r="F12" s="65">
        <v>857.904</v>
      </c>
      <c r="G12" s="65">
        <v>6169.2960000000003</v>
      </c>
      <c r="H12" s="65">
        <v>8432.64</v>
      </c>
      <c r="I12" s="64">
        <v>369.86220000000066</v>
      </c>
      <c r="J12" s="64"/>
      <c r="K12" s="65">
        <v>161.04</v>
      </c>
      <c r="L12" s="65">
        <v>1920.768</v>
      </c>
      <c r="M12" s="65">
        <v>0</v>
      </c>
      <c r="N12" s="64">
        <v>3522.1728237388734</v>
      </c>
      <c r="O12" s="64"/>
      <c r="P12" s="65">
        <v>7958.3040000000001</v>
      </c>
      <c r="Q12" s="66">
        <v>-441.5191881305625</v>
      </c>
      <c r="R12" s="66">
        <v>7516.7848118694374</v>
      </c>
      <c r="S12" s="66"/>
      <c r="T12" s="66"/>
    </row>
    <row r="13" spans="1:20">
      <c r="A13" s="32" t="s">
        <v>30</v>
      </c>
      <c r="B13" s="63">
        <v>4.5522000000000002E-3</v>
      </c>
      <c r="C13" s="63">
        <v>4.4989000000000001E-3</v>
      </c>
      <c r="D13" s="64">
        <v>-77701.501799999998</v>
      </c>
      <c r="E13" s="64"/>
      <c r="F13" s="65">
        <v>1333.7945999999999</v>
      </c>
      <c r="G13" s="65">
        <v>9591.4853999999996</v>
      </c>
      <c r="H13" s="65">
        <v>13110.336000000001</v>
      </c>
      <c r="I13" s="64">
        <v>386.64180000000118</v>
      </c>
      <c r="J13" s="64"/>
      <c r="K13" s="65">
        <v>250.37100000000001</v>
      </c>
      <c r="L13" s="65">
        <v>2986.2431999999999</v>
      </c>
      <c r="M13" s="65">
        <v>0</v>
      </c>
      <c r="N13" s="64">
        <v>3357.3528183976368</v>
      </c>
      <c r="O13" s="64"/>
      <c r="P13" s="65">
        <v>12372.8796</v>
      </c>
      <c r="Q13" s="66">
        <v>-220.92299080118846</v>
      </c>
      <c r="R13" s="66">
        <v>12151.956609198813</v>
      </c>
      <c r="S13" s="66"/>
      <c r="T13" s="66"/>
    </row>
    <row r="14" spans="1:20">
      <c r="A14" s="32" t="s">
        <v>31</v>
      </c>
      <c r="B14" s="63">
        <v>1.2287999999999999E-3</v>
      </c>
      <c r="C14" s="63">
        <v>1.1913E-3</v>
      </c>
      <c r="D14" s="64">
        <v>-20974.387199999997</v>
      </c>
      <c r="E14" s="64"/>
      <c r="F14" s="65">
        <v>360.03839999999997</v>
      </c>
      <c r="G14" s="65">
        <v>2589.0816</v>
      </c>
      <c r="H14" s="65">
        <v>3538.944</v>
      </c>
      <c r="I14" s="64">
        <v>123.64189169139462</v>
      </c>
      <c r="J14" s="64"/>
      <c r="K14" s="65">
        <v>67.584000000000003</v>
      </c>
      <c r="L14" s="65">
        <v>806.09280000000001</v>
      </c>
      <c r="M14" s="65">
        <v>0</v>
      </c>
      <c r="N14" s="64">
        <v>587.17499999999893</v>
      </c>
      <c r="O14" s="64"/>
      <c r="P14" s="65">
        <v>3339.8784000000001</v>
      </c>
      <c r="Q14" s="66">
        <v>-84.284695845696035</v>
      </c>
      <c r="R14" s="66">
        <v>3255.5937041543039</v>
      </c>
      <c r="S14" s="66"/>
      <c r="T14" s="66"/>
    </row>
    <row r="15" spans="1:20">
      <c r="A15" s="32" t="s">
        <v>32</v>
      </c>
      <c r="B15" s="63">
        <v>2.5241999999999999E-3</v>
      </c>
      <c r="C15" s="63">
        <v>2.5176999999999999E-3</v>
      </c>
      <c r="D15" s="64">
        <v>-43085.569799999997</v>
      </c>
      <c r="E15" s="64"/>
      <c r="F15" s="65">
        <v>739.59059999999999</v>
      </c>
      <c r="G15" s="65">
        <v>5318.4893999999995</v>
      </c>
      <c r="H15" s="65">
        <v>7269.6959999999999</v>
      </c>
      <c r="I15" s="64">
        <v>686.43122314540381</v>
      </c>
      <c r="J15" s="64"/>
      <c r="K15" s="65">
        <v>138.83099999999999</v>
      </c>
      <c r="L15" s="65">
        <v>1655.8751999999999</v>
      </c>
      <c r="M15" s="65">
        <v>0</v>
      </c>
      <c r="N15" s="64">
        <v>102.77239999999878</v>
      </c>
      <c r="O15" s="64"/>
      <c r="P15" s="65">
        <v>6860.7755999999999</v>
      </c>
      <c r="Q15" s="66">
        <v>12.179188427301142</v>
      </c>
      <c r="R15" s="66">
        <v>6872.9547884273015</v>
      </c>
      <c r="S15" s="66"/>
      <c r="T15" s="66"/>
    </row>
    <row r="16" spans="1:20">
      <c r="A16" s="32" t="s">
        <v>33</v>
      </c>
      <c r="B16" s="63">
        <v>2.1895999999999999E-2</v>
      </c>
      <c r="C16" s="63">
        <v>1.9386E-2</v>
      </c>
      <c r="D16" s="64">
        <v>-373742.82399999996</v>
      </c>
      <c r="E16" s="64"/>
      <c r="F16" s="65">
        <v>6415.5279999999993</v>
      </c>
      <c r="G16" s="65">
        <v>46134.871999999996</v>
      </c>
      <c r="H16" s="65">
        <v>63060.479999999996</v>
      </c>
      <c r="I16" s="64">
        <v>15822.14191127599</v>
      </c>
      <c r="J16" s="64"/>
      <c r="K16" s="65">
        <v>1204.28</v>
      </c>
      <c r="L16" s="65">
        <v>14363.776</v>
      </c>
      <c r="M16" s="65">
        <v>0</v>
      </c>
      <c r="N16" s="64">
        <v>39311.107399999979</v>
      </c>
      <c r="O16" s="64"/>
      <c r="P16" s="65">
        <v>59513.327999999994</v>
      </c>
      <c r="Q16" s="66">
        <v>-9506.4183056379643</v>
      </c>
      <c r="R16" s="66">
        <v>50006.909694362032</v>
      </c>
      <c r="S16" s="66"/>
      <c r="T16" s="66"/>
    </row>
    <row r="17" spans="1:20">
      <c r="A17" s="32" t="s">
        <v>34</v>
      </c>
      <c r="B17" s="63">
        <v>3.51478E-2</v>
      </c>
      <c r="C17" s="63">
        <v>3.46618E-2</v>
      </c>
      <c r="D17" s="64">
        <v>-599937.79819999996</v>
      </c>
      <c r="E17" s="64"/>
      <c r="F17" s="65">
        <v>10298.305399999999</v>
      </c>
      <c r="G17" s="65">
        <v>74056.414600000004</v>
      </c>
      <c r="H17" s="65">
        <v>101225.664</v>
      </c>
      <c r="I17" s="64">
        <v>0</v>
      </c>
      <c r="J17" s="64"/>
      <c r="K17" s="65">
        <v>1933.1289999999999</v>
      </c>
      <c r="L17" s="65">
        <v>23056.9568</v>
      </c>
      <c r="M17" s="65">
        <v>0</v>
      </c>
      <c r="N17" s="64">
        <v>12566.236417210595</v>
      </c>
      <c r="O17" s="64"/>
      <c r="P17" s="65">
        <v>95531.720400000006</v>
      </c>
      <c r="Q17" s="66">
        <v>-27586.991691394647</v>
      </c>
      <c r="R17" s="66">
        <v>67944.728708605355</v>
      </c>
      <c r="S17" s="66"/>
      <c r="T17" s="66"/>
    </row>
    <row r="18" spans="1:20">
      <c r="A18" s="32" t="s">
        <v>35</v>
      </c>
      <c r="B18" s="63">
        <v>1.1046800000000001E-2</v>
      </c>
      <c r="C18" s="63">
        <v>1.0696499999999999E-2</v>
      </c>
      <c r="D18" s="64">
        <v>-188557.82920000001</v>
      </c>
      <c r="E18" s="64"/>
      <c r="F18" s="65">
        <v>3236.7124000000003</v>
      </c>
      <c r="G18" s="65">
        <v>23275.607600000003</v>
      </c>
      <c r="H18" s="65">
        <v>31814.784000000003</v>
      </c>
      <c r="I18" s="64">
        <v>0</v>
      </c>
      <c r="J18" s="64"/>
      <c r="K18" s="65">
        <v>607.57400000000007</v>
      </c>
      <c r="L18" s="65">
        <v>7246.7008000000005</v>
      </c>
      <c r="M18" s="65">
        <v>0</v>
      </c>
      <c r="N18" s="64">
        <v>29339.932394065312</v>
      </c>
      <c r="O18" s="64"/>
      <c r="P18" s="65">
        <v>30025.202400000002</v>
      </c>
      <c r="Q18" s="66">
        <v>-25230.705702967374</v>
      </c>
      <c r="R18" s="66">
        <v>4794.4966970326277</v>
      </c>
      <c r="S18" s="66"/>
      <c r="T18" s="66"/>
    </row>
    <row r="19" spans="1:20">
      <c r="A19" s="32" t="s">
        <v>36</v>
      </c>
      <c r="B19" s="63">
        <v>2.3873700000000001E-2</v>
      </c>
      <c r="C19" s="63">
        <v>2.39884E-2</v>
      </c>
      <c r="D19" s="64">
        <v>-407500.18530000001</v>
      </c>
      <c r="E19" s="64"/>
      <c r="F19" s="65">
        <v>6994.9940999999999</v>
      </c>
      <c r="G19" s="65">
        <v>50301.885900000001</v>
      </c>
      <c r="H19" s="65">
        <v>68756.256000000008</v>
      </c>
      <c r="I19" s="64">
        <v>1795.9725999999962</v>
      </c>
      <c r="J19" s="64"/>
      <c r="K19" s="65">
        <v>1313.0535</v>
      </c>
      <c r="L19" s="65">
        <v>15661.147200000001</v>
      </c>
      <c r="M19" s="65">
        <v>0</v>
      </c>
      <c r="N19" s="64">
        <v>14720.279659347158</v>
      </c>
      <c r="O19" s="64"/>
      <c r="P19" s="65">
        <v>64888.7166</v>
      </c>
      <c r="Q19" s="66">
        <v>-17070.724670326399</v>
      </c>
      <c r="R19" s="66">
        <v>47817.991929673604</v>
      </c>
      <c r="S19" s="66"/>
      <c r="T19" s="66"/>
    </row>
    <row r="20" spans="1:20">
      <c r="A20" s="32" t="s">
        <v>37</v>
      </c>
      <c r="B20" s="63">
        <v>6.7060000000000002E-3</v>
      </c>
      <c r="C20" s="63">
        <v>7.5778E-3</v>
      </c>
      <c r="D20" s="64">
        <v>-114464.71400000001</v>
      </c>
      <c r="E20" s="64"/>
      <c r="F20" s="65">
        <v>1964.8579999999999</v>
      </c>
      <c r="G20" s="65">
        <v>14129.541999999999</v>
      </c>
      <c r="H20" s="65">
        <v>19313.28</v>
      </c>
      <c r="I20" s="64">
        <v>14284.003199999988</v>
      </c>
      <c r="J20" s="64"/>
      <c r="K20" s="65">
        <v>368.83</v>
      </c>
      <c r="L20" s="65">
        <v>4399.1360000000004</v>
      </c>
      <c r="M20" s="65">
        <v>0</v>
      </c>
      <c r="N20" s="64">
        <v>3578.8294540059269</v>
      </c>
      <c r="O20" s="64"/>
      <c r="P20" s="65">
        <v>18226.907999999999</v>
      </c>
      <c r="Q20" s="66">
        <v>6250.6319270029671</v>
      </c>
      <c r="R20" s="66">
        <v>24477.539927002967</v>
      </c>
      <c r="S20" s="66"/>
      <c r="T20" s="66"/>
    </row>
    <row r="21" spans="1:20">
      <c r="A21" s="32" t="s">
        <v>38</v>
      </c>
      <c r="B21" s="63">
        <v>1.0656999999999999E-3</v>
      </c>
      <c r="C21" s="63">
        <v>1.103E-3</v>
      </c>
      <c r="D21" s="64">
        <v>-18190.433300000001</v>
      </c>
      <c r="E21" s="64"/>
      <c r="F21" s="65">
        <v>312.25009999999997</v>
      </c>
      <c r="G21" s="65">
        <v>2245.4299000000001</v>
      </c>
      <c r="H21" s="65">
        <v>3069.2159999999999</v>
      </c>
      <c r="I21" s="64">
        <v>667.23040000000174</v>
      </c>
      <c r="J21" s="64"/>
      <c r="K21" s="65">
        <v>58.613499999999995</v>
      </c>
      <c r="L21" s="65">
        <v>699.0992</v>
      </c>
      <c r="M21" s="65">
        <v>0</v>
      </c>
      <c r="N21" s="64">
        <v>1474.5559608308611</v>
      </c>
      <c r="O21" s="64"/>
      <c r="P21" s="65">
        <v>2896.5726</v>
      </c>
      <c r="Q21" s="66">
        <v>-207.96151958456926</v>
      </c>
      <c r="R21" s="66">
        <v>2688.6110804154305</v>
      </c>
      <c r="S21" s="66"/>
      <c r="T21" s="66"/>
    </row>
    <row r="22" spans="1:20">
      <c r="A22" s="32" t="s">
        <v>39</v>
      </c>
      <c r="B22" s="63">
        <v>9.3938000000000008E-3</v>
      </c>
      <c r="C22" s="63">
        <v>1.33673E-2</v>
      </c>
      <c r="D22" s="64">
        <v>-160342.77220000001</v>
      </c>
      <c r="E22" s="64"/>
      <c r="F22" s="65">
        <v>2752.3834000000002</v>
      </c>
      <c r="G22" s="65">
        <v>19792.7366</v>
      </c>
      <c r="H22" s="65">
        <v>27054.144000000004</v>
      </c>
      <c r="I22" s="64">
        <v>62351.299800000001</v>
      </c>
      <c r="J22" s="64"/>
      <c r="K22" s="65">
        <v>516.65899999999999</v>
      </c>
      <c r="L22" s="65">
        <v>6162.3328000000001</v>
      </c>
      <c r="M22" s="65">
        <v>0</v>
      </c>
      <c r="N22" s="64">
        <v>24000.647253709205</v>
      </c>
      <c r="O22" s="64"/>
      <c r="P22" s="65">
        <v>25532.348400000003</v>
      </c>
      <c r="Q22" s="66">
        <v>14632.994876854587</v>
      </c>
      <c r="R22" s="66">
        <v>40165.34327685459</v>
      </c>
      <c r="S22" s="66"/>
      <c r="T22" s="66"/>
    </row>
    <row r="23" spans="1:20">
      <c r="A23" s="32" t="s">
        <v>40</v>
      </c>
      <c r="B23" s="63">
        <v>1.6682999999999999E-3</v>
      </c>
      <c r="C23" s="63">
        <v>1.7351999999999999E-3</v>
      </c>
      <c r="D23" s="64">
        <v>-28476.2127</v>
      </c>
      <c r="E23" s="64"/>
      <c r="F23" s="65">
        <v>488.81189999999998</v>
      </c>
      <c r="G23" s="65">
        <v>3515.1080999999999</v>
      </c>
      <c r="H23" s="65">
        <v>4804.7039999999997</v>
      </c>
      <c r="I23" s="64">
        <v>1062.3089999999988</v>
      </c>
      <c r="J23" s="64"/>
      <c r="K23" s="65">
        <v>91.756500000000003</v>
      </c>
      <c r="L23" s="65">
        <v>1094.4048</v>
      </c>
      <c r="M23" s="65">
        <v>0</v>
      </c>
      <c r="N23" s="64">
        <v>465.44339347180977</v>
      </c>
      <c r="O23" s="64"/>
      <c r="P23" s="65">
        <v>4534.4394000000002</v>
      </c>
      <c r="Q23" s="66">
        <v>-7.635603264095721</v>
      </c>
      <c r="R23" s="66">
        <v>4526.8037967359041</v>
      </c>
      <c r="S23" s="66"/>
      <c r="T23" s="66"/>
    </row>
    <row r="24" spans="1:20">
      <c r="A24" s="32" t="s">
        <v>41</v>
      </c>
      <c r="B24" s="63">
        <v>1.6446300000000001E-2</v>
      </c>
      <c r="C24" s="63">
        <v>1.6867199999999999E-2</v>
      </c>
      <c r="D24" s="64">
        <v>-280721.8947</v>
      </c>
      <c r="E24" s="64"/>
      <c r="F24" s="65">
        <v>4818.7659000000003</v>
      </c>
      <c r="G24" s="65">
        <v>34652.354100000004</v>
      </c>
      <c r="H24" s="65">
        <v>47365.344000000005</v>
      </c>
      <c r="I24" s="64">
        <v>6590.4521999999733</v>
      </c>
      <c r="J24" s="64"/>
      <c r="K24" s="65">
        <v>904.54650000000004</v>
      </c>
      <c r="L24" s="65">
        <v>10788.772800000001</v>
      </c>
      <c r="M24" s="65">
        <v>0</v>
      </c>
      <c r="N24" s="64">
        <v>3416.5988053412357</v>
      </c>
      <c r="O24" s="64"/>
      <c r="P24" s="65">
        <v>44701.043400000002</v>
      </c>
      <c r="Q24" s="66">
        <v>-2176.3535973293888</v>
      </c>
      <c r="R24" s="66">
        <v>42524.689802670611</v>
      </c>
      <c r="S24" s="66"/>
      <c r="T24" s="66"/>
    </row>
    <row r="25" spans="1:20">
      <c r="A25" s="32" t="s">
        <v>42</v>
      </c>
      <c r="B25" s="63">
        <v>8.7611000000000008E-3</v>
      </c>
      <c r="C25" s="63">
        <v>8.1905999999999993E-3</v>
      </c>
      <c r="D25" s="64">
        <v>-149543.21590000001</v>
      </c>
      <c r="E25" s="64"/>
      <c r="F25" s="65">
        <v>2567.0023000000001</v>
      </c>
      <c r="G25" s="65">
        <v>18459.637700000003</v>
      </c>
      <c r="H25" s="65">
        <v>25231.968000000001</v>
      </c>
      <c r="I25" s="64">
        <v>2076.8944700296765</v>
      </c>
      <c r="J25" s="64"/>
      <c r="K25" s="65">
        <v>481.86050000000006</v>
      </c>
      <c r="L25" s="65">
        <v>5747.2816000000003</v>
      </c>
      <c r="M25" s="65">
        <v>0</v>
      </c>
      <c r="N25" s="64">
        <v>9111.3500000000258</v>
      </c>
      <c r="O25" s="64"/>
      <c r="P25" s="65">
        <v>23812.669800000003</v>
      </c>
      <c r="Q25" s="66">
        <v>-4209.5681350148516</v>
      </c>
      <c r="R25" s="66">
        <v>19603.101664985152</v>
      </c>
      <c r="S25" s="66"/>
      <c r="T25" s="66"/>
    </row>
    <row r="26" spans="1:20">
      <c r="A26" s="32" t="s">
        <v>43</v>
      </c>
      <c r="B26" s="63">
        <v>3.6286999999999999E-3</v>
      </c>
      <c r="C26" s="63">
        <v>3.8235000000000001E-3</v>
      </c>
      <c r="D26" s="64">
        <v>-61938.280299999999</v>
      </c>
      <c r="E26" s="64"/>
      <c r="F26" s="65">
        <v>1063.2091</v>
      </c>
      <c r="G26" s="65">
        <v>7645.6709000000001</v>
      </c>
      <c r="H26" s="65">
        <v>10450.655999999999</v>
      </c>
      <c r="I26" s="64">
        <v>3050.178400000003</v>
      </c>
      <c r="J26" s="64"/>
      <c r="K26" s="65">
        <v>199.57849999999999</v>
      </c>
      <c r="L26" s="65">
        <v>2380.4272000000001</v>
      </c>
      <c r="M26" s="65">
        <v>0</v>
      </c>
      <c r="N26" s="64">
        <v>592.24476439169371</v>
      </c>
      <c r="O26" s="64"/>
      <c r="P26" s="65">
        <v>9862.8065999999999</v>
      </c>
      <c r="Q26" s="66">
        <v>-255.13481780415623</v>
      </c>
      <c r="R26" s="66">
        <v>9607.6717821958446</v>
      </c>
      <c r="S26" s="66"/>
      <c r="T26" s="66"/>
    </row>
    <row r="27" spans="1:20">
      <c r="A27" s="32" t="s">
        <v>44</v>
      </c>
      <c r="B27" s="63">
        <v>1.5244E-3</v>
      </c>
      <c r="C27" s="63">
        <v>1.5716E-3</v>
      </c>
      <c r="D27" s="64">
        <v>-26019.9836</v>
      </c>
      <c r="E27" s="64"/>
      <c r="F27" s="65">
        <v>446.64920000000001</v>
      </c>
      <c r="G27" s="65">
        <v>3211.9108000000001</v>
      </c>
      <c r="H27" s="65">
        <v>4390.2719999999999</v>
      </c>
      <c r="I27" s="64">
        <v>1161.6958566765609</v>
      </c>
      <c r="J27" s="64"/>
      <c r="K27" s="65">
        <v>83.841999999999999</v>
      </c>
      <c r="L27" s="65">
        <v>1000.0064</v>
      </c>
      <c r="M27" s="65">
        <v>0</v>
      </c>
      <c r="N27" s="64">
        <v>0</v>
      </c>
      <c r="O27" s="64"/>
      <c r="P27" s="65">
        <v>4143.3191999999999</v>
      </c>
      <c r="Q27" s="66">
        <v>805.65692166172164</v>
      </c>
      <c r="R27" s="66">
        <v>4948.9761216617217</v>
      </c>
      <c r="S27" s="66"/>
      <c r="T27" s="66"/>
    </row>
    <row r="28" spans="1:20">
      <c r="A28" s="32" t="s">
        <v>45</v>
      </c>
      <c r="B28" s="63">
        <v>1.5047999999999999E-3</v>
      </c>
      <c r="C28" s="63">
        <v>1.5135000000000001E-3</v>
      </c>
      <c r="D28" s="64">
        <v>-25685.431199999999</v>
      </c>
      <c r="E28" s="64"/>
      <c r="F28" s="65">
        <v>440.90639999999996</v>
      </c>
      <c r="G28" s="65">
        <v>3170.6135999999997</v>
      </c>
      <c r="H28" s="65">
        <v>4333.8239999999996</v>
      </c>
      <c r="I28" s="64">
        <v>1082.4103801186934</v>
      </c>
      <c r="J28" s="64"/>
      <c r="K28" s="65">
        <v>82.763999999999996</v>
      </c>
      <c r="L28" s="65">
        <v>987.14879999999994</v>
      </c>
      <c r="M28" s="65">
        <v>0</v>
      </c>
      <c r="N28" s="64">
        <v>0</v>
      </c>
      <c r="O28" s="64"/>
      <c r="P28" s="65">
        <v>4090.0463999999997</v>
      </c>
      <c r="Q28" s="66">
        <v>1607.3887599406505</v>
      </c>
      <c r="R28" s="66">
        <v>5697.43515994065</v>
      </c>
      <c r="S28" s="66"/>
      <c r="T28" s="66"/>
    </row>
    <row r="29" spans="1:20">
      <c r="A29" s="32" t="s">
        <v>46</v>
      </c>
      <c r="B29" s="63">
        <v>7.0412000000000001E-3</v>
      </c>
      <c r="C29" s="63">
        <v>6.5862000000000004E-3</v>
      </c>
      <c r="D29" s="64">
        <v>-120186.24280000001</v>
      </c>
      <c r="E29" s="64"/>
      <c r="F29" s="65">
        <v>2063.0716000000002</v>
      </c>
      <c r="G29" s="65">
        <v>14835.8084</v>
      </c>
      <c r="H29" s="65">
        <v>20278.655999999999</v>
      </c>
      <c r="I29" s="64">
        <v>1147.9633275964302</v>
      </c>
      <c r="J29" s="64"/>
      <c r="K29" s="65">
        <v>387.26600000000002</v>
      </c>
      <c r="L29" s="65">
        <v>4619.0272000000004</v>
      </c>
      <c r="M29" s="65">
        <v>0</v>
      </c>
      <c r="N29" s="64">
        <v>7561.939399999992</v>
      </c>
      <c r="O29" s="64"/>
      <c r="P29" s="65">
        <v>19137.981599999999</v>
      </c>
      <c r="Q29" s="66">
        <v>-5309.212563798219</v>
      </c>
      <c r="R29" s="66">
        <v>13828.76903620178</v>
      </c>
      <c r="S29" s="66"/>
      <c r="T29" s="66"/>
    </row>
    <row r="30" spans="1:20">
      <c r="A30" s="32" t="s">
        <v>47</v>
      </c>
      <c r="B30" s="63">
        <v>4.2263999999999999E-3</v>
      </c>
      <c r="C30" s="63">
        <v>4.1635999999999999E-3</v>
      </c>
      <c r="D30" s="64">
        <v>-72140.421600000001</v>
      </c>
      <c r="E30" s="64"/>
      <c r="F30" s="65">
        <v>1238.3352</v>
      </c>
      <c r="G30" s="65">
        <v>8905.0247999999992</v>
      </c>
      <c r="H30" s="65">
        <v>12172.031999999999</v>
      </c>
      <c r="I30" s="64">
        <v>3547.8924940652846</v>
      </c>
      <c r="J30" s="64"/>
      <c r="K30" s="65">
        <v>232.452</v>
      </c>
      <c r="L30" s="65">
        <v>2772.5183999999999</v>
      </c>
      <c r="M30" s="65">
        <v>0</v>
      </c>
      <c r="N30" s="64">
        <v>983.32240000000036</v>
      </c>
      <c r="O30" s="64"/>
      <c r="P30" s="65">
        <v>11487.3552</v>
      </c>
      <c r="Q30" s="66">
        <v>786.66280296735931</v>
      </c>
      <c r="R30" s="66">
        <v>12274.018002967359</v>
      </c>
      <c r="S30" s="66"/>
      <c r="T30" s="66"/>
    </row>
    <row r="31" spans="1:20">
      <c r="A31" s="32" t="s">
        <v>48</v>
      </c>
      <c r="B31" s="63">
        <v>1.1783800000000001E-2</v>
      </c>
      <c r="C31" s="63">
        <v>1.21683E-2</v>
      </c>
      <c r="D31" s="64">
        <v>-201137.68220000001</v>
      </c>
      <c r="E31" s="64"/>
      <c r="F31" s="65">
        <v>3452.6534000000001</v>
      </c>
      <c r="G31" s="65">
        <v>24828.4666</v>
      </c>
      <c r="H31" s="65">
        <v>33937.344000000005</v>
      </c>
      <c r="I31" s="64">
        <v>6020.500999999992</v>
      </c>
      <c r="J31" s="64"/>
      <c r="K31" s="65">
        <v>648.10900000000004</v>
      </c>
      <c r="L31" s="65">
        <v>7730.1728000000003</v>
      </c>
      <c r="M31" s="65">
        <v>0</v>
      </c>
      <c r="N31" s="64">
        <v>10319.285924035614</v>
      </c>
      <c r="O31" s="64"/>
      <c r="P31" s="65">
        <v>32028.368400000003</v>
      </c>
      <c r="Q31" s="66">
        <v>-4543.8181379822036</v>
      </c>
      <c r="R31" s="66">
        <v>27484.550262017801</v>
      </c>
      <c r="S31" s="66"/>
      <c r="T31" s="66"/>
    </row>
    <row r="32" spans="1:20">
      <c r="A32" s="32" t="s">
        <v>49</v>
      </c>
      <c r="B32" s="63">
        <v>3.2709700000000001E-2</v>
      </c>
      <c r="C32" s="63">
        <v>3.3197299999999999E-2</v>
      </c>
      <c r="D32" s="64">
        <v>-558321.86930000002</v>
      </c>
      <c r="E32" s="64"/>
      <c r="F32" s="65">
        <v>9583.9421000000002</v>
      </c>
      <c r="G32" s="65">
        <v>68919.337899999999</v>
      </c>
      <c r="H32" s="65">
        <v>94203.936000000002</v>
      </c>
      <c r="I32" s="64">
        <v>21749.803025519359</v>
      </c>
      <c r="J32" s="64"/>
      <c r="K32" s="65">
        <v>1799.0335</v>
      </c>
      <c r="L32" s="65">
        <v>21457.563200000001</v>
      </c>
      <c r="M32" s="65">
        <v>0</v>
      </c>
      <c r="N32" s="64">
        <v>0</v>
      </c>
      <c r="O32" s="64"/>
      <c r="P32" s="65">
        <v>88904.964600000007</v>
      </c>
      <c r="Q32" s="66">
        <v>17502.074287240408</v>
      </c>
      <c r="R32" s="66">
        <v>106407.03888724041</v>
      </c>
      <c r="S32" s="66"/>
      <c r="T32" s="66"/>
    </row>
    <row r="33" spans="1:20">
      <c r="A33" s="32" t="s">
        <v>50</v>
      </c>
      <c r="B33" s="63">
        <v>3.9345999999999999E-3</v>
      </c>
      <c r="C33" s="63">
        <v>4.1034000000000001E-3</v>
      </c>
      <c r="D33" s="64">
        <v>-67159.687399999995</v>
      </c>
      <c r="E33" s="64"/>
      <c r="F33" s="65">
        <v>1152.8378</v>
      </c>
      <c r="G33" s="65">
        <v>8290.2021999999997</v>
      </c>
      <c r="H33" s="65">
        <v>11331.647999999999</v>
      </c>
      <c r="I33" s="64">
        <v>3941.1248192878329</v>
      </c>
      <c r="J33" s="64"/>
      <c r="K33" s="65">
        <v>216.40299999999999</v>
      </c>
      <c r="L33" s="65">
        <v>2581.0976000000001</v>
      </c>
      <c r="M33" s="65">
        <v>0</v>
      </c>
      <c r="N33" s="64">
        <v>0</v>
      </c>
      <c r="O33" s="64"/>
      <c r="P33" s="65">
        <v>10694.2428</v>
      </c>
      <c r="Q33" s="66">
        <v>2925.2134403560781</v>
      </c>
      <c r="R33" s="66">
        <v>13619.456240356078</v>
      </c>
      <c r="S33" s="66"/>
      <c r="T33" s="66"/>
    </row>
    <row r="34" spans="1:20">
      <c r="A34" s="32" t="s">
        <v>51</v>
      </c>
      <c r="B34" s="63">
        <v>8.9502999999999996E-3</v>
      </c>
      <c r="C34" s="63">
        <v>9.5162000000000007E-3</v>
      </c>
      <c r="D34" s="64">
        <v>-152772.67069999999</v>
      </c>
      <c r="E34" s="64"/>
      <c r="F34" s="65">
        <v>2622.4378999999999</v>
      </c>
      <c r="G34" s="65">
        <v>18858.2821</v>
      </c>
      <c r="H34" s="65">
        <v>25776.863999999998</v>
      </c>
      <c r="I34" s="64">
        <v>9255.6094000000121</v>
      </c>
      <c r="J34" s="64"/>
      <c r="K34" s="65">
        <v>492.26649999999995</v>
      </c>
      <c r="L34" s="65">
        <v>5871.3967999999995</v>
      </c>
      <c r="M34" s="65">
        <v>0</v>
      </c>
      <c r="N34" s="64">
        <v>3900.5329759643942</v>
      </c>
      <c r="O34" s="64"/>
      <c r="P34" s="65">
        <v>24326.915399999998</v>
      </c>
      <c r="Q34" s="66">
        <v>3832.6627379821934</v>
      </c>
      <c r="R34" s="66">
        <v>28159.578137982193</v>
      </c>
      <c r="S34" s="66"/>
      <c r="T34" s="66"/>
    </row>
    <row r="35" spans="1:20">
      <c r="A35" s="32" t="s">
        <v>52</v>
      </c>
      <c r="B35" s="63">
        <v>1.55941E-2</v>
      </c>
      <c r="C35" s="63">
        <v>1.08719E-2</v>
      </c>
      <c r="D35" s="64">
        <v>-266175.69289999997</v>
      </c>
      <c r="E35" s="64"/>
      <c r="F35" s="65">
        <v>4569.0712999999996</v>
      </c>
      <c r="G35" s="65">
        <v>32856.768700000001</v>
      </c>
      <c r="H35" s="65">
        <v>44911.008000000002</v>
      </c>
      <c r="I35" s="64">
        <v>20126.188471513342</v>
      </c>
      <c r="J35" s="64"/>
      <c r="K35" s="65">
        <v>857.67549999999994</v>
      </c>
      <c r="L35" s="65">
        <v>10229.729600000001</v>
      </c>
      <c r="M35" s="65">
        <v>0</v>
      </c>
      <c r="N35" s="64">
        <v>73940.20759999998</v>
      </c>
      <c r="O35" s="64"/>
      <c r="P35" s="65">
        <v>42384.763800000001</v>
      </c>
      <c r="Q35" s="66">
        <v>-16019.771185756668</v>
      </c>
      <c r="R35" s="66">
        <v>26364.992614243332</v>
      </c>
      <c r="S35" s="66"/>
      <c r="T35" s="66"/>
    </row>
    <row r="36" spans="1:20">
      <c r="A36" s="32" t="s">
        <v>53</v>
      </c>
      <c r="B36" s="63">
        <v>4.2516000000000003E-3</v>
      </c>
      <c r="C36" s="63">
        <v>4.0918999999999999E-3</v>
      </c>
      <c r="D36" s="64">
        <v>-72570.560400000002</v>
      </c>
      <c r="E36" s="64"/>
      <c r="F36" s="65">
        <v>1245.7188000000001</v>
      </c>
      <c r="G36" s="65">
        <v>8958.1212000000014</v>
      </c>
      <c r="H36" s="65">
        <v>12244.608</v>
      </c>
      <c r="I36" s="64">
        <v>1077.5601252225515</v>
      </c>
      <c r="J36" s="64"/>
      <c r="K36" s="65">
        <v>233.83800000000002</v>
      </c>
      <c r="L36" s="65">
        <v>2789.0496000000003</v>
      </c>
      <c r="M36" s="65">
        <v>0</v>
      </c>
      <c r="N36" s="64">
        <v>2788.5376000000001</v>
      </c>
      <c r="O36" s="64"/>
      <c r="P36" s="65">
        <v>11555.848800000002</v>
      </c>
      <c r="Q36" s="66">
        <v>-2039.1260626112776</v>
      </c>
      <c r="R36" s="66">
        <v>9516.7227373887235</v>
      </c>
      <c r="S36" s="66"/>
      <c r="T36" s="66"/>
    </row>
    <row r="37" spans="1:20">
      <c r="A37" s="32" t="s">
        <v>54</v>
      </c>
      <c r="B37" s="63">
        <v>3.9173999999999997E-3</v>
      </c>
      <c r="C37" s="63">
        <v>4.2513000000000004E-3</v>
      </c>
      <c r="D37" s="64">
        <v>-66866.100599999991</v>
      </c>
      <c r="E37" s="64"/>
      <c r="F37" s="65">
        <v>1147.7982</v>
      </c>
      <c r="G37" s="65">
        <v>8253.9617999999991</v>
      </c>
      <c r="H37" s="65">
        <v>11282.111999999999</v>
      </c>
      <c r="I37" s="64">
        <v>5228.2062000000151</v>
      </c>
      <c r="J37" s="64"/>
      <c r="K37" s="65">
        <v>215.45699999999999</v>
      </c>
      <c r="L37" s="65">
        <v>2569.8143999999998</v>
      </c>
      <c r="M37" s="65">
        <v>0</v>
      </c>
      <c r="N37" s="64">
        <v>924.60767507419632</v>
      </c>
      <c r="O37" s="64"/>
      <c r="P37" s="65">
        <v>10647.493199999999</v>
      </c>
      <c r="Q37" s="66">
        <v>1501.585687537091</v>
      </c>
      <c r="R37" s="66">
        <v>12149.078887537089</v>
      </c>
      <c r="S37" s="66"/>
      <c r="T37" s="66"/>
    </row>
    <row r="38" spans="1:20">
      <c r="A38" s="32" t="s">
        <v>55</v>
      </c>
      <c r="B38" s="63">
        <v>3.13446E-2</v>
      </c>
      <c r="C38" s="63">
        <v>3.1125E-2</v>
      </c>
      <c r="D38" s="64">
        <v>-535020.97739999997</v>
      </c>
      <c r="E38" s="64"/>
      <c r="F38" s="65">
        <v>9183.9678000000004</v>
      </c>
      <c r="G38" s="65">
        <v>66043.072199999995</v>
      </c>
      <c r="H38" s="65">
        <v>90272.448000000004</v>
      </c>
      <c r="I38" s="64">
        <v>0</v>
      </c>
      <c r="J38" s="64"/>
      <c r="K38" s="65">
        <v>1723.953</v>
      </c>
      <c r="L38" s="65">
        <v>20562.0576</v>
      </c>
      <c r="M38" s="65">
        <v>0</v>
      </c>
      <c r="N38" s="64">
        <v>14736.187413946602</v>
      </c>
      <c r="O38" s="64"/>
      <c r="P38" s="65">
        <v>85194.622799999997</v>
      </c>
      <c r="Q38" s="66">
        <v>-18706.704943026718</v>
      </c>
      <c r="R38" s="66">
        <v>66487.917856973276</v>
      </c>
      <c r="S38" s="66"/>
      <c r="T38" s="66"/>
    </row>
    <row r="39" spans="1:20">
      <c r="A39" s="32" t="s">
        <v>56</v>
      </c>
      <c r="B39" s="63">
        <v>3.1862000000000001E-3</v>
      </c>
      <c r="C39" s="63">
        <v>3.4244000000000002E-3</v>
      </c>
      <c r="D39" s="64">
        <v>-54385.247800000005</v>
      </c>
      <c r="E39" s="64"/>
      <c r="F39" s="65">
        <v>933.5566</v>
      </c>
      <c r="G39" s="65">
        <v>6713.3234000000002</v>
      </c>
      <c r="H39" s="65">
        <v>9176.2560000000012</v>
      </c>
      <c r="I39" s="64">
        <v>4993.0819537092066</v>
      </c>
      <c r="J39" s="64"/>
      <c r="K39" s="65">
        <v>175.24100000000001</v>
      </c>
      <c r="L39" s="65">
        <v>2090.1471999999999</v>
      </c>
      <c r="M39" s="65">
        <v>0</v>
      </c>
      <c r="N39" s="64">
        <v>99.539999999999793</v>
      </c>
      <c r="O39" s="64"/>
      <c r="P39" s="65">
        <v>8660.0915999999997</v>
      </c>
      <c r="Q39" s="66">
        <v>2101.1184231454072</v>
      </c>
      <c r="R39" s="66">
        <v>10761.210023145406</v>
      </c>
      <c r="S39" s="66"/>
      <c r="T39" s="66"/>
    </row>
    <row r="40" spans="1:20">
      <c r="A40" s="32" t="s">
        <v>57</v>
      </c>
      <c r="B40" s="63">
        <v>3.9621999999999997E-2</v>
      </c>
      <c r="C40" s="63">
        <v>3.9605899999999999E-2</v>
      </c>
      <c r="D40" s="64">
        <v>-676307.91799999995</v>
      </c>
      <c r="E40" s="64"/>
      <c r="F40" s="65">
        <v>11609.245999999999</v>
      </c>
      <c r="G40" s="65">
        <v>83483.553999999989</v>
      </c>
      <c r="H40" s="65">
        <v>114111.35999999999</v>
      </c>
      <c r="I40" s="64">
        <v>0</v>
      </c>
      <c r="J40" s="64"/>
      <c r="K40" s="65">
        <v>2179.21</v>
      </c>
      <c r="L40" s="65">
        <v>25992.031999999999</v>
      </c>
      <c r="M40" s="65">
        <v>0</v>
      </c>
      <c r="N40" s="64">
        <v>4228.3717724034932</v>
      </c>
      <c r="O40" s="64"/>
      <c r="P40" s="65">
        <v>107692.59599999999</v>
      </c>
      <c r="Q40" s="66">
        <v>-7576.8174637982047</v>
      </c>
      <c r="R40" s="66">
        <v>100115.77853620179</v>
      </c>
      <c r="S40" s="66"/>
      <c r="T40" s="66"/>
    </row>
    <row r="41" spans="1:20">
      <c r="A41" s="32" t="s">
        <v>58</v>
      </c>
      <c r="B41" s="63">
        <v>6.2922000000000004E-3</v>
      </c>
      <c r="C41" s="63">
        <v>5.6988999999999998E-3</v>
      </c>
      <c r="D41" s="64">
        <v>-107401.56180000001</v>
      </c>
      <c r="E41" s="64"/>
      <c r="F41" s="65">
        <v>1843.6146000000001</v>
      </c>
      <c r="G41" s="65">
        <v>13257.665400000002</v>
      </c>
      <c r="H41" s="65">
        <v>18121.536</v>
      </c>
      <c r="I41" s="64">
        <v>0</v>
      </c>
      <c r="J41" s="64"/>
      <c r="K41" s="65">
        <v>346.07100000000003</v>
      </c>
      <c r="L41" s="65">
        <v>4127.6832000000004</v>
      </c>
      <c r="M41" s="65">
        <v>0</v>
      </c>
      <c r="N41" s="64">
        <v>13571.922208902086</v>
      </c>
      <c r="O41" s="64"/>
      <c r="P41" s="65">
        <v>17102.1996</v>
      </c>
      <c r="Q41" s="66">
        <v>-8318.7431955489592</v>
      </c>
      <c r="R41" s="66">
        <v>8783.4564044510407</v>
      </c>
      <c r="S41" s="66"/>
      <c r="T41" s="66"/>
    </row>
    <row r="42" spans="1:20">
      <c r="A42" s="32" t="s">
        <v>59</v>
      </c>
      <c r="B42" s="63">
        <v>8.5229999999999993E-3</v>
      </c>
      <c r="C42" s="63">
        <v>1.13299E-2</v>
      </c>
      <c r="D42" s="64">
        <v>-145479.087</v>
      </c>
      <c r="E42" s="64"/>
      <c r="F42" s="65">
        <v>2497.2389999999996</v>
      </c>
      <c r="G42" s="65">
        <v>17957.960999999999</v>
      </c>
      <c r="H42" s="65">
        <v>24546.239999999998</v>
      </c>
      <c r="I42" s="64">
        <v>65478.372754302698</v>
      </c>
      <c r="J42" s="64"/>
      <c r="K42" s="65">
        <v>468.76499999999999</v>
      </c>
      <c r="L42" s="65">
        <v>5591.0879999999997</v>
      </c>
      <c r="M42" s="65">
        <v>0</v>
      </c>
      <c r="N42" s="64">
        <v>0</v>
      </c>
      <c r="O42" s="64"/>
      <c r="P42" s="65">
        <v>23165.513999999999</v>
      </c>
      <c r="Q42" s="66">
        <v>42234.716022848675</v>
      </c>
      <c r="R42" s="66">
        <v>65400.230022848671</v>
      </c>
      <c r="S42" s="66"/>
      <c r="T42" s="66"/>
    </row>
    <row r="43" spans="1:20">
      <c r="A43" s="32" t="s">
        <v>60</v>
      </c>
      <c r="B43" s="63">
        <v>8.7089999999999997E-4</v>
      </c>
      <c r="C43" s="63">
        <v>9.5730000000000001E-4</v>
      </c>
      <c r="D43" s="64">
        <v>-14865.392099999999</v>
      </c>
      <c r="E43" s="64"/>
      <c r="F43" s="65">
        <v>255.1737</v>
      </c>
      <c r="G43" s="65">
        <v>1834.9863</v>
      </c>
      <c r="H43" s="65">
        <v>2508.192</v>
      </c>
      <c r="I43" s="64">
        <v>1430.9190000000012</v>
      </c>
      <c r="J43" s="64"/>
      <c r="K43" s="65">
        <v>47.899499999999996</v>
      </c>
      <c r="L43" s="65">
        <v>571.31039999999996</v>
      </c>
      <c r="M43" s="65">
        <v>0</v>
      </c>
      <c r="N43" s="64">
        <v>140.80640474777491</v>
      </c>
      <c r="O43" s="64"/>
      <c r="P43" s="65">
        <v>2367.1061999999997</v>
      </c>
      <c r="Q43" s="66">
        <v>902.38620237388795</v>
      </c>
      <c r="R43" s="66">
        <v>3269.4924023738877</v>
      </c>
      <c r="S43" s="66"/>
      <c r="T43" s="66"/>
    </row>
    <row r="44" spans="1:20">
      <c r="A44" s="32" t="s">
        <v>61</v>
      </c>
      <c r="B44" s="63">
        <v>6.9390000000000001E-4</v>
      </c>
      <c r="C44" s="63">
        <v>6.8349999999999997E-4</v>
      </c>
      <c r="D44" s="64">
        <v>-11844.179099999999</v>
      </c>
      <c r="E44" s="64"/>
      <c r="F44" s="65">
        <v>203.31270000000001</v>
      </c>
      <c r="G44" s="65">
        <v>1462.0473</v>
      </c>
      <c r="H44" s="65">
        <v>1998.432</v>
      </c>
      <c r="I44" s="64">
        <v>59.155199999999944</v>
      </c>
      <c r="J44" s="64"/>
      <c r="K44" s="65">
        <v>38.164500000000004</v>
      </c>
      <c r="L44" s="65">
        <v>455.19839999999999</v>
      </c>
      <c r="M44" s="65">
        <v>0</v>
      </c>
      <c r="N44" s="64">
        <v>680.11117299703221</v>
      </c>
      <c r="O44" s="64"/>
      <c r="P44" s="65">
        <v>1886.0201999999999</v>
      </c>
      <c r="Q44" s="66">
        <v>-167.61346350148398</v>
      </c>
      <c r="R44" s="66">
        <v>1718.406736498516</v>
      </c>
      <c r="S44" s="66"/>
      <c r="T44" s="66"/>
    </row>
    <row r="45" spans="1:20">
      <c r="A45" s="32" t="s">
        <v>62</v>
      </c>
      <c r="B45" s="63">
        <v>4.8060000000000004E-3</v>
      </c>
      <c r="C45" s="63">
        <v>4.3911999999999996E-3</v>
      </c>
      <c r="D45" s="64">
        <v>-82033.614000000001</v>
      </c>
      <c r="E45" s="64"/>
      <c r="F45" s="65">
        <v>1408.1580000000001</v>
      </c>
      <c r="G45" s="65">
        <v>10126.242</v>
      </c>
      <c r="H45" s="65">
        <v>13841.28</v>
      </c>
      <c r="I45" s="64">
        <v>1903.8199308605435</v>
      </c>
      <c r="J45" s="64"/>
      <c r="K45" s="65">
        <v>264.33000000000004</v>
      </c>
      <c r="L45" s="65">
        <v>3152.7360000000003</v>
      </c>
      <c r="M45" s="65">
        <v>0</v>
      </c>
      <c r="N45" s="64">
        <v>6512.8556000000117</v>
      </c>
      <c r="O45" s="64"/>
      <c r="P45" s="65">
        <v>13062.708000000001</v>
      </c>
      <c r="Q45" s="66">
        <v>-2352.4056154302707</v>
      </c>
      <c r="R45" s="66">
        <v>10710.30238456973</v>
      </c>
      <c r="S45" s="66"/>
      <c r="T45" s="66"/>
    </row>
    <row r="46" spans="1:20">
      <c r="A46" s="32" t="s">
        <v>63</v>
      </c>
      <c r="B46" s="63">
        <v>1.1391999999999999E-3</v>
      </c>
      <c r="C46" s="63">
        <v>1.2329000000000001E-3</v>
      </c>
      <c r="D46" s="64">
        <v>-19445.004799999999</v>
      </c>
      <c r="E46" s="64"/>
      <c r="F46" s="65">
        <v>333.78559999999999</v>
      </c>
      <c r="G46" s="65">
        <v>2400.2943999999998</v>
      </c>
      <c r="H46" s="65">
        <v>3280.8959999999997</v>
      </c>
      <c r="I46" s="64">
        <v>1543.3738000000042</v>
      </c>
      <c r="J46" s="64"/>
      <c r="K46" s="65">
        <v>62.655999999999999</v>
      </c>
      <c r="L46" s="65">
        <v>747.3152</v>
      </c>
      <c r="M46" s="65">
        <v>0</v>
      </c>
      <c r="N46" s="64">
        <v>897.64083026706328</v>
      </c>
      <c r="O46" s="64"/>
      <c r="P46" s="65">
        <v>3096.3455999999996</v>
      </c>
      <c r="Q46" s="66">
        <v>166.2610151335324</v>
      </c>
      <c r="R46" s="66">
        <v>3262.6066151335322</v>
      </c>
      <c r="S46" s="66"/>
      <c r="T46" s="66"/>
    </row>
    <row r="47" spans="1:20">
      <c r="A47" s="32" t="s">
        <v>64</v>
      </c>
      <c r="B47" s="63">
        <v>4.39079E-2</v>
      </c>
      <c r="C47" s="63">
        <v>4.39733E-2</v>
      </c>
      <c r="D47" s="64">
        <v>-749463.94510000001</v>
      </c>
      <c r="E47" s="64"/>
      <c r="F47" s="65">
        <v>12865.0147</v>
      </c>
      <c r="G47" s="65">
        <v>92513.945299999992</v>
      </c>
      <c r="H47" s="65">
        <v>126454.75199999999</v>
      </c>
      <c r="I47" s="64">
        <v>1024.0332000000005</v>
      </c>
      <c r="J47" s="64"/>
      <c r="K47" s="65">
        <v>2414.9344999999998</v>
      </c>
      <c r="L47" s="65">
        <v>28803.582399999999</v>
      </c>
      <c r="M47" s="65">
        <v>0</v>
      </c>
      <c r="N47" s="64">
        <v>3941.9584145400572</v>
      </c>
      <c r="O47" s="64"/>
      <c r="P47" s="65">
        <v>119341.6722</v>
      </c>
      <c r="Q47" s="66">
        <v>-6232.832242729959</v>
      </c>
      <c r="R47" s="66">
        <v>113108.83995727004</v>
      </c>
      <c r="S47" s="66"/>
      <c r="T47" s="66"/>
    </row>
    <row r="48" spans="1:20">
      <c r="A48" s="32" t="s">
        <v>65</v>
      </c>
      <c r="B48" s="63">
        <v>4.2783999999999999E-3</v>
      </c>
      <c r="C48" s="63">
        <v>4.2215000000000004E-3</v>
      </c>
      <c r="D48" s="64">
        <v>-73028.009600000005</v>
      </c>
      <c r="E48" s="64"/>
      <c r="F48" s="65">
        <v>1253.5711999999999</v>
      </c>
      <c r="G48" s="65">
        <v>9014.5887999999995</v>
      </c>
      <c r="H48" s="65">
        <v>12321.791999999999</v>
      </c>
      <c r="I48" s="64">
        <v>1664.2534783382735</v>
      </c>
      <c r="J48" s="64"/>
      <c r="K48" s="65">
        <v>235.31199999999998</v>
      </c>
      <c r="L48" s="65">
        <v>2806.6304</v>
      </c>
      <c r="M48" s="65">
        <v>0</v>
      </c>
      <c r="N48" s="64">
        <v>1040.6767999999993</v>
      </c>
      <c r="O48" s="64"/>
      <c r="P48" s="65">
        <v>11628.691199999999</v>
      </c>
      <c r="Q48" s="66">
        <v>-336.56953916914335</v>
      </c>
      <c r="R48" s="66">
        <v>11292.121660830857</v>
      </c>
      <c r="S48" s="66"/>
      <c r="T48" s="66"/>
    </row>
    <row r="49" spans="1:20">
      <c r="A49" s="32" t="s">
        <v>66</v>
      </c>
      <c r="B49" s="63">
        <v>1.24961E-2</v>
      </c>
      <c r="C49" s="63">
        <v>1.2143599999999999E-2</v>
      </c>
      <c r="D49" s="64">
        <v>-213295.93090000001</v>
      </c>
      <c r="E49" s="64"/>
      <c r="F49" s="65">
        <v>3661.3572999999997</v>
      </c>
      <c r="G49" s="65">
        <v>26329.2827</v>
      </c>
      <c r="H49" s="65">
        <v>35988.767999999996</v>
      </c>
      <c r="I49" s="64">
        <v>3138.8094391691375</v>
      </c>
      <c r="J49" s="64"/>
      <c r="K49" s="65">
        <v>687.28549999999996</v>
      </c>
      <c r="L49" s="65">
        <v>8197.4416000000001</v>
      </c>
      <c r="M49" s="65">
        <v>0</v>
      </c>
      <c r="N49" s="64">
        <v>5923.8617999999942</v>
      </c>
      <c r="O49" s="64"/>
      <c r="P49" s="65">
        <v>33964.399799999999</v>
      </c>
      <c r="Q49" s="66">
        <v>-1685.9047195845624</v>
      </c>
      <c r="R49" s="66">
        <v>32278.495080415436</v>
      </c>
      <c r="S49" s="66"/>
      <c r="T49" s="66"/>
    </row>
    <row r="50" spans="1:20">
      <c r="A50" s="32" t="s">
        <v>23</v>
      </c>
      <c r="B50" s="63">
        <v>7.6893999999999999E-3</v>
      </c>
      <c r="C50" s="63">
        <v>7.4390999999999997E-3</v>
      </c>
      <c r="D50" s="64">
        <v>-131250.36859999999</v>
      </c>
      <c r="E50" s="64"/>
      <c r="F50" s="65">
        <v>2252.9942000000001</v>
      </c>
      <c r="G50" s="65">
        <v>16201.5658</v>
      </c>
      <c r="H50" s="65">
        <v>22145.471999999998</v>
      </c>
      <c r="I50" s="64">
        <v>1240.8564418397618</v>
      </c>
      <c r="J50" s="64"/>
      <c r="K50" s="65">
        <v>422.91699999999997</v>
      </c>
      <c r="L50" s="65">
        <v>5044.2464</v>
      </c>
      <c r="M50" s="65">
        <v>0</v>
      </c>
      <c r="N50" s="64">
        <v>4630.339599999993</v>
      </c>
      <c r="O50" s="64"/>
      <c r="P50" s="65">
        <v>20899.789199999999</v>
      </c>
      <c r="Q50" s="66">
        <v>-4510.9750709198788</v>
      </c>
      <c r="R50" s="66">
        <v>16388.814129080121</v>
      </c>
      <c r="S50" s="66"/>
      <c r="T50" s="66"/>
    </row>
    <row r="51" spans="1:20">
      <c r="A51" s="32" t="s">
        <v>67</v>
      </c>
      <c r="B51" s="63">
        <v>1.42083E-2</v>
      </c>
      <c r="C51" s="63">
        <v>1.4215500000000001E-2</v>
      </c>
      <c r="D51" s="64">
        <v>-242521.47270000001</v>
      </c>
      <c r="E51" s="64"/>
      <c r="F51" s="65">
        <v>4163.0319</v>
      </c>
      <c r="G51" s="65">
        <v>29936.8881</v>
      </c>
      <c r="H51" s="65">
        <v>40919.904000000002</v>
      </c>
      <c r="I51" s="64">
        <v>112.73759999999554</v>
      </c>
      <c r="J51" s="64"/>
      <c r="K51" s="65">
        <v>781.45650000000001</v>
      </c>
      <c r="L51" s="65">
        <v>9320.6448</v>
      </c>
      <c r="M51" s="65">
        <v>0</v>
      </c>
      <c r="N51" s="64">
        <v>6195.3492534124634</v>
      </c>
      <c r="O51" s="64"/>
      <c r="P51" s="65">
        <v>38618.159399999997</v>
      </c>
      <c r="Q51" s="66">
        <v>-8141.6681732937805</v>
      </c>
      <c r="R51" s="66">
        <v>30476.491226706217</v>
      </c>
      <c r="S51" s="66"/>
      <c r="T51" s="66"/>
    </row>
    <row r="52" spans="1:20">
      <c r="A52" s="32" t="s">
        <v>68</v>
      </c>
      <c r="B52" s="63">
        <v>1.7851E-3</v>
      </c>
      <c r="C52" s="63">
        <v>1.8568E-3</v>
      </c>
      <c r="D52" s="64">
        <v>-30469.871899999998</v>
      </c>
      <c r="E52" s="64"/>
      <c r="F52" s="65">
        <v>523.03430000000003</v>
      </c>
      <c r="G52" s="65">
        <v>3761.2057</v>
      </c>
      <c r="H52" s="65">
        <v>5141.0879999999997</v>
      </c>
      <c r="I52" s="64">
        <v>1253.6894237388706</v>
      </c>
      <c r="J52" s="64"/>
      <c r="K52" s="65">
        <v>98.180499999999995</v>
      </c>
      <c r="L52" s="65">
        <v>1171.0255999999999</v>
      </c>
      <c r="M52" s="65">
        <v>0</v>
      </c>
      <c r="N52" s="64">
        <v>0</v>
      </c>
      <c r="O52" s="64"/>
      <c r="P52" s="65">
        <v>4851.9017999999996</v>
      </c>
      <c r="Q52" s="66">
        <v>909.32628813056169</v>
      </c>
      <c r="R52" s="66">
        <v>5761.2280881305614</v>
      </c>
      <c r="S52" s="66"/>
      <c r="T52" s="66"/>
    </row>
    <row r="53" spans="1:20">
      <c r="A53" s="32" t="s">
        <v>69</v>
      </c>
      <c r="B53" s="63">
        <v>4.4527000000000004E-3</v>
      </c>
      <c r="C53" s="63">
        <v>5.0083999999999997E-3</v>
      </c>
      <c r="D53" s="64">
        <v>-76003.136300000013</v>
      </c>
      <c r="E53" s="64"/>
      <c r="F53" s="65">
        <v>1304.6411000000001</v>
      </c>
      <c r="G53" s="65">
        <v>9381.8389000000006</v>
      </c>
      <c r="H53" s="65">
        <v>12823.776000000002</v>
      </c>
      <c r="I53" s="64">
        <v>9101.1591999999837</v>
      </c>
      <c r="J53" s="64"/>
      <c r="K53" s="65">
        <v>244.89850000000001</v>
      </c>
      <c r="L53" s="65">
        <v>2920.9712000000004</v>
      </c>
      <c r="M53" s="65">
        <v>0</v>
      </c>
      <c r="N53" s="64">
        <v>2483.6685281899099</v>
      </c>
      <c r="O53" s="64"/>
      <c r="P53" s="65">
        <v>12102.438600000001</v>
      </c>
      <c r="Q53" s="66">
        <v>4676.5215640949446</v>
      </c>
      <c r="R53" s="66">
        <v>16778.960164094948</v>
      </c>
      <c r="S53" s="66"/>
      <c r="T53" s="66"/>
    </row>
    <row r="54" spans="1:20">
      <c r="A54" s="32" t="s">
        <v>70</v>
      </c>
      <c r="B54" s="63">
        <v>4.8450000000000001E-4</v>
      </c>
      <c r="C54" s="63">
        <v>4.6650000000000001E-4</v>
      </c>
      <c r="D54" s="64">
        <v>-8269.9305000000004</v>
      </c>
      <c r="E54" s="64"/>
      <c r="F54" s="65">
        <v>141.95850000000002</v>
      </c>
      <c r="G54" s="65">
        <v>1020.8415</v>
      </c>
      <c r="H54" s="65">
        <v>1395.3600000000001</v>
      </c>
      <c r="I54" s="64">
        <v>0</v>
      </c>
      <c r="J54" s="64"/>
      <c r="K54" s="65">
        <v>26.647500000000001</v>
      </c>
      <c r="L54" s="65">
        <v>317.83199999999999</v>
      </c>
      <c r="M54" s="65">
        <v>0</v>
      </c>
      <c r="N54" s="64">
        <v>396.10564510385763</v>
      </c>
      <c r="O54" s="64"/>
      <c r="P54" s="65">
        <v>1316.8710000000001</v>
      </c>
      <c r="Q54" s="66">
        <v>-576.72277744807104</v>
      </c>
      <c r="R54" s="66">
        <v>740.14822255192905</v>
      </c>
      <c r="S54" s="66"/>
      <c r="T54" s="66"/>
    </row>
    <row r="55" spans="1:20">
      <c r="A55" s="32" t="s">
        <v>71</v>
      </c>
      <c r="B55" s="63">
        <v>2.0341999999999999E-2</v>
      </c>
      <c r="C55" s="63">
        <v>2.0577100000000001E-2</v>
      </c>
      <c r="D55" s="64">
        <v>-347217.598</v>
      </c>
      <c r="E55" s="64"/>
      <c r="F55" s="65">
        <v>5960.2060000000001</v>
      </c>
      <c r="G55" s="65">
        <v>42860.593999999997</v>
      </c>
      <c r="H55" s="65">
        <v>58584.959999999999</v>
      </c>
      <c r="I55" s="64">
        <v>3681.1958000000282</v>
      </c>
      <c r="J55" s="64"/>
      <c r="K55" s="65">
        <v>1118.81</v>
      </c>
      <c r="L55" s="65">
        <v>13344.351999999999</v>
      </c>
      <c r="M55" s="65">
        <v>0</v>
      </c>
      <c r="N55" s="64">
        <v>11890.811853412493</v>
      </c>
      <c r="O55" s="64"/>
      <c r="P55" s="65">
        <v>55289.555999999997</v>
      </c>
      <c r="Q55" s="66">
        <v>-11121.544073293771</v>
      </c>
      <c r="R55" s="66">
        <v>44168.011926706225</v>
      </c>
      <c r="S55" s="66"/>
      <c r="T55" s="66"/>
    </row>
    <row r="56" spans="1:20">
      <c r="A56" s="32" t="s">
        <v>72</v>
      </c>
      <c r="B56" s="63">
        <v>6.7647999999999996E-3</v>
      </c>
      <c r="C56" s="63">
        <v>6.6058000000000002E-3</v>
      </c>
      <c r="D56" s="64">
        <v>-115468.37119999999</v>
      </c>
      <c r="E56" s="64"/>
      <c r="F56" s="65">
        <v>1982.0863999999999</v>
      </c>
      <c r="G56" s="65">
        <v>14253.433599999998</v>
      </c>
      <c r="H56" s="65">
        <v>19482.624</v>
      </c>
      <c r="I56" s="64">
        <v>0</v>
      </c>
      <c r="J56" s="64"/>
      <c r="K56" s="65">
        <v>372.06399999999996</v>
      </c>
      <c r="L56" s="65">
        <v>4437.7087999999994</v>
      </c>
      <c r="M56" s="65">
        <v>0</v>
      </c>
      <c r="N56" s="64">
        <v>20706.85060682493</v>
      </c>
      <c r="O56" s="64"/>
      <c r="P56" s="65">
        <v>18386.7264</v>
      </c>
      <c r="Q56" s="66">
        <v>-15524.024946587539</v>
      </c>
      <c r="R56" s="66">
        <v>2862.701453412461</v>
      </c>
      <c r="S56" s="66"/>
      <c r="T56" s="66"/>
    </row>
    <row r="57" spans="1:20">
      <c r="A57" s="32" t="s">
        <v>73</v>
      </c>
      <c r="B57" s="63">
        <v>2.1563800000000001E-2</v>
      </c>
      <c r="C57" s="63">
        <v>1.98465E-2</v>
      </c>
      <c r="D57" s="64">
        <v>-368072.50220000005</v>
      </c>
      <c r="E57" s="64"/>
      <c r="F57" s="65">
        <v>6318.1934000000001</v>
      </c>
      <c r="G57" s="65">
        <v>45434.926599999999</v>
      </c>
      <c r="H57" s="65">
        <v>62103.744000000006</v>
      </c>
      <c r="I57" s="64">
        <v>410.81580000000122</v>
      </c>
      <c r="J57" s="64"/>
      <c r="K57" s="65">
        <v>1186.009</v>
      </c>
      <c r="L57" s="65">
        <v>14145.852800000001</v>
      </c>
      <c r="M57" s="65">
        <v>0</v>
      </c>
      <c r="N57" s="64">
        <v>35332.978573590524</v>
      </c>
      <c r="O57" s="64"/>
      <c r="P57" s="65">
        <v>58610.4084</v>
      </c>
      <c r="Q57" s="66">
        <v>-18827.997863204746</v>
      </c>
      <c r="R57" s="66">
        <v>39782.410536795258</v>
      </c>
      <c r="S57" s="66"/>
      <c r="T57" s="66"/>
    </row>
    <row r="58" spans="1:20">
      <c r="A58" s="32" t="s">
        <v>74</v>
      </c>
      <c r="B58" s="63">
        <v>8.2770000000000001E-4</v>
      </c>
      <c r="C58" s="63">
        <v>8.3480000000000002E-4</v>
      </c>
      <c r="D58" s="64">
        <v>-14128.0113</v>
      </c>
      <c r="E58" s="64"/>
      <c r="F58" s="65">
        <v>242.51609999999999</v>
      </c>
      <c r="G58" s="65">
        <v>1743.9639</v>
      </c>
      <c r="H58" s="65">
        <v>2383.7759999999998</v>
      </c>
      <c r="I58" s="64">
        <v>2411.987566468842</v>
      </c>
      <c r="J58" s="64"/>
      <c r="K58" s="65">
        <v>45.523499999999999</v>
      </c>
      <c r="L58" s="65">
        <v>542.97119999999995</v>
      </c>
      <c r="M58" s="65">
        <v>0</v>
      </c>
      <c r="N58" s="64">
        <v>126.98460000000023</v>
      </c>
      <c r="O58" s="64"/>
      <c r="P58" s="65">
        <v>2249.6886</v>
      </c>
      <c r="Q58" s="66">
        <v>965.29046676557755</v>
      </c>
      <c r="R58" s="66">
        <v>3214.9790667655775</v>
      </c>
      <c r="S58" s="66"/>
      <c r="T58" s="66"/>
    </row>
    <row r="59" spans="1:20">
      <c r="A59" s="32" t="s">
        <v>75</v>
      </c>
      <c r="B59" s="63">
        <v>5.6318999999999996E-3</v>
      </c>
      <c r="C59" s="63">
        <v>5.7454000000000003E-3</v>
      </c>
      <c r="D59" s="64">
        <v>-96130.901099999988</v>
      </c>
      <c r="E59" s="64"/>
      <c r="F59" s="65">
        <v>1650.1466999999998</v>
      </c>
      <c r="G59" s="65">
        <v>11866.413299999998</v>
      </c>
      <c r="H59" s="65">
        <v>16219.871999999999</v>
      </c>
      <c r="I59" s="64">
        <v>1777.1830000000136</v>
      </c>
      <c r="J59" s="64"/>
      <c r="K59" s="65">
        <v>309.75449999999995</v>
      </c>
      <c r="L59" s="65">
        <v>3694.5263999999997</v>
      </c>
      <c r="M59" s="65">
        <v>0</v>
      </c>
      <c r="N59" s="64">
        <v>1447.3831364985153</v>
      </c>
      <c r="O59" s="64"/>
      <c r="P59" s="65">
        <v>15307.504199999999</v>
      </c>
      <c r="Q59" s="66">
        <v>-655.28643175073603</v>
      </c>
      <c r="R59" s="66">
        <v>14652.217768249264</v>
      </c>
      <c r="S59" s="66"/>
      <c r="T59" s="66"/>
    </row>
    <row r="60" spans="1:20">
      <c r="A60" s="32" t="s">
        <v>76</v>
      </c>
      <c r="B60" s="63">
        <v>3.4169000000000001E-3</v>
      </c>
      <c r="C60" s="63">
        <v>3.5750000000000001E-3</v>
      </c>
      <c r="D60" s="64">
        <v>-58323.066100000004</v>
      </c>
      <c r="E60" s="64"/>
      <c r="F60" s="65">
        <v>1001.1517</v>
      </c>
      <c r="G60" s="65">
        <v>7199.4083000000001</v>
      </c>
      <c r="H60" s="65">
        <v>9840.6720000000005</v>
      </c>
      <c r="I60" s="64">
        <v>2881.5107999999996</v>
      </c>
      <c r="J60" s="64"/>
      <c r="K60" s="65">
        <v>187.92949999999999</v>
      </c>
      <c r="L60" s="65">
        <v>2241.4864000000002</v>
      </c>
      <c r="M60" s="65">
        <v>0</v>
      </c>
      <c r="N60" s="64">
        <v>1250.6346643916966</v>
      </c>
      <c r="O60" s="64"/>
      <c r="P60" s="65">
        <v>9287.1342000000004</v>
      </c>
      <c r="Q60" s="66">
        <v>1868.3978821958442</v>
      </c>
      <c r="R60" s="66">
        <v>11155.532082195845</v>
      </c>
      <c r="S60" s="66"/>
      <c r="T60" s="66"/>
    </row>
    <row r="61" spans="1:20">
      <c r="A61" s="32" t="s">
        <v>77</v>
      </c>
      <c r="B61" s="63">
        <v>9.2902000000000002E-3</v>
      </c>
      <c r="C61" s="63">
        <v>8.9589999999999999E-3</v>
      </c>
      <c r="D61" s="64">
        <v>-158574.42379999999</v>
      </c>
      <c r="E61" s="64"/>
      <c r="F61" s="65">
        <v>2722.0286000000001</v>
      </c>
      <c r="G61" s="65">
        <v>19574.451400000002</v>
      </c>
      <c r="H61" s="65">
        <v>26755.776000000002</v>
      </c>
      <c r="I61" s="64">
        <v>0</v>
      </c>
      <c r="J61" s="64"/>
      <c r="K61" s="65">
        <v>510.96100000000001</v>
      </c>
      <c r="L61" s="65">
        <v>6094.3712000000005</v>
      </c>
      <c r="M61" s="65">
        <v>0</v>
      </c>
      <c r="N61" s="64">
        <v>10947.8203338279</v>
      </c>
      <c r="O61" s="64"/>
      <c r="P61" s="65">
        <v>25250.763600000002</v>
      </c>
      <c r="Q61" s="66">
        <v>-8949.5798830860604</v>
      </c>
      <c r="R61" s="66">
        <v>16301.183716913942</v>
      </c>
      <c r="S61" s="66"/>
      <c r="T61" s="66"/>
    </row>
    <row r="62" spans="1:20">
      <c r="A62" s="32" t="s">
        <v>78</v>
      </c>
      <c r="B62" s="63">
        <v>4.2596999999999999E-3</v>
      </c>
      <c r="C62" s="63">
        <v>4.2973000000000004E-3</v>
      </c>
      <c r="D62" s="64">
        <v>-72708.819300000003</v>
      </c>
      <c r="E62" s="64"/>
      <c r="F62" s="65">
        <v>1248.0921000000001</v>
      </c>
      <c r="G62" s="65">
        <v>8975.187899999999</v>
      </c>
      <c r="H62" s="65">
        <v>12267.936</v>
      </c>
      <c r="I62" s="64">
        <v>588.74079999999833</v>
      </c>
      <c r="J62" s="64"/>
      <c r="K62" s="65">
        <v>234.2835</v>
      </c>
      <c r="L62" s="65">
        <v>2794.3631999999998</v>
      </c>
      <c r="M62" s="65">
        <v>0</v>
      </c>
      <c r="N62" s="64">
        <v>1080.6898409495579</v>
      </c>
      <c r="O62" s="64"/>
      <c r="P62" s="65">
        <v>11577.864599999999</v>
      </c>
      <c r="Q62" s="66">
        <v>-2058.2672795252274</v>
      </c>
      <c r="R62" s="66">
        <v>9519.5973204747715</v>
      </c>
      <c r="S62" s="66"/>
      <c r="T62" s="66"/>
    </row>
    <row r="63" spans="1:20">
      <c r="A63" s="32" t="s">
        <v>79</v>
      </c>
      <c r="B63" s="63">
        <v>5.3855999999999999E-3</v>
      </c>
      <c r="C63" s="63">
        <v>5.1720000000000004E-3</v>
      </c>
      <c r="D63" s="64">
        <v>-91926.806400000001</v>
      </c>
      <c r="E63" s="64"/>
      <c r="F63" s="65">
        <v>1577.9808</v>
      </c>
      <c r="G63" s="65">
        <v>11347.459199999999</v>
      </c>
      <c r="H63" s="65">
        <v>15510.528</v>
      </c>
      <c r="I63" s="64">
        <v>0</v>
      </c>
      <c r="J63" s="64"/>
      <c r="K63" s="65">
        <v>296.20799999999997</v>
      </c>
      <c r="L63" s="65">
        <v>3532.9535999999998</v>
      </c>
      <c r="M63" s="65">
        <v>0</v>
      </c>
      <c r="N63" s="64">
        <v>6357.1941388723935</v>
      </c>
      <c r="O63" s="64"/>
      <c r="P63" s="65">
        <v>14638.060799999999</v>
      </c>
      <c r="Q63" s="66">
        <v>-6022.4345305637962</v>
      </c>
      <c r="R63" s="66">
        <v>8615.6262694362031</v>
      </c>
      <c r="S63" s="66"/>
      <c r="T63" s="66"/>
    </row>
    <row r="64" spans="1:20">
      <c r="A64" s="32" t="s">
        <v>80</v>
      </c>
      <c r="B64" s="63">
        <v>1.7650999999999999E-3</v>
      </c>
      <c r="C64" s="63">
        <v>1.8517E-3</v>
      </c>
      <c r="D64" s="64">
        <v>-30128.491899999997</v>
      </c>
      <c r="E64" s="64"/>
      <c r="F64" s="65">
        <v>517.17430000000002</v>
      </c>
      <c r="G64" s="65">
        <v>3719.0656999999997</v>
      </c>
      <c r="H64" s="65">
        <v>5083.4879999999994</v>
      </c>
      <c r="I64" s="64">
        <v>1401.0601999999976</v>
      </c>
      <c r="J64" s="64"/>
      <c r="K64" s="65">
        <v>97.080500000000001</v>
      </c>
      <c r="L64" s="65">
        <v>1157.9056</v>
      </c>
      <c r="M64" s="65">
        <v>0</v>
      </c>
      <c r="N64" s="64">
        <v>57.691513056377453</v>
      </c>
      <c r="O64" s="64"/>
      <c r="P64" s="65">
        <v>4797.5418</v>
      </c>
      <c r="Q64" s="66">
        <v>616.86780652818948</v>
      </c>
      <c r="R64" s="66">
        <v>5414.4096065281892</v>
      </c>
      <c r="S64" s="66"/>
      <c r="T64" s="66"/>
    </row>
    <row r="65" spans="1:20">
      <c r="A65" s="32" t="s">
        <v>81</v>
      </c>
      <c r="B65" s="63">
        <v>4.065E-3</v>
      </c>
      <c r="C65" s="63">
        <v>4.0070000000000001E-3</v>
      </c>
      <c r="D65" s="64">
        <v>-69385.485000000001</v>
      </c>
      <c r="E65" s="64"/>
      <c r="F65" s="65">
        <v>1191.0450000000001</v>
      </c>
      <c r="G65" s="65">
        <v>8564.9549999999999</v>
      </c>
      <c r="H65" s="65">
        <v>11707.2</v>
      </c>
      <c r="I65" s="64">
        <v>65.838599999999559</v>
      </c>
      <c r="J65" s="64"/>
      <c r="K65" s="65">
        <v>223.57499999999999</v>
      </c>
      <c r="L65" s="65">
        <v>2666.64</v>
      </c>
      <c r="M65" s="65">
        <v>0</v>
      </c>
      <c r="N65" s="64">
        <v>2949.8568688427349</v>
      </c>
      <c r="O65" s="64"/>
      <c r="P65" s="65">
        <v>11048.67</v>
      </c>
      <c r="Q65" s="66">
        <v>-1748.575765578641</v>
      </c>
      <c r="R65" s="66">
        <v>9300.0942344213581</v>
      </c>
      <c r="S65" s="66"/>
      <c r="T65" s="66"/>
    </row>
    <row r="66" spans="1:20">
      <c r="A66" s="32" t="s">
        <v>82</v>
      </c>
      <c r="B66" s="63">
        <v>8.22431E-2</v>
      </c>
      <c r="C66" s="63">
        <v>7.9832E-2</v>
      </c>
      <c r="D66" s="64">
        <v>-1403807.4739000001</v>
      </c>
      <c r="E66" s="64"/>
      <c r="F66" s="65">
        <v>24097.228299999999</v>
      </c>
      <c r="G66" s="65">
        <v>173286.21169999999</v>
      </c>
      <c r="H66" s="65">
        <v>236860.128</v>
      </c>
      <c r="I66" s="64">
        <v>83685.939888427383</v>
      </c>
      <c r="J66" s="64"/>
      <c r="K66" s="65">
        <v>4523.3705</v>
      </c>
      <c r="L66" s="65">
        <v>53951.473599999998</v>
      </c>
      <c r="M66" s="65">
        <v>0</v>
      </c>
      <c r="N66" s="64">
        <v>39428.972999999954</v>
      </c>
      <c r="O66" s="64"/>
      <c r="P66" s="65">
        <v>223536.7458</v>
      </c>
      <c r="Q66" s="66">
        <v>44691.479755786429</v>
      </c>
      <c r="R66" s="66">
        <v>268228.22555578646</v>
      </c>
      <c r="S66" s="66"/>
      <c r="T66" s="66"/>
    </row>
    <row r="67" spans="1:20">
      <c r="A67" s="32" t="s">
        <v>83</v>
      </c>
      <c r="B67" s="63">
        <v>1.4748999999999999E-3</v>
      </c>
      <c r="C67" s="63">
        <v>1.5782999999999999E-3</v>
      </c>
      <c r="D67" s="64">
        <v>-25175.068099999997</v>
      </c>
      <c r="E67" s="64"/>
      <c r="F67" s="65">
        <v>432.14569999999998</v>
      </c>
      <c r="G67" s="65">
        <v>3107.6142999999997</v>
      </c>
      <c r="H67" s="65">
        <v>4247.7119999999995</v>
      </c>
      <c r="I67" s="64">
        <v>1717.8662000000018</v>
      </c>
      <c r="J67" s="64"/>
      <c r="K67" s="65">
        <v>81.119499999999988</v>
      </c>
      <c r="L67" s="65">
        <v>967.53439999999989</v>
      </c>
      <c r="M67" s="65">
        <v>0</v>
      </c>
      <c r="N67" s="64">
        <v>23.467734124628038</v>
      </c>
      <c r="O67" s="64"/>
      <c r="P67" s="65">
        <v>4008.7781999999997</v>
      </c>
      <c r="Q67" s="66">
        <v>1352.1338670623174</v>
      </c>
      <c r="R67" s="66">
        <v>5360.912067062317</v>
      </c>
      <c r="S67" s="66"/>
      <c r="T67" s="66"/>
    </row>
    <row r="68" spans="1:20">
      <c r="A68" s="32" t="s">
        <v>84</v>
      </c>
      <c r="B68" s="63">
        <v>2.4242999999999999E-3</v>
      </c>
      <c r="C68" s="63">
        <v>2.4842000000000002E-3</v>
      </c>
      <c r="D68" s="64">
        <v>-41380.376700000001</v>
      </c>
      <c r="E68" s="64"/>
      <c r="F68" s="65">
        <v>710.31989999999996</v>
      </c>
      <c r="G68" s="65">
        <v>5108.0001000000002</v>
      </c>
      <c r="H68" s="65">
        <v>6981.9839999999995</v>
      </c>
      <c r="I68" s="64">
        <v>985.8274905044517</v>
      </c>
      <c r="J68" s="64"/>
      <c r="K68" s="65">
        <v>133.3365</v>
      </c>
      <c r="L68" s="65">
        <v>1590.3407999999999</v>
      </c>
      <c r="M68" s="65">
        <v>0</v>
      </c>
      <c r="N68" s="64">
        <v>57.733200000000096</v>
      </c>
      <c r="O68" s="64"/>
      <c r="P68" s="65">
        <v>6589.2473999999993</v>
      </c>
      <c r="Q68" s="66">
        <v>37.26430474777402</v>
      </c>
      <c r="R68" s="66">
        <v>6626.5117047477734</v>
      </c>
      <c r="S68" s="66"/>
      <c r="T68" s="66"/>
    </row>
    <row r="69" spans="1:20">
      <c r="A69" s="32" t="s">
        <v>85</v>
      </c>
      <c r="B69" s="63">
        <v>6.9439999999999997E-3</v>
      </c>
      <c r="C69" s="63">
        <v>2.2974999999999999E-2</v>
      </c>
      <c r="D69" s="64">
        <v>-118527.136</v>
      </c>
      <c r="E69" s="64"/>
      <c r="F69" s="65">
        <v>2034.5919999999999</v>
      </c>
      <c r="G69" s="65">
        <v>14631.008</v>
      </c>
      <c r="H69" s="65">
        <v>19998.719999999998</v>
      </c>
      <c r="I69" s="64">
        <v>251013.39800000002</v>
      </c>
      <c r="J69" s="64"/>
      <c r="K69" s="65">
        <v>381.91999999999996</v>
      </c>
      <c r="L69" s="65">
        <v>4555.2640000000001</v>
      </c>
      <c r="M69" s="65">
        <v>0</v>
      </c>
      <c r="N69" s="64">
        <v>98102.089647181012</v>
      </c>
      <c r="O69" s="64"/>
      <c r="P69" s="65">
        <v>18873.791999999998</v>
      </c>
      <c r="Q69" s="66">
        <v>51643.154673590529</v>
      </c>
      <c r="R69" s="66">
        <v>70516.94667359053</v>
      </c>
      <c r="S69" s="66"/>
      <c r="T69" s="66"/>
    </row>
    <row r="70" spans="1:20">
      <c r="A70" s="32" t="s">
        <v>86</v>
      </c>
      <c r="B70" s="63">
        <v>8.3329000000000007E-3</v>
      </c>
      <c r="C70" s="63">
        <v>8.3230999999999999E-3</v>
      </c>
      <c r="D70" s="64">
        <v>-142234.27010000002</v>
      </c>
      <c r="E70" s="64"/>
      <c r="F70" s="65">
        <v>2441.5397000000003</v>
      </c>
      <c r="G70" s="65">
        <v>17557.420300000002</v>
      </c>
      <c r="H70" s="65">
        <v>23998.752</v>
      </c>
      <c r="I70" s="64">
        <v>350.75400890207965</v>
      </c>
      <c r="J70" s="64"/>
      <c r="K70" s="65">
        <v>458.30950000000001</v>
      </c>
      <c r="L70" s="65">
        <v>5466.3824000000004</v>
      </c>
      <c r="M70" s="65">
        <v>0</v>
      </c>
      <c r="N70" s="64">
        <v>153.44840000000718</v>
      </c>
      <c r="O70" s="64"/>
      <c r="P70" s="65">
        <v>22648.822200000002</v>
      </c>
      <c r="Q70" s="66">
        <v>764.29529554896465</v>
      </c>
      <c r="R70" s="66">
        <v>23413.117495548966</v>
      </c>
      <c r="S70" s="66"/>
      <c r="T70" s="66"/>
    </row>
    <row r="71" spans="1:20">
      <c r="A71" s="32" t="s">
        <v>87</v>
      </c>
      <c r="B71" s="63">
        <v>2.74573E-2</v>
      </c>
      <c r="C71" s="63">
        <v>2.7473600000000001E-2</v>
      </c>
      <c r="D71" s="64">
        <v>-468668.65370000002</v>
      </c>
      <c r="E71" s="64"/>
      <c r="F71" s="65">
        <v>8044.9889000000003</v>
      </c>
      <c r="G71" s="65">
        <v>57852.5311</v>
      </c>
      <c r="H71" s="65">
        <v>79077.024000000005</v>
      </c>
      <c r="I71" s="64">
        <v>255.22540000000058</v>
      </c>
      <c r="J71" s="64"/>
      <c r="K71" s="65">
        <v>1510.1514999999999</v>
      </c>
      <c r="L71" s="65">
        <v>18011.988799999999</v>
      </c>
      <c r="M71" s="65">
        <v>0</v>
      </c>
      <c r="N71" s="64">
        <v>15893.635286350131</v>
      </c>
      <c r="O71" s="64"/>
      <c r="P71" s="65">
        <v>74628.941399999996</v>
      </c>
      <c r="Q71" s="66">
        <v>-16498.845406824898</v>
      </c>
      <c r="R71" s="66">
        <v>58130.095993175099</v>
      </c>
      <c r="S71" s="66"/>
      <c r="T71" s="66"/>
    </row>
    <row r="72" spans="1:20">
      <c r="A72" s="32" t="s">
        <v>88</v>
      </c>
      <c r="B72" s="63">
        <v>1.5912999999999999E-3</v>
      </c>
      <c r="C72" s="63">
        <v>1.7821E-3</v>
      </c>
      <c r="D72" s="64">
        <v>-27161.899699999998</v>
      </c>
      <c r="E72" s="64"/>
      <c r="F72" s="65">
        <v>466.2509</v>
      </c>
      <c r="G72" s="65">
        <v>3352.8690999999999</v>
      </c>
      <c r="H72" s="65">
        <v>4582.9439999999995</v>
      </c>
      <c r="I72" s="64">
        <v>2987.5464000000034</v>
      </c>
      <c r="J72" s="64"/>
      <c r="K72" s="65">
        <v>87.521499999999989</v>
      </c>
      <c r="L72" s="65">
        <v>1043.8927999999999</v>
      </c>
      <c r="M72" s="65">
        <v>0</v>
      </c>
      <c r="N72" s="64">
        <v>825.48187002967393</v>
      </c>
      <c r="O72" s="64"/>
      <c r="P72" s="65">
        <v>4325.1534000000001</v>
      </c>
      <c r="Q72" s="66">
        <v>503.85283501483798</v>
      </c>
      <c r="R72" s="66">
        <v>4829.0062350148382</v>
      </c>
      <c r="S72" s="66"/>
      <c r="T72" s="66"/>
    </row>
    <row r="73" spans="1:20">
      <c r="A73" s="32" t="s">
        <v>89</v>
      </c>
      <c r="B73" s="63">
        <v>2.2098099999999999E-2</v>
      </c>
      <c r="C73" s="63">
        <v>2.22189E-2</v>
      </c>
      <c r="D73" s="64">
        <v>-377192.46889999998</v>
      </c>
      <c r="E73" s="64"/>
      <c r="F73" s="65">
        <v>6474.7433000000001</v>
      </c>
      <c r="G73" s="65">
        <v>46560.6967</v>
      </c>
      <c r="H73" s="65">
        <v>63642.527999999998</v>
      </c>
      <c r="I73" s="64">
        <v>7907.0489139466335</v>
      </c>
      <c r="J73" s="64"/>
      <c r="K73" s="65">
        <v>1215.3954999999999</v>
      </c>
      <c r="L73" s="65">
        <v>14496.353599999999</v>
      </c>
      <c r="M73" s="65">
        <v>0</v>
      </c>
      <c r="N73" s="64">
        <v>74.370599999997665</v>
      </c>
      <c r="O73" s="64"/>
      <c r="P73" s="65">
        <v>60062.635799999996</v>
      </c>
      <c r="Q73" s="66">
        <v>7318.2117430267426</v>
      </c>
      <c r="R73" s="66">
        <v>67380.847543026743</v>
      </c>
      <c r="S73" s="66"/>
      <c r="T73" s="66"/>
    </row>
    <row r="74" spans="1:20">
      <c r="A74" s="32" t="s">
        <v>90</v>
      </c>
      <c r="B74" s="63">
        <v>1.12581E-2</v>
      </c>
      <c r="C74" s="63">
        <v>1.15307E-2</v>
      </c>
      <c r="D74" s="64">
        <v>-192164.50890000002</v>
      </c>
      <c r="E74" s="64"/>
      <c r="F74" s="65">
        <v>3298.6233000000002</v>
      </c>
      <c r="G74" s="65">
        <v>23720.816699999999</v>
      </c>
      <c r="H74" s="65">
        <v>32423.328000000001</v>
      </c>
      <c r="I74" s="64">
        <v>4268.3707999999824</v>
      </c>
      <c r="J74" s="64"/>
      <c r="K74" s="65">
        <v>619.19550000000004</v>
      </c>
      <c r="L74" s="65">
        <v>7385.3136000000004</v>
      </c>
      <c r="M74" s="65">
        <v>0</v>
      </c>
      <c r="N74" s="64">
        <v>6394.1056646884135</v>
      </c>
      <c r="O74" s="64"/>
      <c r="P74" s="65">
        <v>30599.515800000001</v>
      </c>
      <c r="Q74" s="66">
        <v>-4049.4562676557862</v>
      </c>
      <c r="R74" s="66">
        <v>26550.059532344214</v>
      </c>
      <c r="S74" s="66"/>
      <c r="T74" s="66"/>
    </row>
    <row r="75" spans="1:20">
      <c r="A75" s="32" t="s">
        <v>91</v>
      </c>
      <c r="B75" s="63">
        <v>1.4119E-3</v>
      </c>
      <c r="C75" s="63">
        <v>1.5663999999999999E-3</v>
      </c>
      <c r="D75" s="64">
        <v>-24099.721099999999</v>
      </c>
      <c r="E75" s="64"/>
      <c r="F75" s="65">
        <v>413.68669999999997</v>
      </c>
      <c r="G75" s="65">
        <v>2974.8733000000002</v>
      </c>
      <c r="H75" s="65">
        <v>4066.2719999999999</v>
      </c>
      <c r="I75" s="64">
        <v>2538.7511999999974</v>
      </c>
      <c r="J75" s="64"/>
      <c r="K75" s="65">
        <v>77.654499999999999</v>
      </c>
      <c r="L75" s="65">
        <v>926.20640000000003</v>
      </c>
      <c r="M75" s="65">
        <v>0</v>
      </c>
      <c r="N75" s="64">
        <v>1679.8986344213638</v>
      </c>
      <c r="O75" s="64"/>
      <c r="P75" s="65">
        <v>3837.5441999999998</v>
      </c>
      <c r="Q75" s="66">
        <v>419.72811721068069</v>
      </c>
      <c r="R75" s="66">
        <v>4257.2723172106807</v>
      </c>
      <c r="S75" s="66"/>
      <c r="T75" s="66"/>
    </row>
    <row r="76" spans="1:20">
      <c r="A76" s="32" t="s">
        <v>92</v>
      </c>
      <c r="B76" s="63">
        <v>4.0241000000000001E-3</v>
      </c>
      <c r="C76" s="63">
        <v>4.2376999999999996E-3</v>
      </c>
      <c r="D76" s="64">
        <v>-68687.362900000007</v>
      </c>
      <c r="E76" s="64"/>
      <c r="F76" s="65">
        <v>1179.0613000000001</v>
      </c>
      <c r="G76" s="65">
        <v>8478.7787000000008</v>
      </c>
      <c r="H76" s="65">
        <v>11589.407999999999</v>
      </c>
      <c r="I76" s="64">
        <v>3503.9549999999967</v>
      </c>
      <c r="J76" s="64"/>
      <c r="K76" s="65">
        <v>221.32550000000001</v>
      </c>
      <c r="L76" s="65">
        <v>2639.8096</v>
      </c>
      <c r="M76" s="65">
        <v>0</v>
      </c>
      <c r="N76" s="64">
        <v>1158.7193724035574</v>
      </c>
      <c r="O76" s="64"/>
      <c r="P76" s="65">
        <v>10937.5038</v>
      </c>
      <c r="Q76" s="66">
        <v>1602.7248362017872</v>
      </c>
      <c r="R76" s="66">
        <v>12540.228636201788</v>
      </c>
      <c r="S76" s="66"/>
      <c r="T76" s="66"/>
    </row>
    <row r="77" spans="1:20">
      <c r="A77" s="32" t="s">
        <v>93</v>
      </c>
      <c r="B77" s="63">
        <v>7.4469999999999996E-3</v>
      </c>
      <c r="C77" s="63">
        <v>7.2559E-3</v>
      </c>
      <c r="D77" s="64">
        <v>-127112.84299999999</v>
      </c>
      <c r="E77" s="64"/>
      <c r="F77" s="65">
        <v>2181.971</v>
      </c>
      <c r="G77" s="65">
        <v>15690.829</v>
      </c>
      <c r="H77" s="65">
        <v>21447.360000000001</v>
      </c>
      <c r="I77" s="64">
        <v>0</v>
      </c>
      <c r="J77" s="64"/>
      <c r="K77" s="65">
        <v>409.58499999999998</v>
      </c>
      <c r="L77" s="65">
        <v>4885.232</v>
      </c>
      <c r="M77" s="65">
        <v>0</v>
      </c>
      <c r="N77" s="64">
        <v>5414.9051097922757</v>
      </c>
      <c r="O77" s="64"/>
      <c r="P77" s="65">
        <v>20240.946</v>
      </c>
      <c r="Q77" s="66">
        <v>-5495.8403451038503</v>
      </c>
      <c r="R77" s="66">
        <v>14745.10565489615</v>
      </c>
      <c r="S77" s="66"/>
      <c r="T77" s="66"/>
    </row>
    <row r="78" spans="1:20">
      <c r="A78" s="32" t="s">
        <v>94</v>
      </c>
      <c r="B78" s="63">
        <v>1.2819000000000001E-3</v>
      </c>
      <c r="C78" s="63">
        <v>1.4243000000000001E-3</v>
      </c>
      <c r="D78" s="64">
        <v>-21880.751100000001</v>
      </c>
      <c r="E78" s="64"/>
      <c r="F78" s="65">
        <v>375.59670000000006</v>
      </c>
      <c r="G78" s="65">
        <v>2700.9633000000003</v>
      </c>
      <c r="H78" s="65">
        <v>3691.8720000000003</v>
      </c>
      <c r="I78" s="64">
        <v>2290.8451999999984</v>
      </c>
      <c r="J78" s="64"/>
      <c r="K78" s="65">
        <v>70.504500000000007</v>
      </c>
      <c r="L78" s="65">
        <v>840.92640000000006</v>
      </c>
      <c r="M78" s="65">
        <v>0</v>
      </c>
      <c r="N78" s="64">
        <v>801.81424925816179</v>
      </c>
      <c r="O78" s="64"/>
      <c r="P78" s="65">
        <v>3484.2042000000001</v>
      </c>
      <c r="Q78" s="66">
        <v>869.31372462907677</v>
      </c>
      <c r="R78" s="66">
        <v>4353.5179246290772</v>
      </c>
      <c r="S78" s="66"/>
      <c r="T78" s="66"/>
    </row>
    <row r="79" spans="1:20">
      <c r="A79" s="32" t="s">
        <v>95</v>
      </c>
      <c r="B79" s="63">
        <v>3.4467E-3</v>
      </c>
      <c r="C79" s="63">
        <v>3.5128999999999998E-3</v>
      </c>
      <c r="D79" s="64">
        <v>-58831.722300000001</v>
      </c>
      <c r="E79" s="64"/>
      <c r="F79" s="65">
        <v>1009.8831</v>
      </c>
      <c r="G79" s="65">
        <v>7262.1968999999999</v>
      </c>
      <c r="H79" s="65">
        <v>9926.4959999999992</v>
      </c>
      <c r="I79" s="64">
        <v>1615.3048326409485</v>
      </c>
      <c r="J79" s="64"/>
      <c r="K79" s="65">
        <v>189.5685</v>
      </c>
      <c r="L79" s="65">
        <v>2261.0351999999998</v>
      </c>
      <c r="M79" s="65">
        <v>0</v>
      </c>
      <c r="N79" s="64">
        <v>0</v>
      </c>
      <c r="O79" s="64"/>
      <c r="P79" s="65">
        <v>9368.1306000000004</v>
      </c>
      <c r="Q79" s="66">
        <v>1804.988283679525</v>
      </c>
      <c r="R79" s="66">
        <v>11173.118883679526</v>
      </c>
      <c r="S79" s="66"/>
      <c r="T79" s="66"/>
    </row>
    <row r="80" spans="1:20">
      <c r="A80" s="32" t="s">
        <v>96</v>
      </c>
      <c r="B80" s="63">
        <v>1.4525700000000001E-2</v>
      </c>
      <c r="C80" s="63">
        <v>1.42188E-2</v>
      </c>
      <c r="D80" s="64">
        <v>-247939.17330000002</v>
      </c>
      <c r="E80" s="64"/>
      <c r="F80" s="65">
        <v>4256.0300999999999</v>
      </c>
      <c r="G80" s="65">
        <v>30605.6499</v>
      </c>
      <c r="H80" s="65">
        <v>41834.016000000003</v>
      </c>
      <c r="I80" s="64">
        <v>3877.5244991097957</v>
      </c>
      <c r="J80" s="64"/>
      <c r="K80" s="65">
        <v>798.9135</v>
      </c>
      <c r="L80" s="65">
        <v>9528.8592000000008</v>
      </c>
      <c r="M80" s="65">
        <v>0</v>
      </c>
      <c r="N80" s="64">
        <v>4805.44020000003</v>
      </c>
      <c r="O80" s="64"/>
      <c r="P80" s="65">
        <v>39480.852600000006</v>
      </c>
      <c r="Q80" s="66">
        <v>883.53195044509084</v>
      </c>
      <c r="R80" s="66">
        <v>40364.384550445095</v>
      </c>
      <c r="S80" s="66"/>
      <c r="T80" s="66"/>
    </row>
    <row r="81" spans="1:20">
      <c r="A81" s="32" t="s">
        <v>97</v>
      </c>
      <c r="B81" s="63">
        <v>2.3395999999999998E-3</v>
      </c>
      <c r="C81" s="63">
        <v>2.2653999999999999E-3</v>
      </c>
      <c r="D81" s="64">
        <v>-39934.632399999995</v>
      </c>
      <c r="E81" s="64"/>
      <c r="F81" s="65">
        <v>685.50279999999998</v>
      </c>
      <c r="G81" s="65">
        <v>4929.5371999999998</v>
      </c>
      <c r="H81" s="65">
        <v>6738.0479999999998</v>
      </c>
      <c r="I81" s="64">
        <v>1368.9511572700274</v>
      </c>
      <c r="J81" s="64"/>
      <c r="K81" s="65">
        <v>128.678</v>
      </c>
      <c r="L81" s="65">
        <v>1534.7775999999999</v>
      </c>
      <c r="M81" s="65">
        <v>0</v>
      </c>
      <c r="N81" s="64">
        <v>1439.9668000000024</v>
      </c>
      <c r="O81" s="64"/>
      <c r="P81" s="65">
        <v>6359.0328</v>
      </c>
      <c r="Q81" s="66">
        <v>-1156.5933786350165</v>
      </c>
      <c r="R81" s="66">
        <v>5202.439421364983</v>
      </c>
      <c r="S81" s="66"/>
      <c r="T81" s="66"/>
    </row>
    <row r="82" spans="1:20">
      <c r="A82" s="32" t="s">
        <v>98</v>
      </c>
      <c r="B82" s="63">
        <v>1.20278E-2</v>
      </c>
      <c r="C82" s="63">
        <v>1.1860799999999999E-2</v>
      </c>
      <c r="D82" s="64">
        <v>-205302.51819999999</v>
      </c>
      <c r="E82" s="64"/>
      <c r="F82" s="65">
        <v>3524.1453999999999</v>
      </c>
      <c r="G82" s="65">
        <v>25342.5746</v>
      </c>
      <c r="H82" s="65">
        <v>34640.063999999998</v>
      </c>
      <c r="I82" s="64">
        <v>13221.134712462894</v>
      </c>
      <c r="J82" s="64"/>
      <c r="K82" s="65">
        <v>661.529</v>
      </c>
      <c r="L82" s="65">
        <v>7890.2367999999997</v>
      </c>
      <c r="M82" s="65">
        <v>0</v>
      </c>
      <c r="N82" s="64">
        <v>4643.9378000000224</v>
      </c>
      <c r="O82" s="64"/>
      <c r="P82" s="65">
        <v>32691.560399999998</v>
      </c>
      <c r="Q82" s="66">
        <v>-2435.2387062314774</v>
      </c>
      <c r="R82" s="66">
        <v>30256.321693768521</v>
      </c>
      <c r="S82" s="66"/>
      <c r="T82" s="66"/>
    </row>
    <row r="83" spans="1:20">
      <c r="A83" s="32" t="s">
        <v>99</v>
      </c>
      <c r="B83" s="63">
        <v>2.7853999999999999E-3</v>
      </c>
      <c r="C83" s="63">
        <v>2.9551E-3</v>
      </c>
      <c r="D83" s="64">
        <v>-47543.992599999998</v>
      </c>
      <c r="E83" s="64"/>
      <c r="F83" s="65">
        <v>816.12220000000002</v>
      </c>
      <c r="G83" s="65">
        <v>5868.8378000000002</v>
      </c>
      <c r="H83" s="65">
        <v>8021.9520000000002</v>
      </c>
      <c r="I83" s="64">
        <v>2657.1625999999983</v>
      </c>
      <c r="J83" s="64"/>
      <c r="K83" s="65">
        <v>153.197</v>
      </c>
      <c r="L83" s="65">
        <v>1827.2223999999999</v>
      </c>
      <c r="M83" s="65">
        <v>0</v>
      </c>
      <c r="N83" s="64">
        <v>743.54468724035564</v>
      </c>
      <c r="O83" s="64"/>
      <c r="P83" s="65">
        <v>7570.7172</v>
      </c>
      <c r="Q83" s="66">
        <v>-35.109756379818919</v>
      </c>
      <c r="R83" s="66">
        <v>7535.6074436201816</v>
      </c>
      <c r="S83" s="66"/>
      <c r="T83" s="66"/>
    </row>
    <row r="84" spans="1:20">
      <c r="A84" s="32" t="s">
        <v>100</v>
      </c>
      <c r="B84" s="63">
        <v>7.8741000000000002E-3</v>
      </c>
      <c r="C84" s="63">
        <v>8.4644000000000004E-3</v>
      </c>
      <c r="D84" s="64">
        <v>-134403.0129</v>
      </c>
      <c r="E84" s="64"/>
      <c r="F84" s="65">
        <v>2307.1113</v>
      </c>
      <c r="G84" s="65">
        <v>16590.7287</v>
      </c>
      <c r="H84" s="65">
        <v>22677.407999999999</v>
      </c>
      <c r="I84" s="64">
        <v>9470.0108000000018</v>
      </c>
      <c r="J84" s="64"/>
      <c r="K84" s="65">
        <v>433.07550000000003</v>
      </c>
      <c r="L84" s="65">
        <v>5165.4096</v>
      </c>
      <c r="M84" s="65">
        <v>0</v>
      </c>
      <c r="N84" s="64">
        <v>6537.7195982195799</v>
      </c>
      <c r="O84" s="64"/>
      <c r="P84" s="65">
        <v>21401.803800000002</v>
      </c>
      <c r="Q84" s="66">
        <v>93.867599109801631</v>
      </c>
      <c r="R84" s="66">
        <v>21495.671399109804</v>
      </c>
      <c r="S84" s="66"/>
      <c r="T84" s="66"/>
    </row>
    <row r="85" spans="1:20">
      <c r="A85" s="32" t="s">
        <v>101</v>
      </c>
      <c r="B85" s="63">
        <v>8.0756999999999999E-3</v>
      </c>
      <c r="C85" s="63">
        <v>7.9863E-3</v>
      </c>
      <c r="D85" s="64">
        <v>-137844.12330000001</v>
      </c>
      <c r="E85" s="64"/>
      <c r="F85" s="65">
        <v>2366.1801</v>
      </c>
      <c r="G85" s="65">
        <v>17015.499899999999</v>
      </c>
      <c r="H85" s="65">
        <v>23258.016</v>
      </c>
      <c r="I85" s="64">
        <v>1688.6990347180952</v>
      </c>
      <c r="J85" s="64"/>
      <c r="K85" s="65">
        <v>444.1635</v>
      </c>
      <c r="L85" s="65">
        <v>5297.6592000000001</v>
      </c>
      <c r="M85" s="65">
        <v>0</v>
      </c>
      <c r="N85" s="64">
        <v>1532.3555999999874</v>
      </c>
      <c r="O85" s="64"/>
      <c r="P85" s="65">
        <v>21949.7526</v>
      </c>
      <c r="Q85" s="66">
        <v>-688.53756735904881</v>
      </c>
      <c r="R85" s="66">
        <v>21261.21503264095</v>
      </c>
      <c r="S85" s="66"/>
      <c r="T85" s="66"/>
    </row>
    <row r="86" spans="1:20">
      <c r="A86" s="32" t="s">
        <v>102</v>
      </c>
      <c r="B86" s="63">
        <v>1.3247699999999999E-2</v>
      </c>
      <c r="C86" s="63">
        <v>1.2933699999999999E-2</v>
      </c>
      <c r="D86" s="64">
        <v>-226124.99129999999</v>
      </c>
      <c r="E86" s="64"/>
      <c r="F86" s="65">
        <v>3881.5760999999998</v>
      </c>
      <c r="G86" s="65">
        <v>27912.903899999998</v>
      </c>
      <c r="H86" s="65">
        <v>38153.375999999997</v>
      </c>
      <c r="I86" s="64">
        <v>54.320400000001555</v>
      </c>
      <c r="J86" s="64"/>
      <c r="K86" s="65">
        <v>728.62349999999992</v>
      </c>
      <c r="L86" s="65">
        <v>8690.4912000000004</v>
      </c>
      <c r="M86" s="65">
        <v>0</v>
      </c>
      <c r="N86" s="64">
        <v>8120.9355302670701</v>
      </c>
      <c r="O86" s="64"/>
      <c r="P86" s="65">
        <v>36007.248599999999</v>
      </c>
      <c r="Q86" s="66">
        <v>-5303.2262848664695</v>
      </c>
      <c r="R86" s="66">
        <v>30704.02231513353</v>
      </c>
      <c r="S86" s="66"/>
      <c r="T86" s="66"/>
    </row>
    <row r="87" spans="1:20">
      <c r="A87" s="32" t="s">
        <v>103</v>
      </c>
      <c r="B87" s="63">
        <v>6.8475000000000003E-3</v>
      </c>
      <c r="C87" s="63">
        <v>6.5884000000000003E-3</v>
      </c>
      <c r="D87" s="64">
        <v>-116879.97750000001</v>
      </c>
      <c r="E87" s="64"/>
      <c r="F87" s="65">
        <v>2006.3175000000001</v>
      </c>
      <c r="G87" s="65">
        <v>14427.682500000001</v>
      </c>
      <c r="H87" s="65">
        <v>19720.8</v>
      </c>
      <c r="I87" s="64">
        <v>0</v>
      </c>
      <c r="J87" s="64"/>
      <c r="K87" s="65">
        <v>376.61250000000001</v>
      </c>
      <c r="L87" s="65">
        <v>4491.96</v>
      </c>
      <c r="M87" s="65">
        <v>0</v>
      </c>
      <c r="N87" s="64">
        <v>4676.9342991097938</v>
      </c>
      <c r="O87" s="64"/>
      <c r="P87" s="65">
        <v>18611.505000000001</v>
      </c>
      <c r="Q87" s="66">
        <v>-3978.4609504450973</v>
      </c>
      <c r="R87" s="66">
        <v>14633.044049554905</v>
      </c>
      <c r="S87" s="66"/>
      <c r="T87" s="66"/>
    </row>
    <row r="88" spans="1:20">
      <c r="A88" s="32" t="s">
        <v>104</v>
      </c>
      <c r="B88" s="63">
        <v>4.8418000000000003E-3</v>
      </c>
      <c r="C88" s="63">
        <v>5.0077999999999998E-3</v>
      </c>
      <c r="D88" s="64">
        <v>-82644.684200000003</v>
      </c>
      <c r="E88" s="64"/>
      <c r="F88" s="65">
        <v>1418.6474000000001</v>
      </c>
      <c r="G88" s="65">
        <v>10201.6726</v>
      </c>
      <c r="H88" s="65">
        <v>13944.384</v>
      </c>
      <c r="I88" s="64">
        <v>2637.9063999999839</v>
      </c>
      <c r="J88" s="64"/>
      <c r="K88" s="65">
        <v>266.29900000000004</v>
      </c>
      <c r="L88" s="65">
        <v>3176.2208000000001</v>
      </c>
      <c r="M88" s="65">
        <v>0</v>
      </c>
      <c r="N88" s="64">
        <v>1475.5337830860499</v>
      </c>
      <c r="O88" s="64"/>
      <c r="P88" s="65">
        <v>13160.012400000001</v>
      </c>
      <c r="Q88" s="66">
        <v>7.7740415430193934</v>
      </c>
      <c r="R88" s="66">
        <v>13167.786441543021</v>
      </c>
      <c r="S88" s="66"/>
      <c r="T88" s="66"/>
    </row>
    <row r="89" spans="1:20">
      <c r="A89" s="32" t="s">
        <v>105</v>
      </c>
      <c r="B89" s="63">
        <v>2.9344000000000002E-3</v>
      </c>
      <c r="C89" s="63">
        <v>3.0856999999999998E-3</v>
      </c>
      <c r="D89" s="64">
        <v>-50087.2736</v>
      </c>
      <c r="E89" s="64"/>
      <c r="F89" s="65">
        <v>859.77920000000006</v>
      </c>
      <c r="G89" s="65">
        <v>6182.7808000000005</v>
      </c>
      <c r="H89" s="65">
        <v>8451.0720000000001</v>
      </c>
      <c r="I89" s="64">
        <v>2369.055399999992</v>
      </c>
      <c r="J89" s="64"/>
      <c r="K89" s="65">
        <v>161.39200000000002</v>
      </c>
      <c r="L89" s="65">
        <v>1924.9664</v>
      </c>
      <c r="M89" s="65">
        <v>0</v>
      </c>
      <c r="N89" s="64">
        <v>2384.2103240356055</v>
      </c>
      <c r="O89" s="64"/>
      <c r="P89" s="65">
        <v>7975.6992000000009</v>
      </c>
      <c r="Q89" s="66">
        <v>-855.97493798219762</v>
      </c>
      <c r="R89" s="66">
        <v>7119.7242620178031</v>
      </c>
      <c r="S89" s="66"/>
      <c r="T89" s="66"/>
    </row>
    <row r="90" spans="1:20">
      <c r="A90" s="32" t="s">
        <v>106</v>
      </c>
      <c r="B90" s="63">
        <v>6.3501E-3</v>
      </c>
      <c r="C90" s="63">
        <v>6.2223000000000001E-3</v>
      </c>
      <c r="D90" s="64">
        <v>-108389.8569</v>
      </c>
      <c r="E90" s="64"/>
      <c r="F90" s="65">
        <v>1860.5793000000001</v>
      </c>
      <c r="G90" s="65">
        <v>13379.6607</v>
      </c>
      <c r="H90" s="65">
        <v>18288.288</v>
      </c>
      <c r="I90" s="64">
        <v>0</v>
      </c>
      <c r="J90" s="64"/>
      <c r="K90" s="65">
        <v>349.25549999999998</v>
      </c>
      <c r="L90" s="65">
        <v>4165.6656000000003</v>
      </c>
      <c r="M90" s="65">
        <v>0</v>
      </c>
      <c r="N90" s="64">
        <v>6125.5238789317473</v>
      </c>
      <c r="O90" s="64"/>
      <c r="P90" s="65">
        <v>17259.571800000002</v>
      </c>
      <c r="Q90" s="66">
        <v>-6275.2600605341258</v>
      </c>
      <c r="R90" s="66">
        <v>10984.311739465877</v>
      </c>
      <c r="S90" s="66"/>
      <c r="T90" s="66"/>
    </row>
    <row r="91" spans="1:20">
      <c r="A91" s="32" t="s">
        <v>107</v>
      </c>
      <c r="B91" s="63">
        <v>3.8162000000000001E-3</v>
      </c>
      <c r="C91" s="63">
        <v>3.6819000000000001E-3</v>
      </c>
      <c r="D91" s="64">
        <v>-65138.717799999999</v>
      </c>
      <c r="E91" s="64"/>
      <c r="F91" s="65">
        <v>1118.1466</v>
      </c>
      <c r="G91" s="65">
        <v>8040.7334000000001</v>
      </c>
      <c r="H91" s="65">
        <v>10990.656000000001</v>
      </c>
      <c r="I91" s="64">
        <v>1750.30183679525</v>
      </c>
      <c r="J91" s="64"/>
      <c r="K91" s="65">
        <v>209.89099999999999</v>
      </c>
      <c r="L91" s="65">
        <v>2503.4272000000001</v>
      </c>
      <c r="M91" s="65">
        <v>0</v>
      </c>
      <c r="N91" s="64">
        <v>2418.268999999997</v>
      </c>
      <c r="O91" s="64"/>
      <c r="P91" s="65">
        <v>10372.4316</v>
      </c>
      <c r="Q91" s="66">
        <v>-1477.0401183976248</v>
      </c>
      <c r="R91" s="66">
        <v>8895.3914816023753</v>
      </c>
      <c r="S91" s="66"/>
      <c r="T91" s="66"/>
    </row>
    <row r="92" spans="1:20">
      <c r="A92" s="32" t="s">
        <v>108</v>
      </c>
      <c r="B92" s="63">
        <v>6.3610999999999997E-3</v>
      </c>
      <c r="C92" s="63">
        <v>7.1685999999999998E-3</v>
      </c>
      <c r="D92" s="64">
        <v>-108577.61589999999</v>
      </c>
      <c r="E92" s="64"/>
      <c r="F92" s="65">
        <v>1863.8022999999998</v>
      </c>
      <c r="G92" s="65">
        <v>13402.8377</v>
      </c>
      <c r="H92" s="65">
        <v>18319.968000000001</v>
      </c>
      <c r="I92" s="64">
        <v>12643.834999999992</v>
      </c>
      <c r="J92" s="64"/>
      <c r="K92" s="65">
        <v>349.8605</v>
      </c>
      <c r="L92" s="65">
        <v>4172.8815999999997</v>
      </c>
      <c r="M92" s="65">
        <v>0</v>
      </c>
      <c r="N92" s="64">
        <v>968.77103234420053</v>
      </c>
      <c r="O92" s="64"/>
      <c r="P92" s="65">
        <v>17289.469799999999</v>
      </c>
      <c r="Q92" s="66">
        <v>5120.7026661721111</v>
      </c>
      <c r="R92" s="66">
        <v>22410.172466172109</v>
      </c>
      <c r="S92" s="66"/>
      <c r="T92" s="66"/>
    </row>
    <row r="93" spans="1:20">
      <c r="A93" s="32" t="s">
        <v>109</v>
      </c>
      <c r="B93" s="63">
        <v>3.0937999999999998E-3</v>
      </c>
      <c r="C93" s="63">
        <v>3.0403000000000001E-3</v>
      </c>
      <c r="D93" s="64">
        <v>-52808.072199999995</v>
      </c>
      <c r="E93" s="64"/>
      <c r="F93" s="65">
        <v>906.48339999999996</v>
      </c>
      <c r="G93" s="65">
        <v>6518.6365999999998</v>
      </c>
      <c r="H93" s="65">
        <v>8910.1440000000002</v>
      </c>
      <c r="I93" s="64">
        <v>0</v>
      </c>
      <c r="J93" s="64"/>
      <c r="K93" s="65">
        <v>170.15899999999999</v>
      </c>
      <c r="L93" s="65">
        <v>2029.5328</v>
      </c>
      <c r="M93" s="65">
        <v>0</v>
      </c>
      <c r="N93" s="64">
        <v>2952.9274712166125</v>
      </c>
      <c r="O93" s="64"/>
      <c r="P93" s="65">
        <v>8408.9483999999993</v>
      </c>
      <c r="Q93" s="66">
        <v>443.0305356083129</v>
      </c>
      <c r="R93" s="66">
        <v>8851.9789356083129</v>
      </c>
      <c r="S93" s="66"/>
      <c r="T93" s="66"/>
    </row>
    <row r="94" spans="1:20">
      <c r="A94" s="32" t="s">
        <v>110</v>
      </c>
      <c r="B94" s="63">
        <v>4.2665999999999997E-3</v>
      </c>
      <c r="C94" s="63">
        <v>4.2072000000000003E-3</v>
      </c>
      <c r="D94" s="64">
        <v>-72826.595399999991</v>
      </c>
      <c r="E94" s="64"/>
      <c r="F94" s="65">
        <v>1250.1137999999999</v>
      </c>
      <c r="G94" s="65">
        <v>8989.7261999999992</v>
      </c>
      <c r="H94" s="65">
        <v>12287.807999999999</v>
      </c>
      <c r="I94" s="64">
        <v>0</v>
      </c>
      <c r="J94" s="64"/>
      <c r="K94" s="65">
        <v>234.66299999999998</v>
      </c>
      <c r="L94" s="65">
        <v>2798.8896</v>
      </c>
      <c r="M94" s="65">
        <v>0</v>
      </c>
      <c r="N94" s="64">
        <v>1684.8188442136459</v>
      </c>
      <c r="O94" s="64"/>
      <c r="P94" s="65">
        <v>11596.618799999998</v>
      </c>
      <c r="Q94" s="66">
        <v>-1480.5374278931761</v>
      </c>
      <c r="R94" s="66">
        <v>10116.081372106823</v>
      </c>
      <c r="S94" s="66"/>
      <c r="T94" s="66"/>
    </row>
    <row r="95" spans="1:20">
      <c r="A95" s="32" t="s">
        <v>111</v>
      </c>
      <c r="B95" s="63">
        <v>3.0699999999999998E-4</v>
      </c>
      <c r="C95" s="63">
        <v>3.724E-4</v>
      </c>
      <c r="D95" s="64">
        <v>-5240.183</v>
      </c>
      <c r="E95" s="64"/>
      <c r="F95" s="65">
        <v>89.950999999999993</v>
      </c>
      <c r="G95" s="65">
        <v>646.84899999999993</v>
      </c>
      <c r="H95" s="65">
        <v>884.16</v>
      </c>
      <c r="I95" s="64">
        <v>1143.9078000000004</v>
      </c>
      <c r="J95" s="64"/>
      <c r="K95" s="65">
        <v>16.884999999999998</v>
      </c>
      <c r="L95" s="65">
        <v>201.392</v>
      </c>
      <c r="M95" s="65">
        <v>0</v>
      </c>
      <c r="N95" s="64">
        <v>334.41521127596474</v>
      </c>
      <c r="O95" s="64"/>
      <c r="P95" s="65">
        <v>834.42599999999993</v>
      </c>
      <c r="Q95" s="66">
        <v>788.29090563798229</v>
      </c>
      <c r="R95" s="66">
        <v>1622.7169056379821</v>
      </c>
      <c r="S95" s="66"/>
      <c r="T95" s="66"/>
    </row>
    <row r="96" spans="1:20">
      <c r="A96" s="32" t="s">
        <v>112</v>
      </c>
      <c r="B96" s="63">
        <v>2.61335E-2</v>
      </c>
      <c r="C96" s="63">
        <v>2.6073599999999999E-2</v>
      </c>
      <c r="D96" s="64">
        <v>-446072.71150000003</v>
      </c>
      <c r="E96" s="64"/>
      <c r="F96" s="65">
        <v>7657.1154999999999</v>
      </c>
      <c r="G96" s="65">
        <v>55063.284500000002</v>
      </c>
      <c r="H96" s="65">
        <v>75264.479999999996</v>
      </c>
      <c r="I96" s="64">
        <v>1021.8242566765899</v>
      </c>
      <c r="J96" s="64"/>
      <c r="K96" s="65">
        <v>1437.3425</v>
      </c>
      <c r="L96" s="65">
        <v>17143.576000000001</v>
      </c>
      <c r="M96" s="65">
        <v>0</v>
      </c>
      <c r="N96" s="64">
        <v>2505.8114000000191</v>
      </c>
      <c r="O96" s="64"/>
      <c r="P96" s="65">
        <v>71030.853000000003</v>
      </c>
      <c r="Q96" s="66">
        <v>-6599.1859783382588</v>
      </c>
      <c r="R96" s="66">
        <v>64431.667021661742</v>
      </c>
      <c r="S96" s="66"/>
      <c r="T96" s="66"/>
    </row>
    <row r="97" spans="1:20">
      <c r="A97" s="32" t="s">
        <v>113</v>
      </c>
      <c r="B97" s="63">
        <v>3.5677999999999999E-3</v>
      </c>
      <c r="C97" s="63">
        <v>3.6116999999999998E-3</v>
      </c>
      <c r="D97" s="64">
        <v>-60898.778200000001</v>
      </c>
      <c r="E97" s="64"/>
      <c r="F97" s="65">
        <v>1045.3653999999999</v>
      </c>
      <c r="G97" s="65">
        <v>7517.3545999999997</v>
      </c>
      <c r="H97" s="65">
        <v>10275.263999999999</v>
      </c>
      <c r="I97" s="64">
        <v>1745.5196750741866</v>
      </c>
      <c r="J97" s="64"/>
      <c r="K97" s="65">
        <v>196.22899999999998</v>
      </c>
      <c r="L97" s="65">
        <v>2340.4767999999999</v>
      </c>
      <c r="M97" s="65">
        <v>0</v>
      </c>
      <c r="N97" s="64">
        <v>0</v>
      </c>
      <c r="O97" s="64"/>
      <c r="P97" s="65">
        <v>9697.2803999999996</v>
      </c>
      <c r="Q97" s="66">
        <v>1347.2395124629093</v>
      </c>
      <c r="R97" s="66">
        <v>11044.519912462909</v>
      </c>
      <c r="S97" s="66"/>
      <c r="T97" s="66"/>
    </row>
    <row r="98" spans="1:20">
      <c r="A98" s="32" t="s">
        <v>114</v>
      </c>
      <c r="B98" s="63">
        <v>0.1145418</v>
      </c>
      <c r="C98" s="63">
        <v>9.970989999999999E-2</v>
      </c>
      <c r="D98" s="64">
        <v>-1955113.9842000001</v>
      </c>
      <c r="E98" s="64"/>
      <c r="F98" s="65">
        <v>33560.7474</v>
      </c>
      <c r="G98" s="65">
        <v>241339.57259999998</v>
      </c>
      <c r="H98" s="65">
        <v>329880.38400000002</v>
      </c>
      <c r="I98" s="64">
        <v>114883.35894035603</v>
      </c>
      <c r="J98" s="64"/>
      <c r="K98" s="65">
        <v>6299.799</v>
      </c>
      <c r="L98" s="65">
        <v>75139.420799999993</v>
      </c>
      <c r="M98" s="65">
        <v>0</v>
      </c>
      <c r="N98" s="64">
        <v>241230.6182000002</v>
      </c>
      <c r="O98" s="64"/>
      <c r="P98" s="65">
        <v>311324.61239999998</v>
      </c>
      <c r="Q98" s="66">
        <v>-68284.118720178056</v>
      </c>
      <c r="R98" s="66">
        <v>243040.49367982193</v>
      </c>
      <c r="S98" s="66"/>
      <c r="T98" s="66"/>
    </row>
    <row r="99" spans="1:20">
      <c r="A99" s="32" t="s">
        <v>115</v>
      </c>
      <c r="B99" s="63">
        <v>1.4982000000000001E-3</v>
      </c>
      <c r="C99" s="63">
        <v>1.6083E-3</v>
      </c>
      <c r="D99" s="64">
        <v>-25572.775800000003</v>
      </c>
      <c r="E99" s="64"/>
      <c r="F99" s="65">
        <v>438.9726</v>
      </c>
      <c r="G99" s="65">
        <v>3156.7074000000002</v>
      </c>
      <c r="H99" s="65">
        <v>4314.8160000000007</v>
      </c>
      <c r="I99" s="64">
        <v>1916.9111999999991</v>
      </c>
      <c r="J99" s="64"/>
      <c r="K99" s="65">
        <v>82.40100000000001</v>
      </c>
      <c r="L99" s="65">
        <v>982.81920000000002</v>
      </c>
      <c r="M99" s="65">
        <v>0</v>
      </c>
      <c r="N99" s="64">
        <v>1958.5779771513364</v>
      </c>
      <c r="O99" s="64"/>
      <c r="P99" s="65">
        <v>4072.1076000000003</v>
      </c>
      <c r="Q99" s="66">
        <v>458.78093857566751</v>
      </c>
      <c r="R99" s="66">
        <v>4530.8885385756676</v>
      </c>
      <c r="S99" s="66"/>
      <c r="T99" s="66"/>
    </row>
    <row r="100" spans="1:20">
      <c r="A100" s="32" t="s">
        <v>116</v>
      </c>
      <c r="B100" s="63">
        <v>1.3189E-3</v>
      </c>
      <c r="C100" s="63">
        <v>1.2009E-3</v>
      </c>
      <c r="D100" s="64">
        <v>-22512.304100000001</v>
      </c>
      <c r="E100" s="64"/>
      <c r="F100" s="65">
        <v>386.43770000000001</v>
      </c>
      <c r="G100" s="65">
        <v>2778.9223000000002</v>
      </c>
      <c r="H100" s="65">
        <v>3798.4320000000002</v>
      </c>
      <c r="I100" s="64">
        <v>308.99183264095103</v>
      </c>
      <c r="J100" s="64"/>
      <c r="K100" s="65">
        <v>72.539500000000004</v>
      </c>
      <c r="L100" s="65">
        <v>865.19839999999999</v>
      </c>
      <c r="M100" s="65">
        <v>0</v>
      </c>
      <c r="N100" s="64">
        <v>2207.9788000000012</v>
      </c>
      <c r="O100" s="64"/>
      <c r="P100" s="65">
        <v>3584.7701999999999</v>
      </c>
      <c r="Q100" s="66">
        <v>-2813.7545163204754</v>
      </c>
      <c r="R100" s="66">
        <v>771.0156836795245</v>
      </c>
      <c r="S100" s="66"/>
      <c r="T100" s="66"/>
    </row>
    <row r="101" spans="1:20">
      <c r="A101" s="32" t="s">
        <v>117</v>
      </c>
      <c r="B101" s="63">
        <v>6.5062000000000002E-3</v>
      </c>
      <c r="C101" s="63">
        <v>6.6734000000000003E-3</v>
      </c>
      <c r="D101" s="64">
        <v>-111054.3278</v>
      </c>
      <c r="E101" s="64"/>
      <c r="F101" s="65">
        <v>1906.3166000000001</v>
      </c>
      <c r="G101" s="65">
        <v>13708.563400000001</v>
      </c>
      <c r="H101" s="65">
        <v>18737.856</v>
      </c>
      <c r="I101" s="64">
        <v>2618.0175999999988</v>
      </c>
      <c r="J101" s="64"/>
      <c r="K101" s="65">
        <v>357.84100000000001</v>
      </c>
      <c r="L101" s="65">
        <v>4268.0672000000004</v>
      </c>
      <c r="M101" s="65">
        <v>0</v>
      </c>
      <c r="N101" s="64">
        <v>1207.3479154302718</v>
      </c>
      <c r="O101" s="64"/>
      <c r="P101" s="65">
        <v>17683.851600000002</v>
      </c>
      <c r="Q101" s="66">
        <v>-951.55599228486562</v>
      </c>
      <c r="R101" s="66">
        <v>16732.295607715136</v>
      </c>
      <c r="S101" s="66"/>
      <c r="T101" s="66"/>
    </row>
    <row r="102" spans="1:20">
      <c r="A102" s="32" t="s">
        <v>118</v>
      </c>
      <c r="B102" s="63">
        <v>9.7663000000000003E-3</v>
      </c>
      <c r="C102" s="63">
        <v>9.8042000000000008E-3</v>
      </c>
      <c r="D102" s="64">
        <v>-166700.97469999999</v>
      </c>
      <c r="E102" s="64"/>
      <c r="F102" s="65">
        <v>2861.5259000000001</v>
      </c>
      <c r="G102" s="65">
        <v>20577.594100000002</v>
      </c>
      <c r="H102" s="65">
        <v>28126.944</v>
      </c>
      <c r="I102" s="64">
        <v>679.0426000000017</v>
      </c>
      <c r="J102" s="64"/>
      <c r="K102" s="65">
        <v>537.14650000000006</v>
      </c>
      <c r="L102" s="65">
        <v>6406.6927999999998</v>
      </c>
      <c r="M102" s="65">
        <v>0</v>
      </c>
      <c r="N102" s="64">
        <v>2383.93065816024</v>
      </c>
      <c r="O102" s="64"/>
      <c r="P102" s="65">
        <v>26544.803400000001</v>
      </c>
      <c r="Q102" s="66">
        <v>-1507.1542709198829</v>
      </c>
      <c r="R102" s="66">
        <v>25037.649129080117</v>
      </c>
      <c r="S102" s="66"/>
      <c r="T102" s="66"/>
    </row>
    <row r="103" spans="1:20">
      <c r="A103" s="32" t="s">
        <v>119</v>
      </c>
      <c r="B103" s="63">
        <v>5.8377000000000004E-3</v>
      </c>
      <c r="C103" s="63">
        <v>6.1932000000000003E-3</v>
      </c>
      <c r="D103" s="64">
        <v>-99643.701300000001</v>
      </c>
      <c r="E103" s="64"/>
      <c r="F103" s="65">
        <v>1710.4461000000001</v>
      </c>
      <c r="G103" s="65">
        <v>12300.0339</v>
      </c>
      <c r="H103" s="65">
        <v>16812.576000000001</v>
      </c>
      <c r="I103" s="64">
        <v>7140.7128308605297</v>
      </c>
      <c r="J103" s="64"/>
      <c r="K103" s="65">
        <v>321.07350000000002</v>
      </c>
      <c r="L103" s="65">
        <v>3829.5312000000004</v>
      </c>
      <c r="M103" s="65">
        <v>0</v>
      </c>
      <c r="N103" s="64">
        <v>119.87459999999989</v>
      </c>
      <c r="O103" s="64"/>
      <c r="P103" s="65">
        <v>15866.868600000002</v>
      </c>
      <c r="Q103" s="66">
        <v>2729.7560845697308</v>
      </c>
      <c r="R103" s="66">
        <v>18596.624684569731</v>
      </c>
      <c r="S103" s="66"/>
      <c r="T103" s="66"/>
    </row>
    <row r="104" spans="1:20">
      <c r="A104" s="32" t="s">
        <v>120</v>
      </c>
      <c r="B104" s="63">
        <v>4.5783000000000004E-3</v>
      </c>
      <c r="C104" s="63">
        <v>4.7648999999999999E-3</v>
      </c>
      <c r="D104" s="64">
        <v>-78147.002700000012</v>
      </c>
      <c r="E104" s="64"/>
      <c r="F104" s="65">
        <v>1341.4419</v>
      </c>
      <c r="G104" s="65">
        <v>9646.4781000000003</v>
      </c>
      <c r="H104" s="65">
        <v>13185.504000000001</v>
      </c>
      <c r="I104" s="64">
        <v>3163.0720908011872</v>
      </c>
      <c r="J104" s="64"/>
      <c r="K104" s="65">
        <v>251.80650000000003</v>
      </c>
      <c r="L104" s="65">
        <v>3003.3648000000003</v>
      </c>
      <c r="M104" s="65">
        <v>0</v>
      </c>
      <c r="N104" s="64">
        <v>0</v>
      </c>
      <c r="O104" s="64"/>
      <c r="P104" s="65">
        <v>12443.8194</v>
      </c>
      <c r="Q104" s="66">
        <v>2213.5662545994101</v>
      </c>
      <c r="R104" s="66">
        <v>14657.385654599409</v>
      </c>
      <c r="S104" s="66"/>
      <c r="T104" s="66"/>
    </row>
    <row r="105" spans="1:20">
      <c r="A105" s="32" t="s">
        <v>121</v>
      </c>
      <c r="B105" s="63">
        <v>3.1147000000000002E-3</v>
      </c>
      <c r="C105" s="63">
        <v>3.2017E-3</v>
      </c>
      <c r="D105" s="64">
        <v>-53164.814300000005</v>
      </c>
      <c r="E105" s="64"/>
      <c r="F105" s="65">
        <v>912.60710000000006</v>
      </c>
      <c r="G105" s="65">
        <v>6562.6729000000005</v>
      </c>
      <c r="H105" s="65">
        <v>8970.3360000000011</v>
      </c>
      <c r="I105" s="64">
        <v>1442.8733999999977</v>
      </c>
      <c r="J105" s="64"/>
      <c r="K105" s="65">
        <v>171.30850000000001</v>
      </c>
      <c r="L105" s="65">
        <v>2043.2432000000001</v>
      </c>
      <c r="M105" s="65">
        <v>0</v>
      </c>
      <c r="N105" s="64">
        <v>1044.314168545995</v>
      </c>
      <c r="O105" s="64"/>
      <c r="P105" s="65">
        <v>8465.7546000000002</v>
      </c>
      <c r="Q105" s="66">
        <v>33.186884272996622</v>
      </c>
      <c r="R105" s="66">
        <v>8498.9414842729966</v>
      </c>
      <c r="S105" s="66"/>
      <c r="T105" s="66"/>
    </row>
    <row r="106" spans="1:20">
      <c r="A106" s="32" t="s">
        <v>122</v>
      </c>
      <c r="B106" s="63">
        <v>1.7394999999999999E-3</v>
      </c>
      <c r="C106" s="63">
        <v>1.7052E-3</v>
      </c>
      <c r="D106" s="64">
        <v>-29691.5255</v>
      </c>
      <c r="E106" s="64"/>
      <c r="F106" s="65">
        <v>509.67349999999999</v>
      </c>
      <c r="G106" s="65">
        <v>3665.1264999999999</v>
      </c>
      <c r="H106" s="65">
        <v>5009.76</v>
      </c>
      <c r="I106" s="64">
        <v>324.62773976261332</v>
      </c>
      <c r="J106" s="64"/>
      <c r="K106" s="65">
        <v>95.672499999999999</v>
      </c>
      <c r="L106" s="65">
        <v>1141.1119999999999</v>
      </c>
      <c r="M106" s="65">
        <v>0</v>
      </c>
      <c r="N106" s="64">
        <v>537.06939999999895</v>
      </c>
      <c r="O106" s="64"/>
      <c r="P106" s="65">
        <v>4727.9610000000002</v>
      </c>
      <c r="Q106" s="66">
        <v>266.80638011869723</v>
      </c>
      <c r="R106" s="66">
        <v>4994.7673801186975</v>
      </c>
      <c r="S106" s="66"/>
      <c r="T106" s="66"/>
    </row>
    <row r="108" spans="1:20" s="67" customFormat="1">
      <c r="D108" s="68">
        <f>SUM(D6:D106)</f>
        <v>-17069000.000000004</v>
      </c>
      <c r="E108" s="69"/>
      <c r="F108" s="152">
        <f>SUM(F6:F106)</f>
        <v>293000</v>
      </c>
      <c r="G108" s="152">
        <f>SUM(G6:G106)</f>
        <v>2107000</v>
      </c>
      <c r="H108" s="152">
        <f>SUM(H6:H106)</f>
        <v>2880000.0000000005</v>
      </c>
      <c r="I108" s="152">
        <f>SUM(I6:I106)</f>
        <v>880442.7705973296</v>
      </c>
      <c r="J108" s="69"/>
      <c r="K108" s="152">
        <f>SUM(K6:K106)</f>
        <v>55000.000000000007</v>
      </c>
      <c r="L108" s="152">
        <f>SUM(L6:L106)</f>
        <v>656000</v>
      </c>
      <c r="M108" s="152">
        <f>SUM(M6:M106)</f>
        <v>0</v>
      </c>
      <c r="N108" s="152">
        <f>SUM(N6:N106)</f>
        <v>880443.33939732972</v>
      </c>
      <c r="O108" s="69"/>
      <c r="P108" s="152">
        <f>SUM(P6:P106)</f>
        <v>2718000.0000000014</v>
      </c>
      <c r="Q108" s="68">
        <v>-3.0439999998422991</v>
      </c>
      <c r="R108" s="68">
        <v>2717996.9559999993</v>
      </c>
    </row>
    <row r="110" spans="1:20">
      <c r="M110" s="149"/>
    </row>
  </sheetData>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sqref="A1:B1"/>
    </sheetView>
  </sheetViews>
  <sheetFormatPr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191" t="s">
        <v>226</v>
      </c>
      <c r="B1" s="191"/>
    </row>
    <row r="2" spans="1:20">
      <c r="A2" s="191" t="s">
        <v>211</v>
      </c>
      <c r="B2" s="191"/>
    </row>
    <row r="5" spans="1:20">
      <c r="H5" s="31" t="s">
        <v>2</v>
      </c>
      <c r="I5" s="31"/>
      <c r="J5" s="31"/>
      <c r="K5" s="31"/>
      <c r="M5" s="31" t="s">
        <v>3</v>
      </c>
      <c r="N5" s="31"/>
      <c r="O5" s="31"/>
      <c r="P5" s="31"/>
      <c r="R5" s="31" t="s">
        <v>4</v>
      </c>
      <c r="S5" s="31"/>
      <c r="T5" s="31"/>
    </row>
    <row r="6" spans="1:20" ht="120">
      <c r="A6" s="6" t="s">
        <v>150</v>
      </c>
      <c r="B6" s="6" t="s">
        <v>151</v>
      </c>
      <c r="C6" s="6" t="s">
        <v>152</v>
      </c>
      <c r="D6" s="6" t="s">
        <v>164</v>
      </c>
      <c r="E6" s="6" t="s">
        <v>229</v>
      </c>
      <c r="F6" s="6" t="s">
        <v>230</v>
      </c>
      <c r="G6" s="6"/>
      <c r="H6" s="6" t="s">
        <v>5</v>
      </c>
      <c r="I6" s="6" t="s">
        <v>6</v>
      </c>
      <c r="J6" s="6" t="s">
        <v>7</v>
      </c>
      <c r="K6" s="6" t="s">
        <v>8</v>
      </c>
      <c r="L6" s="6"/>
      <c r="M6" s="6" t="s">
        <v>5</v>
      </c>
      <c r="N6" s="6" t="s">
        <v>6</v>
      </c>
      <c r="O6" s="6" t="s">
        <v>7</v>
      </c>
      <c r="P6" s="6" t="s">
        <v>8</v>
      </c>
      <c r="Q6" s="6"/>
      <c r="R6" s="6" t="s">
        <v>9</v>
      </c>
      <c r="S6" s="6" t="s">
        <v>10</v>
      </c>
      <c r="T6" s="6" t="s">
        <v>11</v>
      </c>
    </row>
    <row r="7" spans="1:20">
      <c r="A7" s="6" t="s">
        <v>209</v>
      </c>
      <c r="B7" s="33">
        <v>0</v>
      </c>
      <c r="C7" s="33">
        <v>0</v>
      </c>
      <c r="D7" s="4">
        <v>0</v>
      </c>
      <c r="E7" s="4">
        <v>0</v>
      </c>
      <c r="F7" s="4">
        <v>0</v>
      </c>
      <c r="G7" s="58"/>
      <c r="H7" s="34">
        <v>0</v>
      </c>
      <c r="I7" s="34">
        <v>0</v>
      </c>
      <c r="J7" s="34">
        <v>0</v>
      </c>
      <c r="K7" s="4">
        <v>0</v>
      </c>
      <c r="L7" s="4"/>
      <c r="M7" s="34">
        <v>0</v>
      </c>
      <c r="N7" s="34">
        <v>0</v>
      </c>
      <c r="O7" s="34">
        <v>0</v>
      </c>
      <c r="P7" s="4">
        <v>0</v>
      </c>
      <c r="Q7" s="4"/>
      <c r="R7" s="34">
        <v>0</v>
      </c>
      <c r="S7" s="35">
        <v>0</v>
      </c>
      <c r="T7" s="35">
        <v>0</v>
      </c>
    </row>
    <row r="8" spans="1:20">
      <c r="A8" s="32" t="s">
        <v>24</v>
      </c>
      <c r="B8" s="33">
        <v>1.5880399999999999E-2</v>
      </c>
      <c r="C8" s="33">
        <v>1.57255E-2</v>
      </c>
      <c r="D8" s="4">
        <v>12973.271249999998</v>
      </c>
      <c r="E8" s="4">
        <v>-364422.73700000002</v>
      </c>
      <c r="F8" s="4">
        <v>-296900</v>
      </c>
      <c r="G8" s="58"/>
      <c r="H8" s="34">
        <v>318</v>
      </c>
      <c r="I8" s="34">
        <v>14753</v>
      </c>
      <c r="J8" s="34">
        <v>79100</v>
      </c>
      <c r="K8" s="4">
        <v>173311</v>
      </c>
      <c r="L8" s="4"/>
      <c r="M8" s="34">
        <v>3843</v>
      </c>
      <c r="N8" s="34">
        <v>14245</v>
      </c>
      <c r="O8" s="34">
        <v>0</v>
      </c>
      <c r="P8" s="4">
        <v>11285</v>
      </c>
      <c r="Q8" s="4"/>
      <c r="R8" s="34">
        <v>21963</v>
      </c>
      <c r="S8" s="35">
        <v>99999</v>
      </c>
      <c r="T8" s="35">
        <v>121961</v>
      </c>
    </row>
    <row r="9" spans="1:20">
      <c r="A9" s="32" t="s">
        <v>25</v>
      </c>
      <c r="B9" s="33">
        <v>2.8471999999999998E-3</v>
      </c>
      <c r="C9" s="33">
        <v>2.8473999999999999E-3</v>
      </c>
      <c r="D9" s="4">
        <v>2325.9787500000002</v>
      </c>
      <c r="E9" s="4">
        <v>-65985.647599999997</v>
      </c>
      <c r="F9" s="4">
        <v>-53231</v>
      </c>
      <c r="G9" s="58"/>
      <c r="H9" s="34">
        <v>57</v>
      </c>
      <c r="I9" s="34">
        <v>2645</v>
      </c>
      <c r="J9" s="34">
        <v>14182</v>
      </c>
      <c r="K9" s="4">
        <v>618</v>
      </c>
      <c r="L9" s="4"/>
      <c r="M9" s="34">
        <v>689</v>
      </c>
      <c r="N9" s="34">
        <v>2554</v>
      </c>
      <c r="O9" s="34">
        <v>0</v>
      </c>
      <c r="P9" s="4">
        <v>412</v>
      </c>
      <c r="Q9" s="4"/>
      <c r="R9" s="34">
        <v>3938</v>
      </c>
      <c r="S9" s="35">
        <v>-1546</v>
      </c>
      <c r="T9" s="35">
        <v>2392</v>
      </c>
    </row>
    <row r="10" spans="1:20">
      <c r="A10" s="32" t="s">
        <v>26</v>
      </c>
      <c r="B10" s="33">
        <v>1.4815E-3</v>
      </c>
      <c r="C10" s="33">
        <v>1.5223999999999999E-3</v>
      </c>
      <c r="D10" s="4">
        <v>1210.29025</v>
      </c>
      <c r="E10" s="4">
        <v>-35280.097600000001</v>
      </c>
      <c r="F10" s="4">
        <v>-27698</v>
      </c>
      <c r="G10" s="58"/>
      <c r="H10" s="34">
        <v>29.63</v>
      </c>
      <c r="I10" s="34">
        <v>1376</v>
      </c>
      <c r="J10" s="34">
        <v>7379</v>
      </c>
      <c r="K10" s="4">
        <v>692</v>
      </c>
      <c r="L10" s="4"/>
      <c r="M10" s="34">
        <v>359</v>
      </c>
      <c r="N10" s="34">
        <v>1329</v>
      </c>
      <c r="O10" s="34">
        <v>0</v>
      </c>
      <c r="P10" s="4">
        <v>102</v>
      </c>
      <c r="Q10" s="4"/>
      <c r="R10" s="34">
        <v>2049</v>
      </c>
      <c r="S10" s="35">
        <v>-106</v>
      </c>
      <c r="T10" s="35">
        <v>1943</v>
      </c>
    </row>
    <row r="11" spans="1:20">
      <c r="A11" s="32" t="s">
        <v>27</v>
      </c>
      <c r="B11" s="33">
        <v>1.7148E-3</v>
      </c>
      <c r="C11" s="33">
        <v>1.7566999999999999E-3</v>
      </c>
      <c r="D11" s="4">
        <v>1400.8981999999999</v>
      </c>
      <c r="E11" s="4">
        <v>-40709.765800000001</v>
      </c>
      <c r="F11" s="4">
        <v>-32060</v>
      </c>
      <c r="G11" s="58"/>
      <c r="H11" s="34">
        <v>34</v>
      </c>
      <c r="I11" s="34">
        <v>1593</v>
      </c>
      <c r="J11" s="34">
        <v>8541</v>
      </c>
      <c r="K11" s="4">
        <v>905</v>
      </c>
      <c r="L11" s="4"/>
      <c r="M11" s="34">
        <v>415</v>
      </c>
      <c r="N11" s="34">
        <v>1538</v>
      </c>
      <c r="O11" s="34">
        <v>0</v>
      </c>
      <c r="P11" s="4">
        <v>117</v>
      </c>
      <c r="Q11" s="4"/>
      <c r="R11" s="34">
        <v>2372</v>
      </c>
      <c r="S11" s="35">
        <v>-122</v>
      </c>
      <c r="T11" s="35">
        <v>2249</v>
      </c>
    </row>
    <row r="12" spans="1:20">
      <c r="A12" s="32" t="s">
        <v>28</v>
      </c>
      <c r="B12" s="33">
        <v>3.5569999999999998E-3</v>
      </c>
      <c r="C12" s="33">
        <v>3.5098999999999998E-3</v>
      </c>
      <c r="D12" s="4">
        <v>2905.8015</v>
      </c>
      <c r="E12" s="4">
        <v>-81338.422599999991</v>
      </c>
      <c r="F12" s="4">
        <v>-66502</v>
      </c>
      <c r="G12" s="58"/>
      <c r="H12" s="34">
        <v>71.14</v>
      </c>
      <c r="I12" s="34">
        <v>3304</v>
      </c>
      <c r="J12" s="34">
        <v>17717</v>
      </c>
      <c r="K12" s="4">
        <v>0</v>
      </c>
      <c r="L12" s="4"/>
      <c r="M12" s="34">
        <v>861</v>
      </c>
      <c r="N12" s="34">
        <v>3191</v>
      </c>
      <c r="O12" s="34">
        <v>0</v>
      </c>
      <c r="P12" s="4">
        <v>2159</v>
      </c>
      <c r="Q12" s="4"/>
      <c r="R12" s="34">
        <v>4919</v>
      </c>
      <c r="S12" s="35">
        <v>-1633</v>
      </c>
      <c r="T12" s="35">
        <v>3287</v>
      </c>
    </row>
    <row r="13" spans="1:20">
      <c r="A13" s="32" t="s">
        <v>29</v>
      </c>
      <c r="B13" s="33">
        <v>2.8322E-3</v>
      </c>
      <c r="C13" s="33">
        <v>2.6254E-3</v>
      </c>
      <c r="D13" s="4">
        <v>2313.69985</v>
      </c>
      <c r="E13" s="4">
        <v>-60841.0196</v>
      </c>
      <c r="F13" s="4">
        <v>-52951</v>
      </c>
      <c r="G13" s="58"/>
      <c r="H13" s="34">
        <v>57</v>
      </c>
      <c r="I13" s="34">
        <v>2631</v>
      </c>
      <c r="J13" s="34">
        <v>14107</v>
      </c>
      <c r="K13" s="4">
        <v>2219</v>
      </c>
      <c r="L13" s="4"/>
      <c r="M13" s="34">
        <v>685</v>
      </c>
      <c r="N13" s="34">
        <v>2540</v>
      </c>
      <c r="O13" s="34">
        <v>0</v>
      </c>
      <c r="P13" s="4">
        <v>3563</v>
      </c>
      <c r="Q13" s="4"/>
      <c r="R13" s="34">
        <v>3917</v>
      </c>
      <c r="S13" s="35">
        <v>49</v>
      </c>
      <c r="T13" s="35">
        <v>3966</v>
      </c>
    </row>
    <row r="14" spans="1:20">
      <c r="A14" s="32" t="s">
        <v>30</v>
      </c>
      <c r="B14" s="33">
        <v>4.4989000000000001E-3</v>
      </c>
      <c r="C14" s="33">
        <v>4.2408999999999997E-3</v>
      </c>
      <c r="D14" s="4">
        <v>3675.28125</v>
      </c>
      <c r="E14" s="4">
        <v>-98278.616599999994</v>
      </c>
      <c r="F14" s="4">
        <v>-84111</v>
      </c>
      <c r="G14" s="58"/>
      <c r="H14" s="34">
        <v>90</v>
      </c>
      <c r="I14" s="34">
        <v>4179</v>
      </c>
      <c r="J14" s="34">
        <v>22409</v>
      </c>
      <c r="K14" s="4">
        <v>2424</v>
      </c>
      <c r="L14" s="4"/>
      <c r="M14" s="34">
        <v>1089</v>
      </c>
      <c r="N14" s="34">
        <v>4036</v>
      </c>
      <c r="O14" s="34">
        <v>0</v>
      </c>
      <c r="P14" s="4">
        <v>4364</v>
      </c>
      <c r="Q14" s="4"/>
      <c r="R14" s="34">
        <v>6222</v>
      </c>
      <c r="S14" s="35">
        <v>615</v>
      </c>
      <c r="T14" s="35">
        <v>6837</v>
      </c>
    </row>
    <row r="15" spans="1:20">
      <c r="A15" s="32" t="s">
        <v>31</v>
      </c>
      <c r="B15" s="33">
        <v>1.1913E-3</v>
      </c>
      <c r="C15" s="33">
        <v>1.1998E-3</v>
      </c>
      <c r="D15" s="4">
        <v>973.19074999999987</v>
      </c>
      <c r="E15" s="4">
        <v>-27804.165199999999</v>
      </c>
      <c r="F15" s="4">
        <v>-22273</v>
      </c>
      <c r="G15" s="58"/>
      <c r="H15" s="34">
        <v>24</v>
      </c>
      <c r="I15" s="34">
        <v>1107</v>
      </c>
      <c r="J15" s="34">
        <v>5934</v>
      </c>
      <c r="K15" s="4">
        <v>387</v>
      </c>
      <c r="L15" s="4"/>
      <c r="M15" s="34">
        <v>288</v>
      </c>
      <c r="N15" s="34">
        <v>1069</v>
      </c>
      <c r="O15" s="34">
        <v>0</v>
      </c>
      <c r="P15" s="4">
        <v>54</v>
      </c>
      <c r="Q15" s="4"/>
      <c r="R15" s="34">
        <v>1648</v>
      </c>
      <c r="S15" s="35">
        <v>-7</v>
      </c>
      <c r="T15" s="35">
        <v>1641</v>
      </c>
    </row>
    <row r="16" spans="1:20">
      <c r="A16" s="32" t="s">
        <v>32</v>
      </c>
      <c r="B16" s="33">
        <v>2.5176999999999999E-3</v>
      </c>
      <c r="C16" s="33">
        <v>2.5879000000000002E-3</v>
      </c>
      <c r="D16" s="4">
        <v>2056.7723999999998</v>
      </c>
      <c r="E16" s="4">
        <v>-59971.994600000005</v>
      </c>
      <c r="F16" s="4">
        <v>-47071</v>
      </c>
      <c r="G16" s="58"/>
      <c r="H16" s="34">
        <v>50</v>
      </c>
      <c r="I16" s="34">
        <v>2339</v>
      </c>
      <c r="J16" s="34">
        <v>12541</v>
      </c>
      <c r="K16" s="4">
        <v>1187</v>
      </c>
      <c r="L16" s="4"/>
      <c r="M16" s="34">
        <v>609</v>
      </c>
      <c r="N16" s="34">
        <v>2258</v>
      </c>
      <c r="O16" s="34">
        <v>0</v>
      </c>
      <c r="P16" s="4">
        <v>439</v>
      </c>
      <c r="Q16" s="4"/>
      <c r="R16" s="34">
        <v>3482</v>
      </c>
      <c r="S16" s="35">
        <v>-1669</v>
      </c>
      <c r="T16" s="35">
        <v>1813</v>
      </c>
    </row>
    <row r="17" spans="1:20">
      <c r="A17" s="32" t="s">
        <v>33</v>
      </c>
      <c r="B17" s="33">
        <v>1.9386E-2</v>
      </c>
      <c r="C17" s="33">
        <v>2.1004100000000001E-2</v>
      </c>
      <c r="D17" s="4">
        <v>15837.151349999998</v>
      </c>
      <c r="E17" s="4">
        <v>-486749.01340000005</v>
      </c>
      <c r="F17" s="4">
        <v>-362441</v>
      </c>
      <c r="G17" s="58"/>
      <c r="H17" s="34">
        <v>387.72</v>
      </c>
      <c r="I17" s="34">
        <v>18010</v>
      </c>
      <c r="J17" s="34">
        <v>96562</v>
      </c>
      <c r="K17" s="4">
        <v>27371</v>
      </c>
      <c r="L17" s="4"/>
      <c r="M17" s="34">
        <v>4691</v>
      </c>
      <c r="N17" s="34">
        <v>17389</v>
      </c>
      <c r="O17" s="34">
        <v>0</v>
      </c>
      <c r="P17" s="4">
        <v>1414</v>
      </c>
      <c r="Q17" s="4"/>
      <c r="R17" s="34">
        <v>26811</v>
      </c>
      <c r="S17" s="35">
        <v>4716</v>
      </c>
      <c r="T17" s="35">
        <v>31527</v>
      </c>
    </row>
    <row r="18" spans="1:20">
      <c r="A18" s="32" t="s">
        <v>34</v>
      </c>
      <c r="B18" s="33">
        <v>3.46618E-2</v>
      </c>
      <c r="C18" s="33">
        <v>3.4609599999999997E-2</v>
      </c>
      <c r="D18" s="4">
        <v>28316.474249999996</v>
      </c>
      <c r="E18" s="4">
        <v>-802042.87040000013</v>
      </c>
      <c r="F18" s="4">
        <v>-648037</v>
      </c>
      <c r="G18" s="58"/>
      <c r="H18" s="34">
        <v>693</v>
      </c>
      <c r="I18" s="34">
        <v>32201</v>
      </c>
      <c r="J18" s="34">
        <v>172650</v>
      </c>
      <c r="K18" s="4">
        <v>0</v>
      </c>
      <c r="L18" s="4"/>
      <c r="M18" s="34">
        <v>8388</v>
      </c>
      <c r="N18" s="34">
        <v>31092</v>
      </c>
      <c r="O18" s="34">
        <v>0</v>
      </c>
      <c r="P18" s="4">
        <v>28739</v>
      </c>
      <c r="Q18" s="4"/>
      <c r="R18" s="34">
        <v>47937</v>
      </c>
      <c r="S18" s="35">
        <v>-28500</v>
      </c>
      <c r="T18" s="35">
        <v>19438</v>
      </c>
    </row>
    <row r="19" spans="1:20">
      <c r="A19" s="32" t="s">
        <v>35</v>
      </c>
      <c r="B19" s="33">
        <v>1.0696499999999999E-2</v>
      </c>
      <c r="C19" s="33">
        <v>8.3555000000000001E-3</v>
      </c>
      <c r="D19" s="4">
        <v>8738.3182500000003</v>
      </c>
      <c r="E19" s="4">
        <v>-193630.35699999999</v>
      </c>
      <c r="F19" s="4">
        <v>-199982</v>
      </c>
      <c r="G19" s="58"/>
      <c r="H19" s="34">
        <v>214</v>
      </c>
      <c r="I19" s="34">
        <v>9937</v>
      </c>
      <c r="J19" s="34">
        <v>53279</v>
      </c>
      <c r="K19" s="4">
        <v>0</v>
      </c>
      <c r="L19" s="4"/>
      <c r="M19" s="34">
        <v>2589</v>
      </c>
      <c r="N19" s="34">
        <v>9595</v>
      </c>
      <c r="O19" s="34">
        <v>0</v>
      </c>
      <c r="P19" s="4">
        <v>46343</v>
      </c>
      <c r="Q19" s="4"/>
      <c r="R19" s="34">
        <v>14793</v>
      </c>
      <c r="S19" s="35">
        <v>-26324</v>
      </c>
      <c r="T19" s="35">
        <v>-11531</v>
      </c>
    </row>
    <row r="20" spans="1:20">
      <c r="A20" s="32" t="s">
        <v>36</v>
      </c>
      <c r="B20" s="33">
        <v>2.39884E-2</v>
      </c>
      <c r="C20" s="33">
        <v>2.2662600000000001E-2</v>
      </c>
      <c r="D20" s="4">
        <v>19597.03</v>
      </c>
      <c r="E20" s="4">
        <v>-525183.09240000008</v>
      </c>
      <c r="F20" s="4">
        <v>-448487</v>
      </c>
      <c r="G20" s="58"/>
      <c r="H20" s="34">
        <v>480</v>
      </c>
      <c r="I20" s="34">
        <v>22285</v>
      </c>
      <c r="J20" s="34">
        <v>119486</v>
      </c>
      <c r="K20" s="4">
        <v>276</v>
      </c>
      <c r="L20" s="4"/>
      <c r="M20" s="34">
        <v>5805</v>
      </c>
      <c r="N20" s="34">
        <v>21518</v>
      </c>
      <c r="O20" s="34">
        <v>0</v>
      </c>
      <c r="P20" s="4">
        <v>32965</v>
      </c>
      <c r="Q20" s="4"/>
      <c r="R20" s="34">
        <v>33176</v>
      </c>
      <c r="S20" s="35">
        <v>-16866</v>
      </c>
      <c r="T20" s="35">
        <v>16310</v>
      </c>
    </row>
    <row r="21" spans="1:20">
      <c r="A21" s="32" t="s">
        <v>37</v>
      </c>
      <c r="B21" s="33">
        <v>7.5778E-3</v>
      </c>
      <c r="C21" s="33">
        <v>7.2118E-3</v>
      </c>
      <c r="D21" s="4">
        <v>6190.6034999999993</v>
      </c>
      <c r="E21" s="4">
        <v>-167126.25320000001</v>
      </c>
      <c r="F21" s="4">
        <v>-141675</v>
      </c>
      <c r="G21" s="58"/>
      <c r="H21" s="34">
        <v>152</v>
      </c>
      <c r="I21" s="34">
        <v>7040</v>
      </c>
      <c r="J21" s="34">
        <v>37745</v>
      </c>
      <c r="K21" s="4">
        <v>3800</v>
      </c>
      <c r="L21" s="4"/>
      <c r="M21" s="34">
        <v>1834</v>
      </c>
      <c r="N21" s="34">
        <v>6797</v>
      </c>
      <c r="O21" s="34">
        <v>0</v>
      </c>
      <c r="P21" s="4">
        <v>7320</v>
      </c>
      <c r="Q21" s="4"/>
      <c r="R21" s="34">
        <v>10480</v>
      </c>
      <c r="S21" s="35">
        <v>-5091</v>
      </c>
      <c r="T21" s="35">
        <v>5389</v>
      </c>
    </row>
    <row r="22" spans="1:20">
      <c r="A22" s="32" t="s">
        <v>38</v>
      </c>
      <c r="B22" s="33">
        <v>1.103E-3</v>
      </c>
      <c r="C22" s="33">
        <v>9.5220000000000005E-4</v>
      </c>
      <c r="D22" s="4">
        <v>901.09034999999994</v>
      </c>
      <c r="E22" s="4">
        <v>-22066.282800000001</v>
      </c>
      <c r="F22" s="4">
        <v>-20622</v>
      </c>
      <c r="G22" s="58"/>
      <c r="H22" s="34">
        <v>22</v>
      </c>
      <c r="I22" s="34">
        <v>1025</v>
      </c>
      <c r="J22" s="34">
        <v>5494</v>
      </c>
      <c r="K22" s="4">
        <v>660</v>
      </c>
      <c r="L22" s="4"/>
      <c r="M22" s="34">
        <v>267</v>
      </c>
      <c r="N22" s="34">
        <v>989</v>
      </c>
      <c r="O22" s="34">
        <v>0</v>
      </c>
      <c r="P22" s="4">
        <v>2551</v>
      </c>
      <c r="Q22" s="4"/>
      <c r="R22" s="34">
        <v>1525</v>
      </c>
      <c r="S22" s="35">
        <v>142</v>
      </c>
      <c r="T22" s="35">
        <v>1667</v>
      </c>
    </row>
    <row r="23" spans="1:20">
      <c r="A23" s="32" t="s">
        <v>39</v>
      </c>
      <c r="B23" s="33">
        <v>1.33673E-2</v>
      </c>
      <c r="C23" s="33">
        <v>1.09128E-2</v>
      </c>
      <c r="D23" s="4">
        <v>10920.239250000001</v>
      </c>
      <c r="E23" s="4">
        <v>-252893.22719999999</v>
      </c>
      <c r="F23" s="4">
        <v>-249915</v>
      </c>
      <c r="G23" s="58"/>
      <c r="H23" s="34">
        <v>267</v>
      </c>
      <c r="I23" s="34">
        <v>12418</v>
      </c>
      <c r="J23" s="34">
        <v>66583</v>
      </c>
      <c r="K23" s="4">
        <v>1177</v>
      </c>
      <c r="L23" s="4"/>
      <c r="M23" s="34">
        <v>3235</v>
      </c>
      <c r="N23" s="34">
        <v>11990</v>
      </c>
      <c r="O23" s="34">
        <v>0</v>
      </c>
      <c r="P23" s="4">
        <v>41519</v>
      </c>
      <c r="Q23" s="4"/>
      <c r="R23" s="34">
        <v>18487</v>
      </c>
      <c r="S23" s="35">
        <v>-14988</v>
      </c>
      <c r="T23" s="35">
        <v>3499</v>
      </c>
    </row>
    <row r="24" spans="1:20">
      <c r="A24" s="32" t="s">
        <v>40</v>
      </c>
      <c r="B24" s="33">
        <v>1.7351999999999999E-3</v>
      </c>
      <c r="C24" s="33">
        <v>1.6876E-3</v>
      </c>
      <c r="D24" s="4">
        <v>1417.5149999999999</v>
      </c>
      <c r="E24" s="4">
        <v>-39108.4424</v>
      </c>
      <c r="F24" s="4">
        <v>-32441</v>
      </c>
      <c r="G24" s="58"/>
      <c r="H24" s="34">
        <v>35</v>
      </c>
      <c r="I24" s="34">
        <v>1612</v>
      </c>
      <c r="J24" s="34">
        <v>8643</v>
      </c>
      <c r="K24" s="4">
        <v>89</v>
      </c>
      <c r="L24" s="4"/>
      <c r="M24" s="34">
        <v>420</v>
      </c>
      <c r="N24" s="34">
        <v>1556</v>
      </c>
      <c r="O24" s="34">
        <v>0</v>
      </c>
      <c r="P24" s="4">
        <v>1071</v>
      </c>
      <c r="Q24" s="4"/>
      <c r="R24" s="34">
        <v>2400</v>
      </c>
      <c r="S24" s="35">
        <v>-1594</v>
      </c>
      <c r="T24" s="35">
        <v>806</v>
      </c>
    </row>
    <row r="25" spans="1:20">
      <c r="A25" s="32" t="s">
        <v>41</v>
      </c>
      <c r="B25" s="33">
        <v>1.6867199999999999E-2</v>
      </c>
      <c r="C25" s="33">
        <v>1.65814E-2</v>
      </c>
      <c r="D25" s="4">
        <v>13779.397799999999</v>
      </c>
      <c r="E25" s="4">
        <v>-384257.36359999998</v>
      </c>
      <c r="F25" s="4">
        <v>-315349</v>
      </c>
      <c r="G25" s="58"/>
      <c r="H25" s="34">
        <v>337</v>
      </c>
      <c r="I25" s="34">
        <v>15670</v>
      </c>
      <c r="J25" s="34">
        <v>84016</v>
      </c>
      <c r="K25" s="4">
        <v>0</v>
      </c>
      <c r="L25" s="4"/>
      <c r="M25" s="34">
        <v>4082</v>
      </c>
      <c r="N25" s="34">
        <v>15130</v>
      </c>
      <c r="O25" s="34">
        <v>0</v>
      </c>
      <c r="P25" s="4">
        <v>8888</v>
      </c>
      <c r="Q25" s="4"/>
      <c r="R25" s="34">
        <v>23327</v>
      </c>
      <c r="S25" s="35">
        <v>-6759</v>
      </c>
      <c r="T25" s="35">
        <v>16569</v>
      </c>
    </row>
    <row r="26" spans="1:20">
      <c r="A26" s="32" t="s">
        <v>42</v>
      </c>
      <c r="B26" s="33">
        <v>8.1905999999999993E-3</v>
      </c>
      <c r="C26" s="33">
        <v>8.4030000000000007E-3</v>
      </c>
      <c r="D26" s="4">
        <v>6691.1587499999987</v>
      </c>
      <c r="E26" s="4">
        <v>-194731.122</v>
      </c>
      <c r="F26" s="4">
        <v>-153131</v>
      </c>
      <c r="G26" s="58"/>
      <c r="H26" s="34">
        <v>164</v>
      </c>
      <c r="I26" s="34">
        <v>7609</v>
      </c>
      <c r="J26" s="34">
        <v>40797</v>
      </c>
      <c r="K26" s="4">
        <v>3593</v>
      </c>
      <c r="L26" s="4"/>
      <c r="M26" s="34">
        <v>1982</v>
      </c>
      <c r="N26" s="34">
        <v>7347</v>
      </c>
      <c r="O26" s="34">
        <v>0</v>
      </c>
      <c r="P26" s="4">
        <v>1438</v>
      </c>
      <c r="Q26" s="4"/>
      <c r="R26" s="34">
        <v>11328</v>
      </c>
      <c r="S26" s="35">
        <v>-1210</v>
      </c>
      <c r="T26" s="35">
        <v>10117</v>
      </c>
    </row>
    <row r="27" spans="1:20">
      <c r="A27" s="32" t="s">
        <v>43</v>
      </c>
      <c r="B27" s="33">
        <v>3.8235000000000001E-3</v>
      </c>
      <c r="C27" s="33">
        <v>3.7967000000000001E-3</v>
      </c>
      <c r="D27" s="4">
        <v>3123.5865000000003</v>
      </c>
      <c r="E27" s="4">
        <v>-87984.7258</v>
      </c>
      <c r="F27" s="4">
        <v>-71484</v>
      </c>
      <c r="G27" s="58"/>
      <c r="H27" s="34">
        <v>76.47</v>
      </c>
      <c r="I27" s="34">
        <v>3552</v>
      </c>
      <c r="J27" s="34">
        <v>19045</v>
      </c>
      <c r="K27" s="4">
        <v>62</v>
      </c>
      <c r="L27" s="4"/>
      <c r="M27" s="34">
        <v>925</v>
      </c>
      <c r="N27" s="34">
        <v>3430</v>
      </c>
      <c r="O27" s="34">
        <v>0</v>
      </c>
      <c r="P27" s="4">
        <v>2434</v>
      </c>
      <c r="Q27" s="4"/>
      <c r="R27" s="34">
        <v>5288</v>
      </c>
      <c r="S27" s="35">
        <v>-1532</v>
      </c>
      <c r="T27" s="35">
        <v>3756</v>
      </c>
    </row>
    <row r="28" spans="1:20">
      <c r="A28" s="32" t="s">
        <v>44</v>
      </c>
      <c r="B28" s="33">
        <v>1.5716E-3</v>
      </c>
      <c r="C28" s="33">
        <v>1.6087E-3</v>
      </c>
      <c r="D28" s="4">
        <v>1283.895</v>
      </c>
      <c r="E28" s="4">
        <v>-37280.013800000001</v>
      </c>
      <c r="F28" s="4">
        <v>-29383</v>
      </c>
      <c r="G28" s="58"/>
      <c r="H28" s="34">
        <v>31</v>
      </c>
      <c r="I28" s="34">
        <v>1460</v>
      </c>
      <c r="J28" s="34">
        <v>7828</v>
      </c>
      <c r="K28" s="4">
        <v>987</v>
      </c>
      <c r="L28" s="4"/>
      <c r="M28" s="34">
        <v>380</v>
      </c>
      <c r="N28" s="34">
        <v>1410</v>
      </c>
      <c r="O28" s="34">
        <v>0</v>
      </c>
      <c r="P28" s="4">
        <v>128</v>
      </c>
      <c r="Q28" s="4"/>
      <c r="R28" s="34">
        <v>2174</v>
      </c>
      <c r="S28" s="35">
        <v>-76</v>
      </c>
      <c r="T28" s="35">
        <v>2098</v>
      </c>
    </row>
    <row r="29" spans="1:20">
      <c r="A29" s="32" t="s">
        <v>45</v>
      </c>
      <c r="B29" s="33">
        <v>1.5135000000000001E-3</v>
      </c>
      <c r="C29" s="33">
        <v>1.588E-3</v>
      </c>
      <c r="D29" s="4">
        <v>1236.4362500000002</v>
      </c>
      <c r="E29" s="4">
        <v>-36800.311999999998</v>
      </c>
      <c r="F29" s="4">
        <v>-28296</v>
      </c>
      <c r="G29" s="58"/>
      <c r="H29" s="34">
        <v>30</v>
      </c>
      <c r="I29" s="34">
        <v>1406</v>
      </c>
      <c r="J29" s="34">
        <v>7539</v>
      </c>
      <c r="K29" s="4">
        <v>2566</v>
      </c>
      <c r="L29" s="4"/>
      <c r="M29" s="34">
        <v>366</v>
      </c>
      <c r="N29" s="34">
        <v>1358</v>
      </c>
      <c r="O29" s="34">
        <v>0</v>
      </c>
      <c r="P29" s="4">
        <v>81</v>
      </c>
      <c r="Q29" s="4"/>
      <c r="R29" s="34">
        <v>2093</v>
      </c>
      <c r="S29" s="35">
        <v>1215</v>
      </c>
      <c r="T29" s="35">
        <v>3308</v>
      </c>
    </row>
    <row r="30" spans="1:20">
      <c r="A30" s="32" t="s">
        <v>46</v>
      </c>
      <c r="B30" s="33">
        <v>6.5862000000000004E-3</v>
      </c>
      <c r="C30" s="33">
        <v>6.7035999999999997E-3</v>
      </c>
      <c r="D30" s="4">
        <v>5380.4966999999997</v>
      </c>
      <c r="E30" s="4">
        <v>-155349.22639999999</v>
      </c>
      <c r="F30" s="4">
        <v>-123136</v>
      </c>
      <c r="G30" s="58"/>
      <c r="H30" s="34">
        <v>132</v>
      </c>
      <c r="I30" s="34">
        <v>6119</v>
      </c>
      <c r="J30" s="34">
        <v>32806</v>
      </c>
      <c r="K30" s="4">
        <v>1986</v>
      </c>
      <c r="L30" s="4"/>
      <c r="M30" s="34">
        <v>1594</v>
      </c>
      <c r="N30" s="34">
        <v>5908</v>
      </c>
      <c r="O30" s="34">
        <v>0</v>
      </c>
      <c r="P30" s="4">
        <v>3022</v>
      </c>
      <c r="Q30" s="4"/>
      <c r="R30" s="34">
        <v>9109</v>
      </c>
      <c r="S30" s="35">
        <v>-3336</v>
      </c>
      <c r="T30" s="35">
        <v>5773</v>
      </c>
    </row>
    <row r="31" spans="1:20">
      <c r="A31" s="32" t="s">
        <v>47</v>
      </c>
      <c r="B31" s="33">
        <v>4.1635999999999999E-3</v>
      </c>
      <c r="C31" s="33">
        <v>4.5163E-3</v>
      </c>
      <c r="D31" s="4">
        <v>3401.4212499999999</v>
      </c>
      <c r="E31" s="4">
        <v>-104660.7362</v>
      </c>
      <c r="F31" s="4">
        <v>-77843</v>
      </c>
      <c r="G31" s="58"/>
      <c r="H31" s="34">
        <v>83</v>
      </c>
      <c r="I31" s="34">
        <v>3868</v>
      </c>
      <c r="J31" s="34">
        <v>20739</v>
      </c>
      <c r="K31" s="4">
        <v>6561</v>
      </c>
      <c r="L31" s="4"/>
      <c r="M31" s="34">
        <v>1008</v>
      </c>
      <c r="N31" s="34">
        <v>3735</v>
      </c>
      <c r="O31" s="34">
        <v>0</v>
      </c>
      <c r="P31" s="4">
        <v>1735</v>
      </c>
      <c r="Q31" s="4"/>
      <c r="R31" s="34">
        <v>5758</v>
      </c>
      <c r="S31" s="35">
        <v>-5660</v>
      </c>
      <c r="T31" s="35">
        <v>98</v>
      </c>
    </row>
    <row r="32" spans="1:20">
      <c r="A32" s="32" t="s">
        <v>48</v>
      </c>
      <c r="B32" s="33">
        <v>1.21683E-2</v>
      </c>
      <c r="C32" s="33">
        <v>1.1118100000000001E-2</v>
      </c>
      <c r="D32" s="4">
        <v>9940.6991500000004</v>
      </c>
      <c r="E32" s="4">
        <v>-257650.84940000001</v>
      </c>
      <c r="F32" s="4">
        <v>-227499</v>
      </c>
      <c r="G32" s="58"/>
      <c r="H32" s="34">
        <v>243</v>
      </c>
      <c r="I32" s="34">
        <v>11304</v>
      </c>
      <c r="J32" s="34">
        <v>60610</v>
      </c>
      <c r="K32" s="4">
        <v>193</v>
      </c>
      <c r="L32" s="4"/>
      <c r="M32" s="34">
        <v>2945</v>
      </c>
      <c r="N32" s="34">
        <v>10915</v>
      </c>
      <c r="O32" s="34">
        <v>0</v>
      </c>
      <c r="P32" s="4">
        <v>18066</v>
      </c>
      <c r="Q32" s="4"/>
      <c r="R32" s="34">
        <v>16829</v>
      </c>
      <c r="S32" s="35">
        <v>-6784</v>
      </c>
      <c r="T32" s="35">
        <v>10045</v>
      </c>
    </row>
    <row r="33" spans="1:20">
      <c r="A33" s="32" t="s">
        <v>49</v>
      </c>
      <c r="B33" s="33">
        <v>3.3197299999999999E-2</v>
      </c>
      <c r="C33" s="33">
        <v>3.4555299999999997E-2</v>
      </c>
      <c r="D33" s="4">
        <v>27120.052200000002</v>
      </c>
      <c r="E33" s="4">
        <v>-800784.52220000012</v>
      </c>
      <c r="F33" s="4">
        <v>-620657</v>
      </c>
      <c r="G33" s="58"/>
      <c r="H33" s="34">
        <v>664</v>
      </c>
      <c r="I33" s="34">
        <v>30840</v>
      </c>
      <c r="J33" s="34">
        <v>165356</v>
      </c>
      <c r="K33" s="4">
        <v>27988</v>
      </c>
      <c r="L33" s="4"/>
      <c r="M33" s="34">
        <v>8034</v>
      </c>
      <c r="N33" s="34">
        <v>29778</v>
      </c>
      <c r="O33" s="34">
        <v>0</v>
      </c>
      <c r="P33" s="4">
        <v>189</v>
      </c>
      <c r="Q33" s="4"/>
      <c r="R33" s="34">
        <v>45912</v>
      </c>
      <c r="S33" s="35">
        <v>12930</v>
      </c>
      <c r="T33" s="35">
        <v>58842</v>
      </c>
    </row>
    <row r="34" spans="1:20">
      <c r="A34" s="32" t="s">
        <v>50</v>
      </c>
      <c r="B34" s="33">
        <v>4.1034000000000001E-3</v>
      </c>
      <c r="C34" s="33">
        <v>4.2293000000000001E-3</v>
      </c>
      <c r="D34" s="4">
        <v>3352.2248999999997</v>
      </c>
      <c r="E34" s="4">
        <v>-98009.798200000005</v>
      </c>
      <c r="F34" s="4">
        <v>-76717</v>
      </c>
      <c r="G34" s="58"/>
      <c r="H34" s="34">
        <v>82</v>
      </c>
      <c r="I34" s="34">
        <v>3812</v>
      </c>
      <c r="J34" s="34">
        <v>20439</v>
      </c>
      <c r="K34" s="4">
        <v>2902</v>
      </c>
      <c r="L34" s="4"/>
      <c r="M34" s="34">
        <v>993</v>
      </c>
      <c r="N34" s="34">
        <v>3681</v>
      </c>
      <c r="O34" s="34">
        <v>0</v>
      </c>
      <c r="P34" s="4">
        <v>0</v>
      </c>
      <c r="Q34" s="4"/>
      <c r="R34" s="34">
        <v>5675</v>
      </c>
      <c r="S34" s="35">
        <v>3084</v>
      </c>
      <c r="T34" s="35">
        <v>8759</v>
      </c>
    </row>
    <row r="35" spans="1:20">
      <c r="A35" s="32" t="s">
        <v>51</v>
      </c>
      <c r="B35" s="33">
        <v>9.5162000000000007E-3</v>
      </c>
      <c r="C35" s="33">
        <v>9.1173000000000001E-3</v>
      </c>
      <c r="D35" s="4">
        <v>7774.1212499999992</v>
      </c>
      <c r="E35" s="4">
        <v>-211284.31020000001</v>
      </c>
      <c r="F35" s="4">
        <v>-177915</v>
      </c>
      <c r="G35" s="58"/>
      <c r="H35" s="34">
        <v>190</v>
      </c>
      <c r="I35" s="34">
        <v>8841</v>
      </c>
      <c r="J35" s="34">
        <v>47400</v>
      </c>
      <c r="K35" s="4">
        <v>2644</v>
      </c>
      <c r="L35" s="4"/>
      <c r="M35" s="34">
        <v>2303</v>
      </c>
      <c r="N35" s="34">
        <v>8536</v>
      </c>
      <c r="O35" s="34">
        <v>0</v>
      </c>
      <c r="P35" s="4">
        <v>6748</v>
      </c>
      <c r="Q35" s="4"/>
      <c r="R35" s="34">
        <v>13161</v>
      </c>
      <c r="S35" s="35">
        <v>505</v>
      </c>
      <c r="T35" s="35">
        <v>13666</v>
      </c>
    </row>
    <row r="36" spans="1:20">
      <c r="A36" s="32" t="s">
        <v>52</v>
      </c>
      <c r="B36" s="33">
        <v>1.08719E-2</v>
      </c>
      <c r="C36" s="33">
        <v>1.2908599999999999E-2</v>
      </c>
      <c r="D36" s="4">
        <v>8881.637999999999</v>
      </c>
      <c r="E36" s="4">
        <v>-299143.89639999997</v>
      </c>
      <c r="F36" s="4">
        <v>-203261</v>
      </c>
      <c r="G36" s="58"/>
      <c r="H36" s="34">
        <v>217</v>
      </c>
      <c r="I36" s="34">
        <v>10100</v>
      </c>
      <c r="J36" s="34">
        <v>54153</v>
      </c>
      <c r="K36" s="4">
        <v>41077</v>
      </c>
      <c r="L36" s="4"/>
      <c r="M36" s="34">
        <v>2631</v>
      </c>
      <c r="N36" s="34">
        <v>9752</v>
      </c>
      <c r="O36" s="34">
        <v>0</v>
      </c>
      <c r="P36" s="4">
        <v>0</v>
      </c>
      <c r="Q36" s="4"/>
      <c r="R36" s="34">
        <v>15036</v>
      </c>
      <c r="S36" s="35">
        <v>42387</v>
      </c>
      <c r="T36" s="35">
        <v>57423</v>
      </c>
    </row>
    <row r="37" spans="1:20">
      <c r="A37" s="32" t="s">
        <v>53</v>
      </c>
      <c r="B37" s="33">
        <v>4.0918999999999999E-3</v>
      </c>
      <c r="C37" s="33">
        <v>4.2021000000000003E-3</v>
      </c>
      <c r="D37" s="4">
        <v>3342.8268499999995</v>
      </c>
      <c r="E37" s="4">
        <v>-97379.465400000001</v>
      </c>
      <c r="F37" s="4">
        <v>-76502</v>
      </c>
      <c r="G37" s="58"/>
      <c r="H37" s="34">
        <v>82</v>
      </c>
      <c r="I37" s="34">
        <v>3801</v>
      </c>
      <c r="J37" s="34">
        <v>20382</v>
      </c>
      <c r="K37" s="4">
        <v>1864</v>
      </c>
      <c r="L37" s="4"/>
      <c r="M37" s="34">
        <v>990</v>
      </c>
      <c r="N37" s="34">
        <v>3670</v>
      </c>
      <c r="O37" s="34">
        <v>0</v>
      </c>
      <c r="P37" s="4">
        <v>1863</v>
      </c>
      <c r="Q37" s="4"/>
      <c r="R37" s="34">
        <v>5659</v>
      </c>
      <c r="S37" s="35">
        <v>-1331</v>
      </c>
      <c r="T37" s="35">
        <v>4328</v>
      </c>
    </row>
    <row r="38" spans="1:20">
      <c r="A38" s="32" t="s">
        <v>54</v>
      </c>
      <c r="B38" s="33">
        <v>4.2513000000000004E-3</v>
      </c>
      <c r="C38" s="33">
        <v>4.1583999999999996E-3</v>
      </c>
      <c r="D38" s="4">
        <v>3473.01125</v>
      </c>
      <c r="E38" s="4">
        <v>-96366.761599999983</v>
      </c>
      <c r="F38" s="4">
        <v>-79482</v>
      </c>
      <c r="G38" s="58"/>
      <c r="H38" s="34">
        <v>85</v>
      </c>
      <c r="I38" s="34">
        <v>3949</v>
      </c>
      <c r="J38" s="34">
        <v>21176</v>
      </c>
      <c r="K38" s="4">
        <v>0</v>
      </c>
      <c r="L38" s="4"/>
      <c r="M38" s="34">
        <v>1029</v>
      </c>
      <c r="N38" s="34">
        <v>3813</v>
      </c>
      <c r="O38" s="34">
        <v>0</v>
      </c>
      <c r="P38" s="4">
        <v>2037</v>
      </c>
      <c r="Q38" s="4"/>
      <c r="R38" s="34">
        <v>5880</v>
      </c>
      <c r="S38" s="35">
        <v>-2586</v>
      </c>
      <c r="T38" s="35">
        <v>3293</v>
      </c>
    </row>
    <row r="39" spans="1:20">
      <c r="A39" s="32" t="s">
        <v>55</v>
      </c>
      <c r="B39" s="33">
        <v>3.1125E-2</v>
      </c>
      <c r="C39" s="33">
        <v>3.0139099999999999E-2</v>
      </c>
      <c r="D39" s="4">
        <v>25427.11795</v>
      </c>
      <c r="E39" s="4">
        <v>-698443.50339999993</v>
      </c>
      <c r="F39" s="4">
        <v>-581913</v>
      </c>
      <c r="G39" s="58"/>
      <c r="H39" s="34">
        <v>622.5</v>
      </c>
      <c r="I39" s="34">
        <v>28915.125</v>
      </c>
      <c r="J39" s="34">
        <v>155034</v>
      </c>
      <c r="K39" s="4">
        <v>0</v>
      </c>
      <c r="L39" s="4"/>
      <c r="M39" s="34">
        <v>7532.25</v>
      </c>
      <c r="N39" s="34">
        <v>27919.125</v>
      </c>
      <c r="O39" s="34">
        <v>0</v>
      </c>
      <c r="P39" s="4">
        <v>28285</v>
      </c>
      <c r="Q39" s="4"/>
      <c r="R39" s="34">
        <v>43045.875</v>
      </c>
      <c r="S39" s="35">
        <v>-23643</v>
      </c>
      <c r="T39" s="35">
        <v>19402</v>
      </c>
    </row>
    <row r="40" spans="1:20">
      <c r="A40" s="32" t="s">
        <v>56</v>
      </c>
      <c r="B40" s="33">
        <v>3.4244000000000002E-3</v>
      </c>
      <c r="C40" s="33">
        <v>3.5536000000000001E-3</v>
      </c>
      <c r="D40" s="4">
        <v>2797.5074999999997</v>
      </c>
      <c r="E40" s="4">
        <v>-82351.126400000008</v>
      </c>
      <c r="F40" s="4">
        <v>-64023</v>
      </c>
      <c r="G40" s="58"/>
      <c r="H40" s="34">
        <v>68</v>
      </c>
      <c r="I40" s="34">
        <v>3181</v>
      </c>
      <c r="J40" s="34">
        <v>17057</v>
      </c>
      <c r="K40" s="4">
        <v>2185</v>
      </c>
      <c r="L40" s="4"/>
      <c r="M40" s="34">
        <v>829</v>
      </c>
      <c r="N40" s="34">
        <v>3072</v>
      </c>
      <c r="O40" s="34">
        <v>0</v>
      </c>
      <c r="P40" s="4">
        <v>785</v>
      </c>
      <c r="Q40" s="4"/>
      <c r="R40" s="34">
        <v>4736</v>
      </c>
      <c r="S40" s="35">
        <v>-517</v>
      </c>
      <c r="T40" s="35">
        <v>4219</v>
      </c>
    </row>
    <row r="41" spans="1:20">
      <c r="A41" s="32" t="s">
        <v>57</v>
      </c>
      <c r="B41" s="33">
        <v>3.9605899999999999E-2</v>
      </c>
      <c r="C41" s="33">
        <v>3.9285199999999999E-2</v>
      </c>
      <c r="D41" s="4">
        <v>32355.51525</v>
      </c>
      <c r="E41" s="4">
        <v>-910395.2248000002</v>
      </c>
      <c r="F41" s="4">
        <v>-740472</v>
      </c>
      <c r="G41" s="58"/>
      <c r="H41" s="34">
        <v>792</v>
      </c>
      <c r="I41" s="34">
        <v>36794</v>
      </c>
      <c r="J41" s="34">
        <v>197277</v>
      </c>
      <c r="K41" s="4">
        <v>0</v>
      </c>
      <c r="L41" s="4"/>
      <c r="M41" s="34">
        <v>9585</v>
      </c>
      <c r="N41" s="34">
        <v>35526</v>
      </c>
      <c r="O41" s="34">
        <v>0</v>
      </c>
      <c r="P41" s="4">
        <v>11427</v>
      </c>
      <c r="Q41" s="4"/>
      <c r="R41" s="34">
        <v>54775</v>
      </c>
      <c r="S41" s="35">
        <v>-11290</v>
      </c>
      <c r="T41" s="35">
        <v>43485</v>
      </c>
    </row>
    <row r="42" spans="1:20">
      <c r="A42" s="32" t="s">
        <v>58</v>
      </c>
      <c r="B42" s="33">
        <v>5.6988999999999998E-3</v>
      </c>
      <c r="C42" s="33">
        <v>5.2674999999999996E-3</v>
      </c>
      <c r="D42" s="4">
        <v>4655.6634999999997</v>
      </c>
      <c r="E42" s="4">
        <v>-122069.045</v>
      </c>
      <c r="F42" s="4">
        <v>-106547</v>
      </c>
      <c r="G42" s="58"/>
      <c r="H42" s="34">
        <v>114</v>
      </c>
      <c r="I42" s="34">
        <v>5294</v>
      </c>
      <c r="J42" s="34">
        <v>28386</v>
      </c>
      <c r="K42" s="4">
        <v>0</v>
      </c>
      <c r="L42" s="4"/>
      <c r="M42" s="34">
        <v>1379</v>
      </c>
      <c r="N42" s="34">
        <v>5112</v>
      </c>
      <c r="O42" s="34">
        <v>0</v>
      </c>
      <c r="P42" s="4">
        <v>7956</v>
      </c>
      <c r="Q42" s="4"/>
      <c r="R42" s="34">
        <v>7882</v>
      </c>
      <c r="S42" s="35">
        <v>-4779</v>
      </c>
      <c r="T42" s="35">
        <v>3103</v>
      </c>
    </row>
    <row r="43" spans="1:20">
      <c r="A43" s="32" t="s">
        <v>59</v>
      </c>
      <c r="B43" s="33">
        <v>1.13299E-2</v>
      </c>
      <c r="C43" s="33">
        <v>1.34155E-2</v>
      </c>
      <c r="D43" s="4">
        <v>9255.8369999999995</v>
      </c>
      <c r="E43" s="4">
        <v>-310890.79700000002</v>
      </c>
      <c r="F43" s="4">
        <v>-211824</v>
      </c>
      <c r="G43" s="58"/>
      <c r="H43" s="34">
        <v>227</v>
      </c>
      <c r="I43" s="34">
        <v>10525</v>
      </c>
      <c r="J43" s="34">
        <v>56434</v>
      </c>
      <c r="K43" s="4">
        <v>42086</v>
      </c>
      <c r="L43" s="4"/>
      <c r="M43" s="34">
        <v>2742</v>
      </c>
      <c r="N43" s="34">
        <v>10163</v>
      </c>
      <c r="O43" s="34">
        <v>0</v>
      </c>
      <c r="P43" s="4">
        <v>299</v>
      </c>
      <c r="Q43" s="4"/>
      <c r="R43" s="34">
        <v>15669</v>
      </c>
      <c r="S43" s="35">
        <v>19065</v>
      </c>
      <c r="T43" s="35">
        <v>34734</v>
      </c>
    </row>
    <row r="44" spans="1:20">
      <c r="A44" s="32" t="s">
        <v>60</v>
      </c>
      <c r="B44" s="33">
        <v>9.5730000000000001E-4</v>
      </c>
      <c r="C44" s="33">
        <v>9.4289999999999999E-4</v>
      </c>
      <c r="D44" s="4">
        <v>782.0474999999999</v>
      </c>
      <c r="E44" s="4">
        <v>-21850.764599999999</v>
      </c>
      <c r="F44" s="4">
        <v>-17898</v>
      </c>
      <c r="G44" s="58"/>
      <c r="H44" s="34">
        <v>19</v>
      </c>
      <c r="I44" s="34">
        <v>889</v>
      </c>
      <c r="J44" s="34">
        <v>4768</v>
      </c>
      <c r="K44" s="4">
        <v>468</v>
      </c>
      <c r="L44" s="4"/>
      <c r="M44" s="34">
        <v>232</v>
      </c>
      <c r="N44" s="34">
        <v>859</v>
      </c>
      <c r="O44" s="34">
        <v>0</v>
      </c>
      <c r="P44" s="4">
        <v>305</v>
      </c>
      <c r="Q44" s="4"/>
      <c r="R44" s="34">
        <v>1324</v>
      </c>
      <c r="S44" s="35">
        <v>-20</v>
      </c>
      <c r="T44" s="35">
        <v>1304</v>
      </c>
    </row>
    <row r="45" spans="1:20">
      <c r="A45" s="32" t="s">
        <v>61</v>
      </c>
      <c r="B45" s="33">
        <v>6.8349999999999997E-4</v>
      </c>
      <c r="C45" s="33">
        <v>6.3060000000000004E-4</v>
      </c>
      <c r="D45" s="4">
        <v>558.35294999999996</v>
      </c>
      <c r="E45" s="4">
        <v>-14613.5244</v>
      </c>
      <c r="F45" s="4">
        <v>-12779</v>
      </c>
      <c r="G45" s="58"/>
      <c r="H45" s="34">
        <v>13.67</v>
      </c>
      <c r="I45" s="34">
        <v>635</v>
      </c>
      <c r="J45" s="34">
        <v>3405</v>
      </c>
      <c r="K45" s="4">
        <v>355</v>
      </c>
      <c r="L45" s="4"/>
      <c r="M45" s="34">
        <v>165</v>
      </c>
      <c r="N45" s="34">
        <v>613</v>
      </c>
      <c r="O45" s="34">
        <v>0</v>
      </c>
      <c r="P45" s="4">
        <v>899</v>
      </c>
      <c r="Q45" s="4"/>
      <c r="R45" s="34">
        <v>945</v>
      </c>
      <c r="S45" s="35">
        <v>-104</v>
      </c>
      <c r="T45" s="35">
        <v>841</v>
      </c>
    </row>
    <row r="46" spans="1:20">
      <c r="A46" s="32" t="s">
        <v>62</v>
      </c>
      <c r="B46" s="33">
        <v>4.3911999999999996E-3</v>
      </c>
      <c r="C46" s="33">
        <v>4.5859000000000004E-3</v>
      </c>
      <c r="D46" s="4">
        <v>3587.31</v>
      </c>
      <c r="E46" s="4">
        <v>-106273.64660000001</v>
      </c>
      <c r="F46" s="4">
        <v>-82098</v>
      </c>
      <c r="G46" s="58"/>
      <c r="H46" s="34">
        <v>88</v>
      </c>
      <c r="I46" s="34">
        <v>4079</v>
      </c>
      <c r="J46" s="34">
        <v>21873</v>
      </c>
      <c r="K46" s="4">
        <v>3293</v>
      </c>
      <c r="L46" s="4"/>
      <c r="M46" s="34">
        <v>1063</v>
      </c>
      <c r="N46" s="34">
        <v>3939</v>
      </c>
      <c r="O46" s="34">
        <v>0</v>
      </c>
      <c r="P46" s="4">
        <v>513</v>
      </c>
      <c r="Q46" s="4"/>
      <c r="R46" s="34">
        <v>6073</v>
      </c>
      <c r="S46" s="35">
        <v>-725</v>
      </c>
      <c r="T46" s="35">
        <v>5348</v>
      </c>
    </row>
    <row r="47" spans="1:20">
      <c r="A47" s="32" t="s">
        <v>63</v>
      </c>
      <c r="B47" s="33">
        <v>1.2329000000000001E-3</v>
      </c>
      <c r="C47" s="33">
        <v>1.1410999999999999E-3</v>
      </c>
      <c r="D47" s="4">
        <v>1007.2350000000001</v>
      </c>
      <c r="E47" s="4">
        <v>-26443.8514</v>
      </c>
      <c r="F47" s="4">
        <v>-23050</v>
      </c>
      <c r="G47" s="58"/>
      <c r="H47" s="34">
        <v>25</v>
      </c>
      <c r="I47" s="34">
        <v>1145</v>
      </c>
      <c r="J47" s="34">
        <v>6141</v>
      </c>
      <c r="K47" s="4">
        <v>457</v>
      </c>
      <c r="L47" s="4"/>
      <c r="M47" s="34">
        <v>298</v>
      </c>
      <c r="N47" s="34">
        <v>1106</v>
      </c>
      <c r="O47" s="34">
        <v>0</v>
      </c>
      <c r="P47" s="4">
        <v>1846</v>
      </c>
      <c r="Q47" s="4"/>
      <c r="R47" s="34">
        <v>1705</v>
      </c>
      <c r="S47" s="35">
        <v>-1740</v>
      </c>
      <c r="T47" s="35">
        <v>-35</v>
      </c>
    </row>
    <row r="48" spans="1:20">
      <c r="A48" s="32" t="s">
        <v>64</v>
      </c>
      <c r="B48" s="33">
        <v>4.39733E-2</v>
      </c>
      <c r="C48" s="33">
        <v>4.36596E-2</v>
      </c>
      <c r="D48" s="4">
        <v>35923.354050000002</v>
      </c>
      <c r="E48" s="4">
        <v>-1011767.5704</v>
      </c>
      <c r="F48" s="4">
        <v>-822125</v>
      </c>
      <c r="G48" s="58"/>
      <c r="H48" s="34">
        <v>879</v>
      </c>
      <c r="I48" s="34">
        <v>40851</v>
      </c>
      <c r="J48" s="34">
        <v>219031</v>
      </c>
      <c r="K48" s="4">
        <v>0</v>
      </c>
      <c r="L48" s="4"/>
      <c r="M48" s="34">
        <v>10642</v>
      </c>
      <c r="N48" s="34">
        <v>39444</v>
      </c>
      <c r="O48" s="34">
        <v>0</v>
      </c>
      <c r="P48" s="4">
        <v>10687</v>
      </c>
      <c r="Q48" s="4"/>
      <c r="R48" s="34">
        <v>60815</v>
      </c>
      <c r="S48" s="35">
        <v>-7278</v>
      </c>
      <c r="T48" s="35">
        <v>53537</v>
      </c>
    </row>
    <row r="49" spans="1:20">
      <c r="A49" s="32" t="s">
        <v>65</v>
      </c>
      <c r="B49" s="33">
        <v>4.2215000000000004E-3</v>
      </c>
      <c r="C49" s="33">
        <v>4.3917000000000001E-3</v>
      </c>
      <c r="D49" s="4">
        <v>3448.6900500000006</v>
      </c>
      <c r="E49" s="4">
        <v>-101773.2558</v>
      </c>
      <c r="F49" s="4">
        <v>-78925</v>
      </c>
      <c r="G49" s="58"/>
      <c r="H49" s="34">
        <v>84.43</v>
      </c>
      <c r="I49" s="34">
        <v>3922</v>
      </c>
      <c r="J49" s="34">
        <v>21027</v>
      </c>
      <c r="K49" s="4">
        <v>2879</v>
      </c>
      <c r="L49" s="4"/>
      <c r="M49" s="34">
        <v>1022</v>
      </c>
      <c r="N49" s="34">
        <v>3787</v>
      </c>
      <c r="O49" s="34">
        <v>0</v>
      </c>
      <c r="P49" s="4">
        <v>1256</v>
      </c>
      <c r="Q49" s="4"/>
      <c r="R49" s="34">
        <v>5838</v>
      </c>
      <c r="S49" s="35">
        <v>-1320</v>
      </c>
      <c r="T49" s="35">
        <v>4518</v>
      </c>
    </row>
    <row r="50" spans="1:20">
      <c r="A50" s="32" t="s">
        <v>66</v>
      </c>
      <c r="B50" s="33">
        <v>1.2143599999999999E-2</v>
      </c>
      <c r="C50" s="33">
        <v>1.2464599999999999E-2</v>
      </c>
      <c r="D50" s="4">
        <v>9920.5729499999979</v>
      </c>
      <c r="E50" s="4">
        <v>-288854.64039999997</v>
      </c>
      <c r="F50" s="4">
        <v>-227037</v>
      </c>
      <c r="G50" s="58"/>
      <c r="H50" s="34">
        <v>243</v>
      </c>
      <c r="I50" s="34">
        <v>11281</v>
      </c>
      <c r="J50" s="34">
        <v>60487</v>
      </c>
      <c r="K50" s="4">
        <v>6235</v>
      </c>
      <c r="L50" s="4"/>
      <c r="M50" s="34">
        <v>2939</v>
      </c>
      <c r="N50" s="34">
        <v>10893</v>
      </c>
      <c r="O50" s="34">
        <v>0</v>
      </c>
      <c r="P50" s="4">
        <v>2427</v>
      </c>
      <c r="Q50" s="4"/>
      <c r="R50" s="34">
        <v>16795</v>
      </c>
      <c r="S50" s="35">
        <v>4293</v>
      </c>
      <c r="T50" s="35">
        <v>21088</v>
      </c>
    </row>
    <row r="51" spans="1:20">
      <c r="A51" s="32" t="s">
        <v>23</v>
      </c>
      <c r="B51" s="33">
        <v>7.4390999999999997E-3</v>
      </c>
      <c r="C51" s="33">
        <v>7.5659999999999998E-3</v>
      </c>
      <c r="D51" s="4">
        <v>6077.2612499999996</v>
      </c>
      <c r="E51" s="4">
        <v>-175334.484</v>
      </c>
      <c r="F51" s="4">
        <v>-139081</v>
      </c>
      <c r="G51" s="58"/>
      <c r="H51" s="34">
        <v>149</v>
      </c>
      <c r="I51" s="34">
        <v>6911</v>
      </c>
      <c r="J51" s="34">
        <v>37054</v>
      </c>
      <c r="K51" s="4">
        <v>2245</v>
      </c>
      <c r="L51" s="4"/>
      <c r="M51" s="34">
        <v>1800</v>
      </c>
      <c r="N51" s="34">
        <v>6673</v>
      </c>
      <c r="O51" s="34">
        <v>0</v>
      </c>
      <c r="P51" s="4">
        <v>4267</v>
      </c>
      <c r="Q51" s="4"/>
      <c r="R51" s="34">
        <v>10288</v>
      </c>
      <c r="S51" s="35">
        <v>-2157</v>
      </c>
      <c r="T51" s="35">
        <v>8131</v>
      </c>
    </row>
    <row r="52" spans="1:20">
      <c r="A52" s="32" t="s">
        <v>67</v>
      </c>
      <c r="B52" s="33">
        <v>1.4215500000000001E-2</v>
      </c>
      <c r="C52" s="33">
        <v>1.3649100000000001E-2</v>
      </c>
      <c r="D52" s="4">
        <v>11613.179700000001</v>
      </c>
      <c r="E52" s="4">
        <v>-316304.24340000004</v>
      </c>
      <c r="F52" s="4">
        <v>-265773</v>
      </c>
      <c r="G52" s="58"/>
      <c r="H52" s="34">
        <v>284.31</v>
      </c>
      <c r="I52" s="34">
        <v>13206</v>
      </c>
      <c r="J52" s="34">
        <v>70807</v>
      </c>
      <c r="K52" s="4">
        <v>0</v>
      </c>
      <c r="L52" s="4"/>
      <c r="M52" s="34">
        <v>3440</v>
      </c>
      <c r="N52" s="34">
        <v>12751</v>
      </c>
      <c r="O52" s="34">
        <v>0</v>
      </c>
      <c r="P52" s="4">
        <v>14393</v>
      </c>
      <c r="Q52" s="4"/>
      <c r="R52" s="34">
        <v>19660</v>
      </c>
      <c r="S52" s="35">
        <v>-11680</v>
      </c>
      <c r="T52" s="35">
        <v>7980</v>
      </c>
    </row>
    <row r="53" spans="1:20">
      <c r="A53" s="32" t="s">
        <v>68</v>
      </c>
      <c r="B53" s="33">
        <v>1.8568E-3</v>
      </c>
      <c r="C53" s="33">
        <v>1.8614E-3</v>
      </c>
      <c r="D53" s="4">
        <v>1516.8702499999997</v>
      </c>
      <c r="E53" s="4">
        <v>-43136.083599999998</v>
      </c>
      <c r="F53" s="4">
        <v>-34715</v>
      </c>
      <c r="G53" s="58"/>
      <c r="H53" s="34">
        <v>37</v>
      </c>
      <c r="I53" s="34">
        <v>1725</v>
      </c>
      <c r="J53" s="34">
        <v>9249</v>
      </c>
      <c r="K53" s="4">
        <v>594</v>
      </c>
      <c r="L53" s="4"/>
      <c r="M53" s="34">
        <v>449</v>
      </c>
      <c r="N53" s="34">
        <v>1666</v>
      </c>
      <c r="O53" s="34">
        <v>0</v>
      </c>
      <c r="P53" s="4">
        <v>115</v>
      </c>
      <c r="Q53" s="4"/>
      <c r="R53" s="34">
        <v>2568</v>
      </c>
      <c r="S53" s="35">
        <v>-112</v>
      </c>
      <c r="T53" s="35">
        <v>2456</v>
      </c>
    </row>
    <row r="54" spans="1:20">
      <c r="A54" s="32" t="s">
        <v>69</v>
      </c>
      <c r="B54" s="33">
        <v>5.0083999999999997E-3</v>
      </c>
      <c r="C54" s="33">
        <v>4.7543999999999998E-3</v>
      </c>
      <c r="D54" s="4">
        <v>4091.5599999999995</v>
      </c>
      <c r="E54" s="4">
        <v>-110178.4656</v>
      </c>
      <c r="F54" s="4">
        <v>-93637</v>
      </c>
      <c r="G54" s="58"/>
      <c r="H54" s="34">
        <v>100</v>
      </c>
      <c r="I54" s="34">
        <v>4653</v>
      </c>
      <c r="J54" s="34">
        <v>24947</v>
      </c>
      <c r="K54" s="4">
        <v>2539</v>
      </c>
      <c r="L54" s="4"/>
      <c r="M54" s="34">
        <v>1212</v>
      </c>
      <c r="N54" s="34">
        <v>4493</v>
      </c>
      <c r="O54" s="34">
        <v>0</v>
      </c>
      <c r="P54" s="4">
        <v>4297</v>
      </c>
      <c r="Q54" s="4"/>
      <c r="R54" s="34">
        <v>6927</v>
      </c>
      <c r="S54" s="35">
        <v>881</v>
      </c>
      <c r="T54" s="35">
        <v>7808</v>
      </c>
    </row>
    <row r="55" spans="1:20">
      <c r="A55" s="32" t="s">
        <v>70</v>
      </c>
      <c r="B55" s="33">
        <v>4.6650000000000001E-4</v>
      </c>
      <c r="C55" s="33">
        <v>4.6450000000000001E-4</v>
      </c>
      <c r="D55" s="4">
        <v>381.07780000000002</v>
      </c>
      <c r="E55" s="4">
        <v>-10764.323</v>
      </c>
      <c r="F55" s="4">
        <v>-8722</v>
      </c>
      <c r="G55" s="58"/>
      <c r="H55" s="34">
        <v>9.33</v>
      </c>
      <c r="I55" s="34">
        <v>433</v>
      </c>
      <c r="J55" s="34">
        <v>2324</v>
      </c>
      <c r="K55" s="4">
        <v>52</v>
      </c>
      <c r="L55" s="4"/>
      <c r="M55" s="34">
        <v>113</v>
      </c>
      <c r="N55" s="34">
        <v>418</v>
      </c>
      <c r="O55" s="34">
        <v>0</v>
      </c>
      <c r="P55" s="4">
        <v>602</v>
      </c>
      <c r="Q55" s="4"/>
      <c r="R55" s="34">
        <v>645</v>
      </c>
      <c r="S55" s="35">
        <v>-228</v>
      </c>
      <c r="T55" s="35">
        <v>417</v>
      </c>
    </row>
    <row r="56" spans="1:20">
      <c r="A56" s="32" t="s">
        <v>71</v>
      </c>
      <c r="B56" s="33">
        <v>2.0577100000000001E-2</v>
      </c>
      <c r="C56" s="33">
        <v>1.9471499999999999E-2</v>
      </c>
      <c r="D56" s="4">
        <v>16810.196250000001</v>
      </c>
      <c r="E56" s="4">
        <v>-451232.54099999997</v>
      </c>
      <c r="F56" s="4">
        <v>-384709</v>
      </c>
      <c r="G56" s="58"/>
      <c r="H56" s="34">
        <v>412</v>
      </c>
      <c r="I56" s="34">
        <v>19116</v>
      </c>
      <c r="J56" s="34">
        <v>102495</v>
      </c>
      <c r="K56" s="4">
        <v>329</v>
      </c>
      <c r="L56" s="4"/>
      <c r="M56" s="34">
        <v>4980</v>
      </c>
      <c r="N56" s="34">
        <v>18458</v>
      </c>
      <c r="O56" s="34">
        <v>0</v>
      </c>
      <c r="P56" s="4">
        <v>25182</v>
      </c>
      <c r="Q56" s="4"/>
      <c r="R56" s="34">
        <v>28458</v>
      </c>
      <c r="S56" s="35">
        <v>-11646</v>
      </c>
      <c r="T56" s="35">
        <v>16812</v>
      </c>
    </row>
    <row r="57" spans="1:20">
      <c r="A57" s="32" t="s">
        <v>72</v>
      </c>
      <c r="B57" s="33">
        <v>6.6058000000000002E-3</v>
      </c>
      <c r="C57" s="33">
        <v>4.7653000000000001E-3</v>
      </c>
      <c r="D57" s="4">
        <v>5396.4840000000004</v>
      </c>
      <c r="E57" s="4">
        <v>-110431.0622</v>
      </c>
      <c r="F57" s="4">
        <v>-123502</v>
      </c>
      <c r="G57" s="58"/>
      <c r="H57" s="34">
        <v>132</v>
      </c>
      <c r="I57" s="34">
        <v>6137</v>
      </c>
      <c r="J57" s="34">
        <v>32903</v>
      </c>
      <c r="K57" s="4">
        <v>0</v>
      </c>
      <c r="L57" s="4"/>
      <c r="M57" s="34">
        <v>1599</v>
      </c>
      <c r="N57" s="34">
        <v>5925</v>
      </c>
      <c r="O57" s="34">
        <v>0</v>
      </c>
      <c r="P57" s="4">
        <v>32496</v>
      </c>
      <c r="Q57" s="4"/>
      <c r="R57" s="34">
        <v>9136</v>
      </c>
      <c r="S57" s="35">
        <v>-14442</v>
      </c>
      <c r="T57" s="35">
        <v>-5307</v>
      </c>
    </row>
    <row r="58" spans="1:20">
      <c r="A58" s="32" t="s">
        <v>73</v>
      </c>
      <c r="B58" s="33">
        <v>1.98465E-2</v>
      </c>
      <c r="C58" s="33">
        <v>1.8983E-2</v>
      </c>
      <c r="D58" s="4">
        <v>16213.324999999999</v>
      </c>
      <c r="E58" s="4">
        <v>-439912.04200000002</v>
      </c>
      <c r="F58" s="4">
        <v>-371050</v>
      </c>
      <c r="G58" s="58"/>
      <c r="H58" s="34">
        <v>396.93</v>
      </c>
      <c r="I58" s="34">
        <v>18437</v>
      </c>
      <c r="J58" s="34">
        <v>98855</v>
      </c>
      <c r="K58" s="4">
        <v>2465</v>
      </c>
      <c r="L58" s="4"/>
      <c r="M58" s="34">
        <v>4803</v>
      </c>
      <c r="N58" s="34">
        <v>17802</v>
      </c>
      <c r="O58" s="34">
        <v>0</v>
      </c>
      <c r="P58" s="4">
        <v>15881</v>
      </c>
      <c r="Q58" s="4"/>
      <c r="R58" s="34">
        <v>27448</v>
      </c>
      <c r="S58" s="35">
        <v>-10480</v>
      </c>
      <c r="T58" s="35">
        <v>16968</v>
      </c>
    </row>
    <row r="59" spans="1:20">
      <c r="A59" s="32" t="s">
        <v>74</v>
      </c>
      <c r="B59" s="33">
        <v>8.3480000000000002E-4</v>
      </c>
      <c r="C59" s="33">
        <v>1.0701E-3</v>
      </c>
      <c r="D59" s="4">
        <v>681.96749999999997</v>
      </c>
      <c r="E59" s="4">
        <v>-24798.4974</v>
      </c>
      <c r="F59" s="4">
        <v>-15607</v>
      </c>
      <c r="G59" s="58"/>
      <c r="H59" s="34">
        <v>17</v>
      </c>
      <c r="I59" s="34">
        <v>776</v>
      </c>
      <c r="J59" s="34">
        <v>4158</v>
      </c>
      <c r="K59" s="4">
        <v>3980</v>
      </c>
      <c r="L59" s="4"/>
      <c r="M59" s="34">
        <v>202</v>
      </c>
      <c r="N59" s="34">
        <v>749</v>
      </c>
      <c r="O59" s="34">
        <v>0</v>
      </c>
      <c r="P59" s="4">
        <v>897</v>
      </c>
      <c r="Q59" s="4"/>
      <c r="R59" s="34">
        <v>1155</v>
      </c>
      <c r="S59" s="35">
        <v>371</v>
      </c>
      <c r="T59" s="35">
        <v>1525</v>
      </c>
    </row>
    <row r="60" spans="1:20">
      <c r="A60" s="32" t="s">
        <v>75</v>
      </c>
      <c r="B60" s="33">
        <v>5.7454000000000003E-3</v>
      </c>
      <c r="C60" s="33">
        <v>5.6010000000000001E-3</v>
      </c>
      <c r="D60" s="4">
        <v>4693.6549999999997</v>
      </c>
      <c r="E60" s="4">
        <v>-129797.57400000001</v>
      </c>
      <c r="F60" s="4">
        <v>-107416</v>
      </c>
      <c r="G60" s="58"/>
      <c r="H60" s="34">
        <v>115</v>
      </c>
      <c r="I60" s="34">
        <v>5337</v>
      </c>
      <c r="J60" s="34">
        <v>28618</v>
      </c>
      <c r="K60" s="4">
        <v>0</v>
      </c>
      <c r="L60" s="4"/>
      <c r="M60" s="34">
        <v>1390</v>
      </c>
      <c r="N60" s="34">
        <v>5154</v>
      </c>
      <c r="O60" s="34">
        <v>0</v>
      </c>
      <c r="P60" s="4">
        <v>2991</v>
      </c>
      <c r="Q60" s="4"/>
      <c r="R60" s="34">
        <v>7946</v>
      </c>
      <c r="S60" s="35">
        <v>-2889</v>
      </c>
      <c r="T60" s="35">
        <v>5057</v>
      </c>
    </row>
    <row r="61" spans="1:20">
      <c r="A61" s="32" t="s">
        <v>76</v>
      </c>
      <c r="B61" s="33">
        <v>3.5750000000000001E-3</v>
      </c>
      <c r="C61" s="33">
        <v>3.4470999999999998E-3</v>
      </c>
      <c r="D61" s="4">
        <v>2920.53</v>
      </c>
      <c r="E61" s="4">
        <v>-79883.095399999991</v>
      </c>
      <c r="F61" s="4">
        <v>-66838.2</v>
      </c>
      <c r="G61" s="58"/>
      <c r="H61" s="34">
        <v>71.5</v>
      </c>
      <c r="I61" s="34">
        <v>3321</v>
      </c>
      <c r="J61" s="34">
        <v>17807</v>
      </c>
      <c r="K61" s="4">
        <v>2436</v>
      </c>
      <c r="L61" s="4"/>
      <c r="M61" s="34">
        <v>865.15</v>
      </c>
      <c r="N61" s="34">
        <v>3207</v>
      </c>
      <c r="O61" s="34">
        <v>0</v>
      </c>
      <c r="P61" s="4">
        <v>2650</v>
      </c>
      <c r="Q61" s="4"/>
      <c r="R61" s="34">
        <v>4944</v>
      </c>
      <c r="S61" s="35">
        <v>-1315</v>
      </c>
      <c r="T61" s="35">
        <v>3629</v>
      </c>
    </row>
    <row r="62" spans="1:20">
      <c r="A62" s="32" t="s">
        <v>77</v>
      </c>
      <c r="B62" s="33">
        <v>8.9589999999999999E-3</v>
      </c>
      <c r="C62" s="33">
        <v>8.4183000000000001E-3</v>
      </c>
      <c r="D62" s="4">
        <v>7318.9193999999989</v>
      </c>
      <c r="E62" s="4">
        <v>-195085.68419999999</v>
      </c>
      <c r="F62" s="4">
        <v>-167497</v>
      </c>
      <c r="G62" s="58"/>
      <c r="H62" s="34">
        <v>179.18</v>
      </c>
      <c r="I62" s="34">
        <v>8323</v>
      </c>
      <c r="J62" s="34">
        <v>44625</v>
      </c>
      <c r="K62" s="4">
        <v>0</v>
      </c>
      <c r="L62" s="4"/>
      <c r="M62" s="34">
        <v>2168</v>
      </c>
      <c r="N62" s="34">
        <v>8036</v>
      </c>
      <c r="O62" s="34">
        <v>0</v>
      </c>
      <c r="P62" s="4">
        <v>12119</v>
      </c>
      <c r="Q62" s="4"/>
      <c r="R62" s="34">
        <v>12390</v>
      </c>
      <c r="S62" s="35">
        <v>-6850</v>
      </c>
      <c r="T62" s="35">
        <v>5540</v>
      </c>
    </row>
    <row r="63" spans="1:20">
      <c r="A63" s="32" t="s">
        <v>78</v>
      </c>
      <c r="B63" s="33">
        <v>4.2973000000000004E-3</v>
      </c>
      <c r="C63" s="33">
        <v>4.2405000000000003E-3</v>
      </c>
      <c r="D63" s="4">
        <v>3510.6058499999999</v>
      </c>
      <c r="E63" s="4">
        <v>-98269.347000000009</v>
      </c>
      <c r="F63" s="4">
        <v>-80342</v>
      </c>
      <c r="G63" s="58"/>
      <c r="H63" s="34">
        <v>86</v>
      </c>
      <c r="I63" s="34">
        <v>3992</v>
      </c>
      <c r="J63" s="34">
        <v>21405</v>
      </c>
      <c r="K63" s="4">
        <v>679</v>
      </c>
      <c r="L63" s="4"/>
      <c r="M63" s="34">
        <v>1040</v>
      </c>
      <c r="N63" s="34">
        <v>3855</v>
      </c>
      <c r="O63" s="34">
        <v>0</v>
      </c>
      <c r="P63" s="4">
        <v>4113</v>
      </c>
      <c r="Q63" s="4"/>
      <c r="R63" s="34">
        <v>5943</v>
      </c>
      <c r="S63" s="35">
        <v>364</v>
      </c>
      <c r="T63" s="35">
        <v>6307</v>
      </c>
    </row>
    <row r="64" spans="1:20">
      <c r="A64" s="32" t="s">
        <v>79</v>
      </c>
      <c r="B64" s="33">
        <v>5.1720000000000004E-3</v>
      </c>
      <c r="C64" s="33">
        <v>4.8856000000000004E-3</v>
      </c>
      <c r="D64" s="4">
        <v>4225.16</v>
      </c>
      <c r="E64" s="4">
        <v>-113218.8944</v>
      </c>
      <c r="F64" s="4">
        <v>-96696</v>
      </c>
      <c r="G64" s="58"/>
      <c r="H64" s="34">
        <v>103</v>
      </c>
      <c r="I64" s="34">
        <v>4805</v>
      </c>
      <c r="J64" s="34">
        <v>25762</v>
      </c>
      <c r="K64" s="4">
        <v>0</v>
      </c>
      <c r="L64" s="4"/>
      <c r="M64" s="34">
        <v>1252</v>
      </c>
      <c r="N64" s="34">
        <v>4639</v>
      </c>
      <c r="O64" s="34">
        <v>0</v>
      </c>
      <c r="P64" s="4">
        <v>7363</v>
      </c>
      <c r="Q64" s="4"/>
      <c r="R64" s="34">
        <v>7153</v>
      </c>
      <c r="S64" s="35">
        <v>-9331</v>
      </c>
      <c r="T64" s="35">
        <v>-2178</v>
      </c>
    </row>
    <row r="65" spans="1:20">
      <c r="A65" s="32" t="s">
        <v>80</v>
      </c>
      <c r="B65" s="33">
        <v>1.8517E-3</v>
      </c>
      <c r="C65" s="33">
        <v>1.8458000000000001E-3</v>
      </c>
      <c r="D65" s="4">
        <v>1512.7562499999999</v>
      </c>
      <c r="E65" s="4">
        <v>-42774.569200000005</v>
      </c>
      <c r="F65" s="4">
        <v>-34619</v>
      </c>
      <c r="G65" s="58"/>
      <c r="H65" s="34">
        <v>37</v>
      </c>
      <c r="I65" s="34">
        <v>1720</v>
      </c>
      <c r="J65" s="34">
        <v>9223</v>
      </c>
      <c r="K65" s="4">
        <v>270</v>
      </c>
      <c r="L65" s="4"/>
      <c r="M65" s="34">
        <v>448</v>
      </c>
      <c r="N65" s="34">
        <v>1661</v>
      </c>
      <c r="O65" s="34">
        <v>0</v>
      </c>
      <c r="P65" s="4">
        <v>344</v>
      </c>
      <c r="Q65" s="4"/>
      <c r="R65" s="34">
        <v>2561</v>
      </c>
      <c r="S65" s="35">
        <v>-1039</v>
      </c>
      <c r="T65" s="35">
        <v>1522</v>
      </c>
    </row>
    <row r="66" spans="1:20">
      <c r="A66" s="32" t="s">
        <v>81</v>
      </c>
      <c r="B66" s="33">
        <v>4.0070000000000001E-3</v>
      </c>
      <c r="C66" s="33">
        <v>3.7981999999999998E-3</v>
      </c>
      <c r="D66" s="4">
        <v>3273.5002500000001</v>
      </c>
      <c r="E66" s="4">
        <v>-88019.486799999999</v>
      </c>
      <c r="F66" s="4">
        <v>-74915</v>
      </c>
      <c r="G66" s="58"/>
      <c r="H66" s="34">
        <v>80.14</v>
      </c>
      <c r="I66" s="34">
        <v>3723</v>
      </c>
      <c r="J66" s="34">
        <v>19959</v>
      </c>
      <c r="K66" s="4">
        <v>395</v>
      </c>
      <c r="L66" s="4"/>
      <c r="M66" s="34">
        <v>970</v>
      </c>
      <c r="N66" s="34">
        <v>3594</v>
      </c>
      <c r="O66" s="34">
        <v>0</v>
      </c>
      <c r="P66" s="4">
        <v>3665</v>
      </c>
      <c r="Q66" s="4"/>
      <c r="R66" s="34">
        <v>5542</v>
      </c>
      <c r="S66" s="35">
        <v>-1828</v>
      </c>
      <c r="T66" s="35">
        <v>3714</v>
      </c>
    </row>
    <row r="67" spans="1:20">
      <c r="A67" s="32" t="s">
        <v>82</v>
      </c>
      <c r="B67" s="33">
        <v>7.9832E-2</v>
      </c>
      <c r="C67" s="33">
        <v>8.8390399999999994E-2</v>
      </c>
      <c r="D67" s="4">
        <v>65217.69049999999</v>
      </c>
      <c r="E67" s="4">
        <v>-2048359.1296000001</v>
      </c>
      <c r="F67" s="4">
        <v>-1492539</v>
      </c>
      <c r="G67" s="58"/>
      <c r="H67" s="34">
        <v>1596.64</v>
      </c>
      <c r="I67" s="34">
        <v>74164</v>
      </c>
      <c r="J67" s="34">
        <v>397643</v>
      </c>
      <c r="K67" s="4">
        <v>155634</v>
      </c>
      <c r="L67" s="4"/>
      <c r="M67" s="34">
        <v>19319</v>
      </c>
      <c r="N67" s="34">
        <v>71609</v>
      </c>
      <c r="O67" s="34">
        <v>0</v>
      </c>
      <c r="P67" s="4">
        <v>10056</v>
      </c>
      <c r="Q67" s="4"/>
      <c r="R67" s="34">
        <v>110408</v>
      </c>
      <c r="S67" s="35">
        <v>107021</v>
      </c>
      <c r="T67" s="35">
        <v>217428</v>
      </c>
    </row>
    <row r="68" spans="1:20">
      <c r="A68" s="32" t="s">
        <v>83</v>
      </c>
      <c r="B68" s="33">
        <v>1.5782999999999999E-3</v>
      </c>
      <c r="C68" s="33">
        <v>1.5759000000000001E-3</v>
      </c>
      <c r="D68" s="4">
        <v>1289.3441</v>
      </c>
      <c r="E68" s="4">
        <v>-36519.906600000002</v>
      </c>
      <c r="F68" s="4">
        <v>-29508</v>
      </c>
      <c r="G68" s="58"/>
      <c r="H68" s="34">
        <v>32</v>
      </c>
      <c r="I68" s="34">
        <v>1466</v>
      </c>
      <c r="J68" s="34">
        <v>7862</v>
      </c>
      <c r="K68" s="4">
        <v>659</v>
      </c>
      <c r="L68" s="4"/>
      <c r="M68" s="34">
        <v>382</v>
      </c>
      <c r="N68" s="34">
        <v>1416</v>
      </c>
      <c r="O68" s="34">
        <v>0</v>
      </c>
      <c r="P68" s="4">
        <v>41</v>
      </c>
      <c r="Q68" s="4"/>
      <c r="R68" s="34">
        <v>2183</v>
      </c>
      <c r="S68" s="35">
        <v>805</v>
      </c>
      <c r="T68" s="35">
        <v>2988</v>
      </c>
    </row>
    <row r="69" spans="1:20">
      <c r="A69" s="32" t="s">
        <v>84</v>
      </c>
      <c r="B69" s="33">
        <v>2.4842000000000002E-3</v>
      </c>
      <c r="C69" s="33">
        <v>2.4891000000000002E-3</v>
      </c>
      <c r="D69" s="4">
        <v>2029.41</v>
      </c>
      <c r="E69" s="4">
        <v>-57682.403400000003</v>
      </c>
      <c r="F69" s="4">
        <v>-46445</v>
      </c>
      <c r="G69" s="58"/>
      <c r="H69" s="34">
        <v>50</v>
      </c>
      <c r="I69" s="34">
        <v>2308</v>
      </c>
      <c r="J69" s="34">
        <v>12374</v>
      </c>
      <c r="K69" s="4">
        <v>83</v>
      </c>
      <c r="L69" s="4"/>
      <c r="M69" s="34">
        <v>601</v>
      </c>
      <c r="N69" s="34">
        <v>2228</v>
      </c>
      <c r="O69" s="34">
        <v>0</v>
      </c>
      <c r="P69" s="4">
        <v>524</v>
      </c>
      <c r="Q69" s="4"/>
      <c r="R69" s="34">
        <v>3436</v>
      </c>
      <c r="S69" s="35">
        <v>-1144</v>
      </c>
      <c r="T69" s="35">
        <v>2292</v>
      </c>
    </row>
    <row r="70" spans="1:20">
      <c r="A70" s="32" t="s">
        <v>85</v>
      </c>
      <c r="B70" s="33">
        <v>2.2974999999999999E-2</v>
      </c>
      <c r="C70" s="33">
        <v>1.29915E-2</v>
      </c>
      <c r="D70" s="4">
        <v>18769.080249999999</v>
      </c>
      <c r="E70" s="4">
        <v>-301065.02100000001</v>
      </c>
      <c r="F70" s="4">
        <v>-429540.6</v>
      </c>
      <c r="G70" s="58"/>
      <c r="H70" s="34">
        <v>459.5</v>
      </c>
      <c r="I70" s="34">
        <v>21344</v>
      </c>
      <c r="J70" s="34">
        <v>114438</v>
      </c>
      <c r="K70" s="4">
        <v>0</v>
      </c>
      <c r="L70" s="4"/>
      <c r="M70" s="34">
        <v>5559.95</v>
      </c>
      <c r="N70" s="34">
        <v>20609</v>
      </c>
      <c r="O70" s="34">
        <v>0</v>
      </c>
      <c r="P70" s="4">
        <v>171966</v>
      </c>
      <c r="Q70" s="4"/>
      <c r="R70" s="34">
        <v>31774</v>
      </c>
      <c r="S70" s="35">
        <v>-74669</v>
      </c>
      <c r="T70" s="35">
        <v>-42895</v>
      </c>
    </row>
    <row r="71" spans="1:20">
      <c r="A71" s="32" t="s">
        <v>86</v>
      </c>
      <c r="B71" s="33">
        <v>8.3230999999999999E-3</v>
      </c>
      <c r="C71" s="33">
        <v>8.3500999999999992E-3</v>
      </c>
      <c r="D71" s="4">
        <v>6799.4759999999997</v>
      </c>
      <c r="E71" s="4">
        <v>-193505.21739999999</v>
      </c>
      <c r="F71" s="4">
        <v>-155609</v>
      </c>
      <c r="G71" s="58"/>
      <c r="H71" s="34">
        <v>166</v>
      </c>
      <c r="I71" s="34">
        <v>7732</v>
      </c>
      <c r="J71" s="34">
        <v>41457</v>
      </c>
      <c r="K71" s="4">
        <v>1192</v>
      </c>
      <c r="L71" s="4"/>
      <c r="M71" s="34">
        <v>2014</v>
      </c>
      <c r="N71" s="34">
        <v>7466</v>
      </c>
      <c r="O71" s="34">
        <v>0</v>
      </c>
      <c r="P71" s="4">
        <v>0</v>
      </c>
      <c r="Q71" s="4"/>
      <c r="R71" s="34">
        <v>11511</v>
      </c>
      <c r="S71" s="35">
        <v>1699</v>
      </c>
      <c r="T71" s="35">
        <v>13210</v>
      </c>
    </row>
    <row r="72" spans="1:20">
      <c r="A72" s="32" t="s">
        <v>87</v>
      </c>
      <c r="B72" s="33">
        <v>2.7473600000000001E-2</v>
      </c>
      <c r="C72" s="33">
        <v>2.5998500000000001E-2</v>
      </c>
      <c r="D72" s="4">
        <v>22444.21875</v>
      </c>
      <c r="E72" s="4">
        <v>-602489.23900000006</v>
      </c>
      <c r="F72" s="4">
        <v>-513646</v>
      </c>
      <c r="G72" s="58"/>
      <c r="H72" s="34">
        <v>549</v>
      </c>
      <c r="I72" s="34">
        <v>25523</v>
      </c>
      <c r="J72" s="34">
        <v>136846</v>
      </c>
      <c r="K72" s="4">
        <v>1251</v>
      </c>
      <c r="L72" s="4"/>
      <c r="M72" s="34">
        <v>6649</v>
      </c>
      <c r="N72" s="34">
        <v>24644</v>
      </c>
      <c r="O72" s="34">
        <v>0</v>
      </c>
      <c r="P72" s="4">
        <v>33771</v>
      </c>
      <c r="Q72" s="4"/>
      <c r="R72" s="34">
        <v>37996</v>
      </c>
      <c r="S72" s="35">
        <v>-11623</v>
      </c>
      <c r="T72" s="35">
        <v>26373</v>
      </c>
    </row>
    <row r="73" spans="1:20">
      <c r="A73" s="32" t="s">
        <v>88</v>
      </c>
      <c r="B73" s="33">
        <v>1.7821E-3</v>
      </c>
      <c r="C73" s="33">
        <v>1.7045000000000001E-3</v>
      </c>
      <c r="D73" s="4">
        <v>1455.8775000000001</v>
      </c>
      <c r="E73" s="4">
        <v>-39500.082999999999</v>
      </c>
      <c r="F73" s="4">
        <v>-33318</v>
      </c>
      <c r="G73" s="58"/>
      <c r="H73" s="34">
        <v>36</v>
      </c>
      <c r="I73" s="34">
        <v>1656</v>
      </c>
      <c r="J73" s="34">
        <v>8877</v>
      </c>
      <c r="K73" s="4">
        <v>0</v>
      </c>
      <c r="L73" s="4"/>
      <c r="M73" s="34">
        <v>431</v>
      </c>
      <c r="N73" s="34">
        <v>1599</v>
      </c>
      <c r="O73" s="34">
        <v>0</v>
      </c>
      <c r="P73" s="4">
        <v>1815</v>
      </c>
      <c r="Q73" s="4"/>
      <c r="R73" s="34">
        <v>2465</v>
      </c>
      <c r="S73" s="35">
        <v>-1400</v>
      </c>
      <c r="T73" s="35">
        <v>1064</v>
      </c>
    </row>
    <row r="74" spans="1:20">
      <c r="A74" s="32" t="s">
        <v>89</v>
      </c>
      <c r="B74" s="33">
        <v>2.22189E-2</v>
      </c>
      <c r="C74" s="33">
        <v>2.28341E-2</v>
      </c>
      <c r="D74" s="4">
        <v>18151.389899999998</v>
      </c>
      <c r="E74" s="4">
        <v>-529157.43339999998</v>
      </c>
      <c r="F74" s="4">
        <v>-415405</v>
      </c>
      <c r="G74" s="58"/>
      <c r="H74" s="34">
        <v>444</v>
      </c>
      <c r="I74" s="34">
        <v>20641</v>
      </c>
      <c r="J74" s="34">
        <v>110672</v>
      </c>
      <c r="K74" s="4">
        <v>12760</v>
      </c>
      <c r="L74" s="4"/>
      <c r="M74" s="34">
        <v>5377</v>
      </c>
      <c r="N74" s="34">
        <v>19930</v>
      </c>
      <c r="O74" s="34">
        <v>0</v>
      </c>
      <c r="P74" s="4">
        <v>446</v>
      </c>
      <c r="Q74" s="4"/>
      <c r="R74" s="34">
        <v>30729</v>
      </c>
      <c r="S74" s="35">
        <v>15786</v>
      </c>
      <c r="T74" s="35">
        <v>46515</v>
      </c>
    </row>
    <row r="75" spans="1:20">
      <c r="A75" s="32" t="s">
        <v>90</v>
      </c>
      <c r="B75" s="33">
        <v>1.15307E-2</v>
      </c>
      <c r="C75" s="33">
        <v>1.09301E-2</v>
      </c>
      <c r="D75" s="4">
        <v>9419.8424500000019</v>
      </c>
      <c r="E75" s="4">
        <v>-253294.13740000001</v>
      </c>
      <c r="F75" s="4">
        <v>-215578</v>
      </c>
      <c r="G75" s="58"/>
      <c r="H75" s="34">
        <v>231</v>
      </c>
      <c r="I75" s="34">
        <v>10712</v>
      </c>
      <c r="J75" s="34">
        <v>57434</v>
      </c>
      <c r="K75" s="4">
        <v>710</v>
      </c>
      <c r="L75" s="4"/>
      <c r="M75" s="34">
        <v>2790</v>
      </c>
      <c r="N75" s="34">
        <v>10343</v>
      </c>
      <c r="O75" s="34">
        <v>0</v>
      </c>
      <c r="P75" s="4">
        <v>13287</v>
      </c>
      <c r="Q75" s="4"/>
      <c r="R75" s="34">
        <v>15947</v>
      </c>
      <c r="S75" s="35">
        <v>-3345</v>
      </c>
      <c r="T75" s="35">
        <v>12602</v>
      </c>
    </row>
    <row r="76" spans="1:20">
      <c r="A76" s="32" t="s">
        <v>91</v>
      </c>
      <c r="B76" s="33">
        <v>1.5663999999999999E-3</v>
      </c>
      <c r="C76" s="33">
        <v>1.3946E-3</v>
      </c>
      <c r="D76" s="4">
        <v>1279.6237499999997</v>
      </c>
      <c r="E76" s="4">
        <v>-32318.4604</v>
      </c>
      <c r="F76" s="4">
        <v>-29285</v>
      </c>
      <c r="G76" s="58"/>
      <c r="H76" s="34">
        <v>31</v>
      </c>
      <c r="I76" s="34">
        <v>1455</v>
      </c>
      <c r="J76" s="34">
        <v>7802</v>
      </c>
      <c r="K76" s="4">
        <v>718</v>
      </c>
      <c r="L76" s="4"/>
      <c r="M76" s="34">
        <v>379</v>
      </c>
      <c r="N76" s="34">
        <v>1405</v>
      </c>
      <c r="O76" s="34">
        <v>0</v>
      </c>
      <c r="P76" s="4">
        <v>3068</v>
      </c>
      <c r="Q76" s="4"/>
      <c r="R76" s="34">
        <v>2166</v>
      </c>
      <c r="S76" s="35">
        <v>-1436</v>
      </c>
      <c r="T76" s="35">
        <v>730</v>
      </c>
    </row>
    <row r="77" spans="1:20">
      <c r="A77" s="32" t="s">
        <v>92</v>
      </c>
      <c r="B77" s="33">
        <v>4.2376999999999996E-3</v>
      </c>
      <c r="C77" s="33">
        <v>4.1191999999999999E-3</v>
      </c>
      <c r="D77" s="4">
        <v>3461.8942499999994</v>
      </c>
      <c r="E77" s="4">
        <v>-95458.340800000005</v>
      </c>
      <c r="F77" s="4">
        <v>-79228</v>
      </c>
      <c r="G77" s="58"/>
      <c r="H77" s="34">
        <v>85</v>
      </c>
      <c r="I77" s="34">
        <v>3937</v>
      </c>
      <c r="J77" s="34">
        <v>21108</v>
      </c>
      <c r="K77" s="4">
        <v>956</v>
      </c>
      <c r="L77" s="4"/>
      <c r="M77" s="34">
        <v>1026</v>
      </c>
      <c r="N77" s="34">
        <v>3801</v>
      </c>
      <c r="O77" s="34">
        <v>0</v>
      </c>
      <c r="P77" s="4">
        <v>2025</v>
      </c>
      <c r="Q77" s="4"/>
      <c r="R77" s="34">
        <v>5861</v>
      </c>
      <c r="S77" s="35">
        <v>-153</v>
      </c>
      <c r="T77" s="35">
        <v>5708</v>
      </c>
    </row>
    <row r="78" spans="1:20">
      <c r="A78" s="32" t="s">
        <v>93</v>
      </c>
      <c r="B78" s="33">
        <v>7.2559E-3</v>
      </c>
      <c r="C78" s="33">
        <v>7.0577000000000001E-3</v>
      </c>
      <c r="D78" s="4">
        <v>5927.6201500000006</v>
      </c>
      <c r="E78" s="4">
        <v>-163555.1398</v>
      </c>
      <c r="F78" s="4">
        <v>-135656</v>
      </c>
      <c r="G78" s="58"/>
      <c r="H78" s="34">
        <v>145</v>
      </c>
      <c r="I78" s="34">
        <v>6741</v>
      </c>
      <c r="J78" s="34">
        <v>36142</v>
      </c>
      <c r="K78" s="4">
        <v>0</v>
      </c>
      <c r="L78" s="4"/>
      <c r="M78" s="34">
        <v>1756</v>
      </c>
      <c r="N78" s="34">
        <v>6509</v>
      </c>
      <c r="O78" s="34">
        <v>0</v>
      </c>
      <c r="P78" s="4">
        <v>6422</v>
      </c>
      <c r="Q78" s="4"/>
      <c r="R78" s="34">
        <v>10035</v>
      </c>
      <c r="S78" s="35">
        <v>-4648</v>
      </c>
      <c r="T78" s="35">
        <v>5387</v>
      </c>
    </row>
    <row r="79" spans="1:20">
      <c r="A79" s="32" t="s">
        <v>94</v>
      </c>
      <c r="B79" s="33">
        <v>1.4243000000000001E-3</v>
      </c>
      <c r="C79" s="33">
        <v>1.3423E-3</v>
      </c>
      <c r="D79" s="4">
        <v>1163.5722499999999</v>
      </c>
      <c r="E79" s="4">
        <v>-31106.460200000001</v>
      </c>
      <c r="F79" s="4">
        <v>-26629</v>
      </c>
      <c r="G79" s="58"/>
      <c r="H79" s="34">
        <v>28</v>
      </c>
      <c r="I79" s="34">
        <v>1323</v>
      </c>
      <c r="J79" s="34">
        <v>7094</v>
      </c>
      <c r="K79" s="4">
        <v>401</v>
      </c>
      <c r="L79" s="4"/>
      <c r="M79" s="34">
        <v>345</v>
      </c>
      <c r="N79" s="34">
        <v>1278</v>
      </c>
      <c r="O79" s="34">
        <v>0</v>
      </c>
      <c r="P79" s="4">
        <v>1387</v>
      </c>
      <c r="Q79" s="4"/>
      <c r="R79" s="34">
        <v>1970</v>
      </c>
      <c r="S79" s="35">
        <v>-110</v>
      </c>
      <c r="T79" s="35">
        <v>1860</v>
      </c>
    </row>
    <row r="80" spans="1:20">
      <c r="A80" s="32" t="s">
        <v>95</v>
      </c>
      <c r="B80" s="33">
        <v>3.5128999999999998E-3</v>
      </c>
      <c r="C80" s="33">
        <v>3.5444999999999999E-3</v>
      </c>
      <c r="D80" s="4">
        <v>2869.8204000000001</v>
      </c>
      <c r="E80" s="4">
        <v>-82140.243000000002</v>
      </c>
      <c r="F80" s="4">
        <v>-65677</v>
      </c>
      <c r="G80" s="58"/>
      <c r="H80" s="34">
        <v>70</v>
      </c>
      <c r="I80" s="34">
        <v>3263</v>
      </c>
      <c r="J80" s="34">
        <v>17498</v>
      </c>
      <c r="K80" s="4">
        <v>2153</v>
      </c>
      <c r="L80" s="4"/>
      <c r="M80" s="34">
        <v>850</v>
      </c>
      <c r="N80" s="34">
        <v>3151</v>
      </c>
      <c r="O80" s="34">
        <v>0</v>
      </c>
      <c r="P80" s="4">
        <v>288</v>
      </c>
      <c r="Q80" s="4"/>
      <c r="R80" s="34">
        <v>4858</v>
      </c>
      <c r="S80" s="35">
        <v>136</v>
      </c>
      <c r="T80" s="35">
        <v>4995</v>
      </c>
    </row>
    <row r="81" spans="1:20">
      <c r="A81" s="32" t="s">
        <v>96</v>
      </c>
      <c r="B81" s="33">
        <v>1.42188E-2</v>
      </c>
      <c r="C81" s="33">
        <v>1.45868E-2</v>
      </c>
      <c r="D81" s="4">
        <v>11615.87595</v>
      </c>
      <c r="E81" s="4">
        <v>-338034.50320000004</v>
      </c>
      <c r="F81" s="4">
        <v>-265835</v>
      </c>
      <c r="G81" s="58"/>
      <c r="H81" s="34">
        <v>284</v>
      </c>
      <c r="I81" s="34">
        <v>13209</v>
      </c>
      <c r="J81" s="34">
        <v>70824</v>
      </c>
      <c r="K81" s="4">
        <v>7900</v>
      </c>
      <c r="L81" s="4"/>
      <c r="M81" s="34">
        <v>3441</v>
      </c>
      <c r="N81" s="34">
        <v>12754</v>
      </c>
      <c r="O81" s="34">
        <v>0</v>
      </c>
      <c r="P81" s="4">
        <v>736</v>
      </c>
      <c r="Q81" s="4"/>
      <c r="R81" s="34">
        <v>19665</v>
      </c>
      <c r="S81" s="35">
        <v>342</v>
      </c>
      <c r="T81" s="35">
        <v>20007</v>
      </c>
    </row>
    <row r="82" spans="1:20">
      <c r="A82" s="32" t="s">
        <v>97</v>
      </c>
      <c r="B82" s="33">
        <v>2.2653999999999999E-3</v>
      </c>
      <c r="C82" s="33">
        <v>2.4053999999999998E-3</v>
      </c>
      <c r="D82" s="4">
        <v>1850.7225000000003</v>
      </c>
      <c r="E82" s="4">
        <v>-55742.739599999994</v>
      </c>
      <c r="F82" s="4">
        <v>-42354</v>
      </c>
      <c r="G82" s="58"/>
      <c r="H82" s="34">
        <v>45</v>
      </c>
      <c r="I82" s="34">
        <v>2105</v>
      </c>
      <c r="J82" s="34">
        <v>11284</v>
      </c>
      <c r="K82" s="4">
        <v>2368</v>
      </c>
      <c r="L82" s="4"/>
      <c r="M82" s="34">
        <v>548</v>
      </c>
      <c r="N82" s="34">
        <v>2032</v>
      </c>
      <c r="O82" s="34">
        <v>0</v>
      </c>
      <c r="P82" s="4">
        <v>1853</v>
      </c>
      <c r="Q82" s="4"/>
      <c r="R82" s="34">
        <v>3133</v>
      </c>
      <c r="S82" s="35">
        <v>-1312</v>
      </c>
      <c r="T82" s="35">
        <v>1821</v>
      </c>
    </row>
    <row r="83" spans="1:20">
      <c r="A83" s="32" t="s">
        <v>98</v>
      </c>
      <c r="B83" s="33">
        <v>1.1860799999999999E-2</v>
      </c>
      <c r="C83" s="33">
        <v>1.32129E-2</v>
      </c>
      <c r="D83" s="4">
        <v>9689.5300500000012</v>
      </c>
      <c r="E83" s="4">
        <v>-306195.74459999998</v>
      </c>
      <c r="F83" s="4">
        <v>-221750</v>
      </c>
      <c r="G83" s="58"/>
      <c r="H83" s="34">
        <v>237</v>
      </c>
      <c r="I83" s="34">
        <v>11019</v>
      </c>
      <c r="J83" s="34">
        <v>59079</v>
      </c>
      <c r="K83" s="4">
        <v>22872</v>
      </c>
      <c r="L83" s="4"/>
      <c r="M83" s="34">
        <v>2870</v>
      </c>
      <c r="N83" s="34">
        <v>10639</v>
      </c>
      <c r="O83" s="34">
        <v>0</v>
      </c>
      <c r="P83" s="4">
        <v>12807</v>
      </c>
      <c r="Q83" s="4"/>
      <c r="R83" s="34">
        <v>16403</v>
      </c>
      <c r="S83" s="35">
        <v>-3660</v>
      </c>
      <c r="T83" s="35">
        <v>12744</v>
      </c>
    </row>
    <row r="84" spans="1:20">
      <c r="A84" s="32" t="s">
        <v>99</v>
      </c>
      <c r="B84" s="33">
        <v>2.9551E-3</v>
      </c>
      <c r="C84" s="33">
        <v>2.8926999999999998E-3</v>
      </c>
      <c r="D84" s="4">
        <v>2414.1688500000005</v>
      </c>
      <c r="E84" s="4">
        <v>-67035.429799999998</v>
      </c>
      <c r="F84" s="4">
        <v>-55249</v>
      </c>
      <c r="G84" s="58"/>
      <c r="H84" s="34">
        <v>59</v>
      </c>
      <c r="I84" s="34">
        <v>2745</v>
      </c>
      <c r="J84" s="34">
        <v>14719</v>
      </c>
      <c r="K84" s="4">
        <v>0</v>
      </c>
      <c r="L84" s="4"/>
      <c r="M84" s="34">
        <v>715</v>
      </c>
      <c r="N84" s="34">
        <v>2651</v>
      </c>
      <c r="O84" s="34">
        <v>0</v>
      </c>
      <c r="P84" s="4">
        <v>2107</v>
      </c>
      <c r="Q84" s="4"/>
      <c r="R84" s="34">
        <v>4087</v>
      </c>
      <c r="S84" s="35">
        <v>-2369</v>
      </c>
      <c r="T84" s="35">
        <v>1718</v>
      </c>
    </row>
    <row r="85" spans="1:20">
      <c r="A85" s="32" t="s">
        <v>100</v>
      </c>
      <c r="B85" s="33">
        <v>8.4644000000000004E-3</v>
      </c>
      <c r="C85" s="33">
        <v>7.7958000000000003E-3</v>
      </c>
      <c r="D85" s="4">
        <v>6914.8409499999998</v>
      </c>
      <c r="E85" s="4">
        <v>-180659.86920000002</v>
      </c>
      <c r="F85" s="4">
        <v>-158250</v>
      </c>
      <c r="G85" s="58"/>
      <c r="H85" s="34">
        <v>169</v>
      </c>
      <c r="I85" s="34">
        <v>7863</v>
      </c>
      <c r="J85" s="34">
        <v>42161</v>
      </c>
      <c r="K85" s="4">
        <v>1363</v>
      </c>
      <c r="L85" s="4"/>
      <c r="M85" s="34">
        <v>2048</v>
      </c>
      <c r="N85" s="34">
        <v>7593</v>
      </c>
      <c r="O85" s="34">
        <v>0</v>
      </c>
      <c r="P85" s="4">
        <v>12201</v>
      </c>
      <c r="Q85" s="4"/>
      <c r="R85" s="34">
        <v>11706</v>
      </c>
      <c r="S85" s="35">
        <v>-8092</v>
      </c>
      <c r="T85" s="35">
        <v>3615</v>
      </c>
    </row>
    <row r="86" spans="1:20">
      <c r="A86" s="32" t="s">
        <v>101</v>
      </c>
      <c r="B86" s="33">
        <v>7.9863E-3</v>
      </c>
      <c r="C86" s="33">
        <v>8.1589999999999996E-3</v>
      </c>
      <c r="D86" s="4">
        <v>6524.3349500000013</v>
      </c>
      <c r="E86" s="4">
        <v>-189076.666</v>
      </c>
      <c r="F86" s="4">
        <v>-149312</v>
      </c>
      <c r="G86" s="58"/>
      <c r="H86" s="34">
        <v>160</v>
      </c>
      <c r="I86" s="34">
        <v>7419</v>
      </c>
      <c r="J86" s="34">
        <v>39780</v>
      </c>
      <c r="K86" s="4">
        <v>2921</v>
      </c>
      <c r="L86" s="4"/>
      <c r="M86" s="34">
        <v>1933</v>
      </c>
      <c r="N86" s="34">
        <v>7164</v>
      </c>
      <c r="O86" s="34">
        <v>0</v>
      </c>
      <c r="P86" s="4">
        <v>1354</v>
      </c>
      <c r="Q86" s="4"/>
      <c r="R86" s="34">
        <v>11045</v>
      </c>
      <c r="S86" s="35">
        <v>-2223</v>
      </c>
      <c r="T86" s="35">
        <v>8822</v>
      </c>
    </row>
    <row r="87" spans="1:20">
      <c r="A87" s="32" t="s">
        <v>102</v>
      </c>
      <c r="B87" s="33">
        <v>1.2933699999999999E-2</v>
      </c>
      <c r="C87" s="33">
        <v>1.2605999999999999E-2</v>
      </c>
      <c r="D87" s="4">
        <v>10566.008400000001</v>
      </c>
      <c r="E87" s="4">
        <v>-292131.44399999996</v>
      </c>
      <c r="F87" s="4">
        <v>-241808</v>
      </c>
      <c r="G87" s="58"/>
      <c r="H87" s="34">
        <v>259</v>
      </c>
      <c r="I87" s="34">
        <v>12015</v>
      </c>
      <c r="J87" s="34">
        <v>64423</v>
      </c>
      <c r="K87" s="4">
        <v>326</v>
      </c>
      <c r="L87" s="4"/>
      <c r="M87" s="34">
        <v>3130</v>
      </c>
      <c r="N87" s="34">
        <v>11602</v>
      </c>
      <c r="O87" s="34">
        <v>0</v>
      </c>
      <c r="P87" s="4">
        <v>6321</v>
      </c>
      <c r="Q87" s="4"/>
      <c r="R87" s="34">
        <v>17887</v>
      </c>
      <c r="S87" s="35">
        <v>-5955</v>
      </c>
      <c r="T87" s="35">
        <v>11932</v>
      </c>
    </row>
    <row r="88" spans="1:20">
      <c r="A88" s="32" t="s">
        <v>103</v>
      </c>
      <c r="B88" s="33">
        <v>6.5884000000000003E-3</v>
      </c>
      <c r="C88" s="33">
        <v>6.5573999999999997E-3</v>
      </c>
      <c r="D88" s="4">
        <v>5382.3012500000004</v>
      </c>
      <c r="E88" s="4">
        <v>-151961.1876</v>
      </c>
      <c r="F88" s="4">
        <v>-123177</v>
      </c>
      <c r="G88" s="58"/>
      <c r="H88" s="34">
        <v>132</v>
      </c>
      <c r="I88" s="34">
        <v>6121</v>
      </c>
      <c r="J88" s="34">
        <v>32817</v>
      </c>
      <c r="K88" s="4">
        <v>0</v>
      </c>
      <c r="L88" s="4"/>
      <c r="M88" s="34">
        <v>1594</v>
      </c>
      <c r="N88" s="34">
        <v>5910</v>
      </c>
      <c r="O88" s="34">
        <v>0</v>
      </c>
      <c r="P88" s="4">
        <v>2570</v>
      </c>
      <c r="Q88" s="4"/>
      <c r="R88" s="34">
        <v>9112</v>
      </c>
      <c r="S88" s="35">
        <v>-2528</v>
      </c>
      <c r="T88" s="35">
        <v>6583</v>
      </c>
    </row>
    <row r="89" spans="1:20">
      <c r="A89" s="32" t="s">
        <v>104</v>
      </c>
      <c r="B89" s="33">
        <v>5.0077999999999998E-3</v>
      </c>
      <c r="C89" s="33">
        <v>4.8568999999999999E-3</v>
      </c>
      <c r="D89" s="4">
        <v>4091.0224999999991</v>
      </c>
      <c r="E89" s="4">
        <v>-112553.8006</v>
      </c>
      <c r="F89" s="4">
        <v>-93626</v>
      </c>
      <c r="G89" s="58"/>
      <c r="H89" s="34">
        <v>100</v>
      </c>
      <c r="I89" s="34">
        <v>4652</v>
      </c>
      <c r="J89" s="34">
        <v>24944</v>
      </c>
      <c r="K89" s="4">
        <v>232</v>
      </c>
      <c r="L89" s="4"/>
      <c r="M89" s="34">
        <v>1212</v>
      </c>
      <c r="N89" s="34">
        <v>4492</v>
      </c>
      <c r="O89" s="34">
        <v>0</v>
      </c>
      <c r="P89" s="4">
        <v>2961</v>
      </c>
      <c r="Q89" s="4"/>
      <c r="R89" s="34">
        <v>6926</v>
      </c>
      <c r="S89" s="35">
        <v>-2925</v>
      </c>
      <c r="T89" s="35">
        <v>4001</v>
      </c>
    </row>
    <row r="90" spans="1:20">
      <c r="A90" s="32" t="s">
        <v>105</v>
      </c>
      <c r="B90" s="33">
        <v>3.0856999999999998E-3</v>
      </c>
      <c r="C90" s="33">
        <v>2.8443000000000001E-3</v>
      </c>
      <c r="D90" s="4">
        <v>2520.8401999999996</v>
      </c>
      <c r="E90" s="4">
        <v>-65913.808199999999</v>
      </c>
      <c r="F90" s="4">
        <v>-57690</v>
      </c>
      <c r="G90" s="58"/>
      <c r="H90" s="34">
        <v>62</v>
      </c>
      <c r="I90" s="34">
        <v>2867</v>
      </c>
      <c r="J90" s="34">
        <v>15370</v>
      </c>
      <c r="K90" s="4">
        <v>0</v>
      </c>
      <c r="L90" s="4"/>
      <c r="M90" s="34">
        <v>747</v>
      </c>
      <c r="N90" s="34">
        <v>2768</v>
      </c>
      <c r="O90" s="34">
        <v>0</v>
      </c>
      <c r="P90" s="4">
        <v>4425</v>
      </c>
      <c r="Q90" s="4"/>
      <c r="R90" s="34">
        <v>4268</v>
      </c>
      <c r="S90" s="35">
        <v>-2836</v>
      </c>
      <c r="T90" s="35">
        <v>1432</v>
      </c>
    </row>
    <row r="91" spans="1:20">
      <c r="A91" s="32" t="s">
        <v>106</v>
      </c>
      <c r="B91" s="33">
        <v>6.2223000000000001E-3</v>
      </c>
      <c r="C91" s="33">
        <v>5.8481000000000002E-3</v>
      </c>
      <c r="D91" s="4">
        <v>5083.1900999999998</v>
      </c>
      <c r="E91" s="4">
        <v>-135523.8694</v>
      </c>
      <c r="F91" s="4">
        <v>-116332</v>
      </c>
      <c r="G91" s="58"/>
      <c r="H91" s="34">
        <v>124</v>
      </c>
      <c r="I91" s="34">
        <v>5781</v>
      </c>
      <c r="J91" s="34">
        <v>30993</v>
      </c>
      <c r="K91" s="4">
        <v>0</v>
      </c>
      <c r="L91" s="4"/>
      <c r="M91" s="34">
        <v>1506</v>
      </c>
      <c r="N91" s="34">
        <v>5581</v>
      </c>
      <c r="O91" s="34">
        <v>0</v>
      </c>
      <c r="P91" s="4">
        <v>9399</v>
      </c>
      <c r="Q91" s="4"/>
      <c r="R91" s="34">
        <v>8605</v>
      </c>
      <c r="S91" s="35">
        <v>-6382</v>
      </c>
      <c r="T91" s="35">
        <v>2224</v>
      </c>
    </row>
    <row r="92" spans="1:20">
      <c r="A92" s="32" t="s">
        <v>107</v>
      </c>
      <c r="B92" s="33">
        <v>3.6819000000000001E-3</v>
      </c>
      <c r="C92" s="33">
        <v>3.8609E-3</v>
      </c>
      <c r="D92" s="4">
        <v>3007.9012499999999</v>
      </c>
      <c r="E92" s="4">
        <v>-89472.496599999999</v>
      </c>
      <c r="F92" s="4">
        <v>-68837</v>
      </c>
      <c r="G92" s="58"/>
      <c r="H92" s="34">
        <v>74</v>
      </c>
      <c r="I92" s="34">
        <v>3420</v>
      </c>
      <c r="J92" s="34">
        <v>18340</v>
      </c>
      <c r="K92" s="4">
        <v>3028</v>
      </c>
      <c r="L92" s="4"/>
      <c r="M92" s="34">
        <v>891</v>
      </c>
      <c r="N92" s="34">
        <v>3303</v>
      </c>
      <c r="O92" s="34">
        <v>0</v>
      </c>
      <c r="P92" s="4">
        <v>2019</v>
      </c>
      <c r="Q92" s="4"/>
      <c r="R92" s="34">
        <v>5092</v>
      </c>
      <c r="S92" s="35">
        <v>-930</v>
      </c>
      <c r="T92" s="35">
        <v>4162</v>
      </c>
    </row>
    <row r="93" spans="1:20">
      <c r="A93" s="32" t="s">
        <v>108</v>
      </c>
      <c r="B93" s="33">
        <v>7.1685999999999998E-3</v>
      </c>
      <c r="C93" s="33">
        <v>7.0705000000000004E-3</v>
      </c>
      <c r="D93" s="4">
        <v>5856.3202499999998</v>
      </c>
      <c r="E93" s="4">
        <v>-163851.76700000002</v>
      </c>
      <c r="F93" s="4">
        <v>-134024</v>
      </c>
      <c r="G93" s="58"/>
      <c r="H93" s="34">
        <v>143</v>
      </c>
      <c r="I93" s="34">
        <v>6660</v>
      </c>
      <c r="J93" s="34">
        <v>35707</v>
      </c>
      <c r="K93" s="4">
        <v>0</v>
      </c>
      <c r="L93" s="4"/>
      <c r="M93" s="34">
        <v>1735</v>
      </c>
      <c r="N93" s="34">
        <v>6430</v>
      </c>
      <c r="O93" s="34">
        <v>0</v>
      </c>
      <c r="P93" s="4">
        <v>2170</v>
      </c>
      <c r="Q93" s="4"/>
      <c r="R93" s="34">
        <v>9914</v>
      </c>
      <c r="S93" s="35">
        <v>-3015</v>
      </c>
      <c r="T93" s="35">
        <v>6899</v>
      </c>
    </row>
    <row r="94" spans="1:20">
      <c r="A94" s="32" t="s">
        <v>109</v>
      </c>
      <c r="B94" s="33">
        <v>3.0403000000000001E-3</v>
      </c>
      <c r="C94" s="33">
        <v>2.8243000000000001E-3</v>
      </c>
      <c r="D94" s="4">
        <v>2483.6921999999995</v>
      </c>
      <c r="E94" s="4">
        <v>-65450.328200000004</v>
      </c>
      <c r="F94" s="4">
        <v>-56841</v>
      </c>
      <c r="G94" s="58"/>
      <c r="H94" s="34">
        <v>61</v>
      </c>
      <c r="I94" s="34">
        <v>2824</v>
      </c>
      <c r="J94" s="34">
        <v>15144</v>
      </c>
      <c r="K94" s="4">
        <v>2419</v>
      </c>
      <c r="L94" s="4"/>
      <c r="M94" s="34">
        <v>736</v>
      </c>
      <c r="N94" s="34">
        <v>2727</v>
      </c>
      <c r="O94" s="34">
        <v>0</v>
      </c>
      <c r="P94" s="4">
        <v>3673</v>
      </c>
      <c r="Q94" s="4"/>
      <c r="R94" s="34">
        <v>4205</v>
      </c>
      <c r="S94" s="35">
        <v>10539</v>
      </c>
      <c r="T94" s="35">
        <v>14743</v>
      </c>
    </row>
    <row r="95" spans="1:20">
      <c r="A95" s="32" t="s">
        <v>110</v>
      </c>
      <c r="B95" s="33">
        <v>4.2072000000000003E-3</v>
      </c>
      <c r="C95" s="33">
        <v>4.1405000000000001E-3</v>
      </c>
      <c r="D95" s="4">
        <v>3437.0425</v>
      </c>
      <c r="E95" s="4">
        <v>-95951.947</v>
      </c>
      <c r="F95" s="4">
        <v>-78658</v>
      </c>
      <c r="G95" s="58"/>
      <c r="H95" s="34">
        <v>84</v>
      </c>
      <c r="I95" s="34">
        <v>3908</v>
      </c>
      <c r="J95" s="34">
        <v>20956</v>
      </c>
      <c r="K95" s="4">
        <v>0</v>
      </c>
      <c r="L95" s="4"/>
      <c r="M95" s="34">
        <v>1018</v>
      </c>
      <c r="N95" s="34">
        <v>3774</v>
      </c>
      <c r="O95" s="34">
        <v>0</v>
      </c>
      <c r="P95" s="4">
        <v>1770</v>
      </c>
      <c r="Q95" s="4"/>
      <c r="R95" s="34">
        <v>5819</v>
      </c>
      <c r="S95" s="35">
        <v>-1123</v>
      </c>
      <c r="T95" s="35">
        <v>4696</v>
      </c>
    </row>
    <row r="96" spans="1:20">
      <c r="A96" s="32" t="s">
        <v>111</v>
      </c>
      <c r="B96" s="33">
        <v>3.724E-4</v>
      </c>
      <c r="C96" s="33">
        <v>3.3819999999999998E-4</v>
      </c>
      <c r="D96" s="4">
        <v>304.23874999999998</v>
      </c>
      <c r="E96" s="4">
        <v>-7837.4467999999997</v>
      </c>
      <c r="F96" s="4">
        <v>-6962</v>
      </c>
      <c r="G96" s="58"/>
      <c r="H96" s="34">
        <v>7</v>
      </c>
      <c r="I96" s="34">
        <v>346</v>
      </c>
      <c r="J96" s="34">
        <v>1855</v>
      </c>
      <c r="K96" s="4">
        <v>719</v>
      </c>
      <c r="L96" s="4"/>
      <c r="M96" s="34">
        <v>90</v>
      </c>
      <c r="N96" s="34">
        <v>334</v>
      </c>
      <c r="O96" s="34">
        <v>0</v>
      </c>
      <c r="P96" s="4">
        <v>658</v>
      </c>
      <c r="Q96" s="4"/>
      <c r="R96" s="34">
        <v>515</v>
      </c>
      <c r="S96" s="35">
        <v>-40</v>
      </c>
      <c r="T96" s="35">
        <v>475</v>
      </c>
    </row>
    <row r="97" spans="1:20">
      <c r="A97" s="32" t="s">
        <v>112</v>
      </c>
      <c r="B97" s="33">
        <v>2.6073599999999999E-2</v>
      </c>
      <c r="C97" s="33">
        <v>2.6178099999999999E-2</v>
      </c>
      <c r="D97" s="4">
        <v>21300.441249999996</v>
      </c>
      <c r="E97" s="4">
        <v>-606651.28940000001</v>
      </c>
      <c r="F97" s="4">
        <v>-487472</v>
      </c>
      <c r="G97" s="58"/>
      <c r="H97" s="34">
        <v>521</v>
      </c>
      <c r="I97" s="34">
        <v>24222</v>
      </c>
      <c r="J97" s="34">
        <v>129873</v>
      </c>
      <c r="K97" s="4">
        <v>2731</v>
      </c>
      <c r="L97" s="4"/>
      <c r="M97" s="34">
        <v>6310</v>
      </c>
      <c r="N97" s="34">
        <v>23388</v>
      </c>
      <c r="O97" s="34">
        <v>0</v>
      </c>
      <c r="P97" s="4">
        <v>9407</v>
      </c>
      <c r="Q97" s="4"/>
      <c r="R97" s="34">
        <v>36060</v>
      </c>
      <c r="S97" s="35">
        <v>-2277</v>
      </c>
      <c r="T97" s="35">
        <v>33783</v>
      </c>
    </row>
    <row r="98" spans="1:20">
      <c r="A98" s="32" t="s">
        <v>113</v>
      </c>
      <c r="B98" s="33">
        <v>3.6116999999999998E-3</v>
      </c>
      <c r="C98" s="33">
        <v>3.7046000000000002E-3</v>
      </c>
      <c r="D98" s="4">
        <v>2950.4949999999999</v>
      </c>
      <c r="E98" s="4">
        <v>-85850.400399999999</v>
      </c>
      <c r="F98" s="4">
        <v>-67524</v>
      </c>
      <c r="G98" s="58"/>
      <c r="H98" s="34">
        <v>72</v>
      </c>
      <c r="I98" s="34">
        <v>3355</v>
      </c>
      <c r="J98" s="34">
        <v>17990</v>
      </c>
      <c r="K98" s="4">
        <v>2470</v>
      </c>
      <c r="L98" s="4"/>
      <c r="M98" s="34">
        <v>874</v>
      </c>
      <c r="N98" s="34">
        <v>3240</v>
      </c>
      <c r="O98" s="34">
        <v>0</v>
      </c>
      <c r="P98" s="4">
        <v>408</v>
      </c>
      <c r="Q98" s="4"/>
      <c r="R98" s="34">
        <v>4995</v>
      </c>
      <c r="S98" s="35">
        <v>-629</v>
      </c>
      <c r="T98" s="35">
        <v>4366</v>
      </c>
    </row>
    <row r="99" spans="1:20">
      <c r="A99" s="32" t="s">
        <v>114</v>
      </c>
      <c r="B99" s="33">
        <v>9.9709900000000004E-2</v>
      </c>
      <c r="C99" s="33">
        <v>0.1114588</v>
      </c>
      <c r="D99" s="4">
        <v>81456.690350000004</v>
      </c>
      <c r="E99" s="4">
        <v>-2582946.2311999998</v>
      </c>
      <c r="F99" s="4">
        <v>-1864176</v>
      </c>
      <c r="G99" s="58"/>
      <c r="H99" s="34">
        <v>1994</v>
      </c>
      <c r="I99" s="34">
        <v>92630</v>
      </c>
      <c r="J99" s="34">
        <v>496655</v>
      </c>
      <c r="K99" s="4">
        <v>207682</v>
      </c>
      <c r="L99" s="4"/>
      <c r="M99" s="34">
        <v>24130</v>
      </c>
      <c r="N99" s="34">
        <v>89440</v>
      </c>
      <c r="O99" s="34">
        <v>0</v>
      </c>
      <c r="P99" s="4">
        <v>53956</v>
      </c>
      <c r="Q99" s="4"/>
      <c r="R99" s="34">
        <v>137899</v>
      </c>
      <c r="S99" s="35">
        <v>83603</v>
      </c>
      <c r="T99" s="35">
        <v>221502</v>
      </c>
    </row>
    <row r="100" spans="1:20">
      <c r="A100" s="32" t="s">
        <v>115</v>
      </c>
      <c r="B100" s="33">
        <v>1.6083E-3</v>
      </c>
      <c r="C100" s="33">
        <v>1.408E-3</v>
      </c>
      <c r="D100" s="4">
        <v>1313.8489999999999</v>
      </c>
      <c r="E100" s="4">
        <v>-32628.991999999998</v>
      </c>
      <c r="F100" s="4">
        <v>-30069</v>
      </c>
      <c r="G100" s="58"/>
      <c r="H100" s="34">
        <v>32</v>
      </c>
      <c r="I100" s="34">
        <v>1494</v>
      </c>
      <c r="J100" s="34">
        <v>8011</v>
      </c>
      <c r="K100" s="4">
        <v>1219</v>
      </c>
      <c r="L100" s="4"/>
      <c r="M100" s="34">
        <v>389</v>
      </c>
      <c r="N100" s="34">
        <v>1443</v>
      </c>
      <c r="O100" s="34">
        <v>0</v>
      </c>
      <c r="P100" s="4">
        <v>3388</v>
      </c>
      <c r="Q100" s="4"/>
      <c r="R100" s="34">
        <v>2224</v>
      </c>
      <c r="S100" s="35">
        <v>-157</v>
      </c>
      <c r="T100" s="35">
        <v>2067</v>
      </c>
    </row>
    <row r="101" spans="1:20">
      <c r="A101" s="32" t="s">
        <v>116</v>
      </c>
      <c r="B101" s="33">
        <v>1.2009E-3</v>
      </c>
      <c r="C101" s="33">
        <v>1.2325000000000001E-3</v>
      </c>
      <c r="D101" s="4">
        <v>981.09375</v>
      </c>
      <c r="E101" s="4">
        <v>-28561.955000000002</v>
      </c>
      <c r="F101" s="4">
        <v>-22452</v>
      </c>
      <c r="G101" s="58"/>
      <c r="H101" s="34">
        <v>24</v>
      </c>
      <c r="I101" s="34">
        <v>1116</v>
      </c>
      <c r="J101" s="34">
        <v>5982</v>
      </c>
      <c r="K101" s="4">
        <v>535</v>
      </c>
      <c r="L101" s="4"/>
      <c r="M101" s="34">
        <v>291</v>
      </c>
      <c r="N101" s="34">
        <v>1077</v>
      </c>
      <c r="O101" s="34">
        <v>0</v>
      </c>
      <c r="P101" s="4">
        <v>2476</v>
      </c>
      <c r="Q101" s="4"/>
      <c r="R101" s="34">
        <v>1661</v>
      </c>
      <c r="S101" s="35">
        <v>-3145</v>
      </c>
      <c r="T101" s="35">
        <v>-1484</v>
      </c>
    </row>
    <row r="102" spans="1:20">
      <c r="A102" s="32" t="s">
        <v>117</v>
      </c>
      <c r="B102" s="33">
        <v>6.6734000000000003E-3</v>
      </c>
      <c r="C102" s="33">
        <v>6.5928999999999996E-3</v>
      </c>
      <c r="D102" s="4">
        <v>5451.7303499999998</v>
      </c>
      <c r="E102" s="4">
        <v>-152783.8646</v>
      </c>
      <c r="F102" s="4">
        <v>-124766</v>
      </c>
      <c r="G102" s="58"/>
      <c r="H102" s="34">
        <v>133</v>
      </c>
      <c r="I102" s="34">
        <v>6200</v>
      </c>
      <c r="J102" s="34">
        <v>33240</v>
      </c>
      <c r="K102" s="4">
        <v>415</v>
      </c>
      <c r="L102" s="4"/>
      <c r="M102" s="34">
        <v>1615</v>
      </c>
      <c r="N102" s="34">
        <v>5986</v>
      </c>
      <c r="O102" s="34">
        <v>0</v>
      </c>
      <c r="P102" s="4">
        <v>3883</v>
      </c>
      <c r="Q102" s="4"/>
      <c r="R102" s="34">
        <v>9229</v>
      </c>
      <c r="S102" s="35">
        <v>-601</v>
      </c>
      <c r="T102" s="35">
        <v>8629</v>
      </c>
    </row>
    <row r="103" spans="1:20">
      <c r="A103" s="32" t="s">
        <v>118</v>
      </c>
      <c r="B103" s="33">
        <v>9.8042000000000008E-3</v>
      </c>
      <c r="C103" s="33">
        <v>9.5604000000000001E-3</v>
      </c>
      <c r="D103" s="4">
        <v>8009.4172500000004</v>
      </c>
      <c r="E103" s="4">
        <v>-221552.7096</v>
      </c>
      <c r="F103" s="4">
        <v>-183299</v>
      </c>
      <c r="G103" s="58"/>
      <c r="H103" s="34">
        <v>196</v>
      </c>
      <c r="I103" s="34">
        <v>9108</v>
      </c>
      <c r="J103" s="34">
        <v>48835</v>
      </c>
      <c r="K103" s="4">
        <v>514</v>
      </c>
      <c r="L103" s="4"/>
      <c r="M103" s="34">
        <v>2373</v>
      </c>
      <c r="N103" s="34">
        <v>8794</v>
      </c>
      <c r="O103" s="34">
        <v>0</v>
      </c>
      <c r="P103" s="4">
        <v>4616</v>
      </c>
      <c r="Q103" s="4"/>
      <c r="R103" s="34">
        <v>13559</v>
      </c>
      <c r="S103" s="35">
        <v>-3771</v>
      </c>
      <c r="T103" s="35">
        <v>9788</v>
      </c>
    </row>
    <row r="104" spans="1:20">
      <c r="A104" s="32" t="s">
        <v>119</v>
      </c>
      <c r="B104" s="33">
        <v>6.1932000000000003E-3</v>
      </c>
      <c r="C104" s="33">
        <v>6.3542E-3</v>
      </c>
      <c r="D104" s="4">
        <v>5059.4672499999997</v>
      </c>
      <c r="E104" s="4">
        <v>-147252.23079999999</v>
      </c>
      <c r="F104" s="4">
        <v>-115788</v>
      </c>
      <c r="G104" s="58"/>
      <c r="H104" s="34">
        <v>124</v>
      </c>
      <c r="I104" s="34">
        <v>5753</v>
      </c>
      <c r="J104" s="34">
        <v>30848</v>
      </c>
      <c r="K104" s="4">
        <v>2723</v>
      </c>
      <c r="L104" s="4"/>
      <c r="M104" s="34">
        <v>1499</v>
      </c>
      <c r="N104" s="34">
        <v>5555</v>
      </c>
      <c r="O104" s="34">
        <v>0</v>
      </c>
      <c r="P104" s="4">
        <v>1322</v>
      </c>
      <c r="Q104" s="4"/>
      <c r="R104" s="34">
        <v>8565</v>
      </c>
      <c r="S104" s="35">
        <v>-2466</v>
      </c>
      <c r="T104" s="35">
        <v>6099</v>
      </c>
    </row>
    <row r="105" spans="1:20">
      <c r="A105" s="32" t="s">
        <v>120</v>
      </c>
      <c r="B105" s="33">
        <v>4.7648999999999999E-3</v>
      </c>
      <c r="C105" s="33">
        <v>4.7707000000000001E-3</v>
      </c>
      <c r="D105" s="4">
        <v>3892.6499999999996</v>
      </c>
      <c r="E105" s="4">
        <v>-110556.20180000001</v>
      </c>
      <c r="F105" s="4">
        <v>-89085</v>
      </c>
      <c r="G105" s="58"/>
      <c r="H105" s="34">
        <v>95</v>
      </c>
      <c r="I105" s="34">
        <v>4427</v>
      </c>
      <c r="J105" s="34">
        <v>23734</v>
      </c>
      <c r="K105" s="4">
        <v>1206</v>
      </c>
      <c r="L105" s="4"/>
      <c r="M105" s="34">
        <v>1153</v>
      </c>
      <c r="N105" s="34">
        <v>4274</v>
      </c>
      <c r="O105" s="34">
        <v>0</v>
      </c>
      <c r="P105" s="4">
        <v>212</v>
      </c>
      <c r="Q105" s="4"/>
      <c r="R105" s="34">
        <v>6590</v>
      </c>
      <c r="S105" s="35">
        <v>-94</v>
      </c>
      <c r="T105" s="35">
        <v>6496</v>
      </c>
    </row>
    <row r="106" spans="1:20">
      <c r="A106" s="32" t="s">
        <v>121</v>
      </c>
      <c r="B106" s="33">
        <v>3.2017E-3</v>
      </c>
      <c r="C106" s="33">
        <v>3.0948999999999998E-3</v>
      </c>
      <c r="D106" s="4">
        <v>2615.5949999999998</v>
      </c>
      <c r="E106" s="4">
        <v>-71721.212599999999</v>
      </c>
      <c r="F106" s="4">
        <v>-59859</v>
      </c>
      <c r="G106" s="58"/>
      <c r="H106" s="34">
        <v>64</v>
      </c>
      <c r="I106" s="34">
        <v>2974</v>
      </c>
      <c r="J106" s="34">
        <v>15948</v>
      </c>
      <c r="K106" s="4">
        <v>484</v>
      </c>
      <c r="L106" s="4"/>
      <c r="M106" s="34">
        <v>775</v>
      </c>
      <c r="N106" s="34">
        <v>2872</v>
      </c>
      <c r="O106" s="34">
        <v>0</v>
      </c>
      <c r="P106" s="4">
        <v>2095</v>
      </c>
      <c r="Q106" s="4"/>
      <c r="R106" s="34">
        <v>4428</v>
      </c>
      <c r="S106" s="35">
        <v>-1803</v>
      </c>
      <c r="T106" s="35">
        <v>2625</v>
      </c>
    </row>
    <row r="107" spans="1:20">
      <c r="A107" s="32" t="s">
        <v>122</v>
      </c>
      <c r="B107" s="33">
        <v>1.7052E-3</v>
      </c>
      <c r="C107" s="33">
        <v>1.7247E-3</v>
      </c>
      <c r="D107" s="4">
        <v>1393.0699500000001</v>
      </c>
      <c r="E107" s="4">
        <v>-39968.197800000002</v>
      </c>
      <c r="F107" s="4">
        <v>-31880</v>
      </c>
      <c r="G107" s="58"/>
      <c r="H107" s="34">
        <v>34</v>
      </c>
      <c r="I107" s="34">
        <v>1584</v>
      </c>
      <c r="J107" s="34">
        <v>8494</v>
      </c>
      <c r="K107" s="4">
        <v>1134</v>
      </c>
      <c r="L107" s="4"/>
      <c r="M107" s="34">
        <v>413</v>
      </c>
      <c r="N107" s="34">
        <v>1530</v>
      </c>
      <c r="O107" s="34">
        <v>0</v>
      </c>
      <c r="P107" s="4">
        <v>274</v>
      </c>
      <c r="Q107" s="4"/>
      <c r="R107" s="34">
        <v>2358</v>
      </c>
      <c r="S107" s="35">
        <v>-559</v>
      </c>
      <c r="T107" s="35">
        <v>1799</v>
      </c>
    </row>
    <row r="109" spans="1:20" s="36" customFormat="1">
      <c r="A109" s="36" t="s">
        <v>1</v>
      </c>
      <c r="D109" s="37">
        <f>SUM(D8:D107)</f>
        <v>816936.21424999996</v>
      </c>
      <c r="E109" s="37">
        <f>SUM(E8:E107)</f>
        <v>-23173999.999999996</v>
      </c>
      <c r="F109" s="37">
        <f>SUM(F8:F107)</f>
        <v>-18696000.799999997</v>
      </c>
      <c r="G109" s="38"/>
      <c r="H109" s="37">
        <f>SUM(H8:H107)</f>
        <v>19995.089999999997</v>
      </c>
      <c r="I109" s="37">
        <f>SUM(I8:I107)</f>
        <v>928994.125</v>
      </c>
      <c r="J109" s="37">
        <f>SUM(J8:J107)</f>
        <v>4981002</v>
      </c>
      <c r="K109" s="37">
        <f>SUM(K8:K107)</f>
        <v>823259</v>
      </c>
      <c r="L109" s="38"/>
      <c r="M109" s="37">
        <f>SUM(M8:M107)</f>
        <v>242003.35</v>
      </c>
      <c r="N109" s="37">
        <f>SUM(N8:N107)</f>
        <v>897004.125</v>
      </c>
      <c r="O109" s="37">
        <f>SUM(O8:O107)</f>
        <v>0</v>
      </c>
      <c r="P109" s="37">
        <f>SUM(P8:P107)</f>
        <v>823263</v>
      </c>
      <c r="Q109" s="38"/>
      <c r="R109" s="37">
        <f>SUM(R8:R107)</f>
        <v>1383003.875</v>
      </c>
      <c r="S109" s="37">
        <f>SUM(S8:S107)</f>
        <v>-6</v>
      </c>
      <c r="T109" s="37">
        <f>SUM(T8:T107)</f>
        <v>1382995</v>
      </c>
    </row>
    <row r="110" spans="1:20">
      <c r="B110" s="20"/>
      <c r="C110" s="20"/>
      <c r="D110" s="20"/>
      <c r="E110" s="20"/>
      <c r="F110" s="20"/>
      <c r="G110" s="20"/>
      <c r="H110" s="57"/>
      <c r="I110" s="57"/>
      <c r="J110" s="57"/>
      <c r="K110" s="57"/>
      <c r="L110" s="57"/>
      <c r="M110" s="57"/>
      <c r="N110" s="57"/>
      <c r="O110" s="57"/>
      <c r="P110" s="57"/>
      <c r="Q110" s="57"/>
      <c r="R110" s="57"/>
      <c r="S110" s="57"/>
      <c r="T110" s="57"/>
    </row>
    <row r="111" spans="1:20">
      <c r="B111" s="20"/>
      <c r="C111" s="20"/>
      <c r="D111" s="20"/>
      <c r="E111" s="20"/>
      <c r="F111" s="20"/>
      <c r="G111" s="20"/>
      <c r="H111" s="57"/>
      <c r="I111" s="57"/>
      <c r="J111" s="57"/>
      <c r="K111" s="57"/>
      <c r="L111" s="57"/>
      <c r="M111" s="57"/>
      <c r="N111" s="57"/>
      <c r="O111" s="57"/>
      <c r="P111" s="57"/>
      <c r="Q111" s="57"/>
      <c r="R111" s="57"/>
      <c r="S111" s="57"/>
      <c r="T111" s="57"/>
    </row>
  </sheetData>
  <mergeCells count="2">
    <mergeCell ref="A1:B1"/>
    <mergeCell ref="A2:B2"/>
  </mergeCells>
  <pageMargins left="0.25" right="0.25" top="0.75" bottom="0.75" header="0.3" footer="0.3"/>
  <pageSetup paperSize="5" scale="57"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heetViews>
  <sheetFormatPr defaultRowHeight="15"/>
  <cols>
    <col min="1" max="1" width="22.5703125" style="136" customWidth="1"/>
    <col min="2" max="2" width="19.85546875" style="139" bestFit="1" customWidth="1"/>
  </cols>
  <sheetData>
    <row r="1" spans="1:2" ht="15.75">
      <c r="A1" s="158" t="s">
        <v>173</v>
      </c>
      <c r="B1" s="158" t="s">
        <v>217</v>
      </c>
    </row>
    <row r="2" spans="1:2">
      <c r="A2" s="134" t="s">
        <v>209</v>
      </c>
      <c r="B2" s="138">
        <v>0</v>
      </c>
    </row>
    <row r="3" spans="1:2">
      <c r="A3" s="137" t="s">
        <v>24</v>
      </c>
      <c r="B3" s="2">
        <v>13482.764999999999</v>
      </c>
    </row>
    <row r="4" spans="1:2">
      <c r="A4" s="137" t="s">
        <v>25</v>
      </c>
      <c r="B4" s="2">
        <v>2440.0849999999996</v>
      </c>
    </row>
    <row r="5" spans="1:2">
      <c r="A5" s="137" t="s">
        <v>26</v>
      </c>
      <c r="B5" s="2">
        <v>1283.9748999999999</v>
      </c>
    </row>
    <row r="6" spans="1:2">
      <c r="A6" s="137" t="s">
        <v>27</v>
      </c>
      <c r="B6" s="2">
        <v>1481.0524999999998</v>
      </c>
    </row>
    <row r="7" spans="1:2">
      <c r="A7" s="137" t="s">
        <v>28</v>
      </c>
      <c r="B7" s="2">
        <v>2970.8982500000002</v>
      </c>
    </row>
    <row r="8" spans="1:2">
      <c r="A8" s="137" t="s">
        <v>29</v>
      </c>
      <c r="B8" s="2">
        <v>3546.2579000000001</v>
      </c>
    </row>
    <row r="9" spans="1:2">
      <c r="A9" s="137" t="s">
        <v>30</v>
      </c>
      <c r="B9" s="2">
        <v>3927.92875</v>
      </c>
    </row>
    <row r="10" spans="1:2">
      <c r="A10" s="137" t="s">
        <v>31</v>
      </c>
      <c r="B10" s="2">
        <v>1002.4692500000001</v>
      </c>
    </row>
    <row r="11" spans="1:2">
      <c r="A11" s="137" t="s">
        <v>32</v>
      </c>
      <c r="B11" s="2">
        <v>2107.9267999999997</v>
      </c>
    </row>
    <row r="12" spans="1:2">
      <c r="A12" s="137" t="s">
        <v>33</v>
      </c>
      <c r="B12" s="2">
        <v>21497.783749999999</v>
      </c>
    </row>
    <row r="13" spans="1:2">
      <c r="A13" s="137" t="s">
        <v>34</v>
      </c>
      <c r="B13" s="2">
        <v>27204.144499999995</v>
      </c>
    </row>
    <row r="14" spans="1:2">
      <c r="A14" s="137" t="s">
        <v>35</v>
      </c>
      <c r="B14" s="2">
        <v>11140.987249999998</v>
      </c>
    </row>
    <row r="15" spans="1:2">
      <c r="A15" s="137" t="s">
        <v>36</v>
      </c>
      <c r="B15" s="2">
        <v>19515.62125</v>
      </c>
    </row>
    <row r="16" spans="1:2">
      <c r="A16" s="137" t="s">
        <v>37</v>
      </c>
      <c r="B16" s="2">
        <v>5877.825499999999</v>
      </c>
    </row>
    <row r="17" spans="1:2">
      <c r="A17" s="137" t="s">
        <v>38</v>
      </c>
      <c r="B17" s="2">
        <v>959.56595000000004</v>
      </c>
    </row>
    <row r="18" spans="1:2">
      <c r="A18" s="137" t="s">
        <v>39</v>
      </c>
      <c r="B18" s="2">
        <v>9125.1249999999982</v>
      </c>
    </row>
    <row r="19" spans="1:2">
      <c r="A19" s="137" t="s">
        <v>40</v>
      </c>
      <c r="B19" s="2">
        <v>1030.56925</v>
      </c>
    </row>
    <row r="20" spans="1:2">
      <c r="A20" s="137" t="s">
        <v>41</v>
      </c>
      <c r="B20" s="2">
        <v>13849.267250000001</v>
      </c>
    </row>
    <row r="21" spans="1:2">
      <c r="A21" s="137" t="s">
        <v>42</v>
      </c>
      <c r="B21" s="2">
        <v>7514.2037500000006</v>
      </c>
    </row>
    <row r="22" spans="1:2">
      <c r="A22" s="137" t="s">
        <v>43</v>
      </c>
      <c r="B22" s="2">
        <v>3424.2715000000003</v>
      </c>
    </row>
    <row r="23" spans="1:2">
      <c r="A23" s="137" t="s">
        <v>44</v>
      </c>
      <c r="B23" s="2">
        <v>1360.6775</v>
      </c>
    </row>
    <row r="24" spans="1:2">
      <c r="A24" s="137" t="s">
        <v>45</v>
      </c>
      <c r="B24" s="2">
        <v>1421.9937500000001</v>
      </c>
    </row>
    <row r="25" spans="1:2">
      <c r="A25" s="137" t="s">
        <v>46</v>
      </c>
      <c r="B25" s="2">
        <v>6897.4689999999991</v>
      </c>
    </row>
    <row r="26" spans="1:2">
      <c r="A26" s="137" t="s">
        <v>47</v>
      </c>
      <c r="B26" s="2">
        <v>3820.1875</v>
      </c>
    </row>
    <row r="27" spans="1:2">
      <c r="A27" s="137" t="s">
        <v>48</v>
      </c>
      <c r="B27" s="2">
        <v>7458.133499999999</v>
      </c>
    </row>
    <row r="28" spans="1:2">
      <c r="A28" s="137" t="s">
        <v>49</v>
      </c>
      <c r="B28" s="2">
        <v>25296.907499999998</v>
      </c>
    </row>
    <row r="29" spans="1:2">
      <c r="A29" s="137" t="s">
        <v>50</v>
      </c>
      <c r="B29" s="2">
        <v>3443.3462500000005</v>
      </c>
    </row>
    <row r="30" spans="1:2">
      <c r="A30" s="137" t="s">
        <v>51</v>
      </c>
      <c r="B30" s="2">
        <v>7282.0716499999999</v>
      </c>
    </row>
    <row r="31" spans="1:2">
      <c r="A31" s="137" t="s">
        <v>52</v>
      </c>
      <c r="B31" s="2">
        <v>11323.280999999999</v>
      </c>
    </row>
    <row r="32" spans="1:2">
      <c r="A32" s="137" t="s">
        <v>53</v>
      </c>
      <c r="B32" s="2">
        <v>3239.0137500000005</v>
      </c>
    </row>
    <row r="33" spans="1:2">
      <c r="A33" s="137" t="s">
        <v>54</v>
      </c>
      <c r="B33" s="2">
        <v>3264.6512499999999</v>
      </c>
    </row>
    <row r="34" spans="1:2">
      <c r="A34" s="137" t="s">
        <v>55</v>
      </c>
      <c r="B34" s="2">
        <v>26373.027500000004</v>
      </c>
    </row>
    <row r="35" spans="1:2">
      <c r="A35" s="137" t="s">
        <v>56</v>
      </c>
      <c r="B35" s="2">
        <v>3114.6640000000002</v>
      </c>
    </row>
    <row r="36" spans="1:2">
      <c r="A36" s="137" t="s">
        <v>57</v>
      </c>
      <c r="B36" s="2">
        <v>32349.714599999999</v>
      </c>
    </row>
    <row r="37" spans="1:2">
      <c r="A37" s="137" t="s">
        <v>58</v>
      </c>
      <c r="B37" s="2">
        <v>5341.4320000000007</v>
      </c>
    </row>
    <row r="38" spans="1:2">
      <c r="A38" s="137" t="s">
        <v>59</v>
      </c>
      <c r="B38" s="2">
        <v>6719.3447500000002</v>
      </c>
    </row>
    <row r="39" spans="1:2">
      <c r="A39" s="137" t="s">
        <v>60</v>
      </c>
      <c r="B39" s="2">
        <v>767.98249999999985</v>
      </c>
    </row>
    <row r="40" spans="1:2">
      <c r="A40" s="137" t="s">
        <v>61</v>
      </c>
      <c r="B40" s="2">
        <v>652.09699999999998</v>
      </c>
    </row>
    <row r="41" spans="1:2">
      <c r="A41" s="137" t="s">
        <v>62</v>
      </c>
      <c r="B41" s="2">
        <v>4037.92</v>
      </c>
    </row>
    <row r="42" spans="1:2">
      <c r="A42" s="137" t="s">
        <v>63</v>
      </c>
      <c r="B42" s="2">
        <v>898.04010000000005</v>
      </c>
    </row>
    <row r="43" spans="1:2">
      <c r="A43" s="137" t="s">
        <v>64</v>
      </c>
      <c r="B43" s="2">
        <v>36352.84145</v>
      </c>
    </row>
    <row r="44" spans="1:2">
      <c r="A44" s="137" t="s">
        <v>65</v>
      </c>
      <c r="B44" s="2">
        <v>3556.1001000000001</v>
      </c>
    </row>
    <row r="45" spans="1:2">
      <c r="A45" s="137" t="s">
        <v>66</v>
      </c>
      <c r="B45" s="2">
        <v>10268.953</v>
      </c>
    </row>
    <row r="46" spans="1:2">
      <c r="A46" s="137" t="s">
        <v>181</v>
      </c>
      <c r="B46" s="2">
        <v>6634.9162500000002</v>
      </c>
    </row>
    <row r="47" spans="1:2">
      <c r="A47" s="137" t="s">
        <v>67</v>
      </c>
      <c r="B47" s="2">
        <v>11871.449949999998</v>
      </c>
    </row>
    <row r="48" spans="1:2">
      <c r="A48" s="137" t="s">
        <v>68</v>
      </c>
      <c r="B48" s="2">
        <v>1473.2437500000001</v>
      </c>
    </row>
    <row r="49" spans="1:2">
      <c r="A49" s="137" t="s">
        <v>69</v>
      </c>
      <c r="B49" s="2">
        <v>4448.2900000000009</v>
      </c>
    </row>
    <row r="50" spans="1:2">
      <c r="A50" s="137" t="s">
        <v>70</v>
      </c>
      <c r="B50" s="2">
        <v>383.911</v>
      </c>
    </row>
    <row r="51" spans="1:2">
      <c r="A51" s="137" t="s">
        <v>71</v>
      </c>
      <c r="B51" s="2">
        <v>17375.938999999998</v>
      </c>
    </row>
    <row r="52" spans="1:2">
      <c r="A52" s="137" t="s">
        <v>72</v>
      </c>
      <c r="B52" s="2">
        <v>5262.3724999999995</v>
      </c>
    </row>
    <row r="53" spans="1:2">
      <c r="A53" s="137" t="s">
        <v>73</v>
      </c>
      <c r="B53" s="2">
        <v>18730.425000000003</v>
      </c>
    </row>
    <row r="54" spans="1:2">
      <c r="A54" s="137" t="s">
        <v>74</v>
      </c>
      <c r="B54" s="2">
        <v>696.44624999999996</v>
      </c>
    </row>
    <row r="55" spans="1:2">
      <c r="A55" s="137" t="s">
        <v>75</v>
      </c>
      <c r="B55" s="2">
        <v>4792.6726499999995</v>
      </c>
    </row>
    <row r="56" spans="1:2">
      <c r="A56" s="137" t="s">
        <v>76</v>
      </c>
      <c r="B56" s="2">
        <v>3014.7200000000003</v>
      </c>
    </row>
    <row r="57" spans="1:2">
      <c r="A57" s="137" t="s">
        <v>77</v>
      </c>
      <c r="B57" s="2">
        <v>8164.2859999999991</v>
      </c>
    </row>
    <row r="58" spans="1:2">
      <c r="A58" s="137" t="s">
        <v>78</v>
      </c>
      <c r="B58" s="2">
        <v>3727.2397500000006</v>
      </c>
    </row>
    <row r="59" spans="1:2">
      <c r="A59" s="137" t="s">
        <v>79</v>
      </c>
      <c r="B59" s="2">
        <v>4718.9162499999993</v>
      </c>
    </row>
    <row r="60" spans="1:2">
      <c r="A60" s="137" t="s">
        <v>80</v>
      </c>
      <c r="B60" s="2">
        <v>1443.0037500000003</v>
      </c>
    </row>
    <row r="61" spans="1:2">
      <c r="A61" s="137" t="s">
        <v>81</v>
      </c>
      <c r="B61" s="2">
        <v>3135.8501000000001</v>
      </c>
    </row>
    <row r="62" spans="1:2">
      <c r="A62" s="137" t="s">
        <v>82</v>
      </c>
      <c r="B62" s="2">
        <v>65847.099400000006</v>
      </c>
    </row>
    <row r="63" spans="1:2">
      <c r="A63" s="137" t="s">
        <v>83</v>
      </c>
      <c r="B63" s="2">
        <v>1322.9519999999998</v>
      </c>
    </row>
    <row r="64" spans="1:2">
      <c r="A64" s="137" t="s">
        <v>84</v>
      </c>
      <c r="B64" s="2">
        <v>2164.59</v>
      </c>
    </row>
    <row r="65" spans="1:2">
      <c r="A65" s="137" t="s">
        <v>85</v>
      </c>
      <c r="B65" s="2">
        <v>11104.101999999999</v>
      </c>
    </row>
    <row r="66" spans="1:2">
      <c r="A66" s="137" t="s">
        <v>86</v>
      </c>
      <c r="B66" s="2">
        <v>7291.0715</v>
      </c>
    </row>
    <row r="67" spans="1:2">
      <c r="A67" s="137" t="s">
        <v>87</v>
      </c>
      <c r="B67" s="2">
        <v>22503.361499999995</v>
      </c>
    </row>
    <row r="68" spans="1:2">
      <c r="A68" s="137" t="s">
        <v>88</v>
      </c>
      <c r="B68" s="2">
        <v>1216.6200000000001</v>
      </c>
    </row>
    <row r="69" spans="1:2">
      <c r="A69" s="137" t="s">
        <v>89</v>
      </c>
      <c r="B69" s="2">
        <v>19320.12</v>
      </c>
    </row>
    <row r="70" spans="1:2">
      <c r="A70" s="137" t="s">
        <v>90</v>
      </c>
      <c r="B70" s="2">
        <v>9645.4420499999997</v>
      </c>
    </row>
    <row r="71" spans="1:2">
      <c r="A71" s="137" t="s">
        <v>91</v>
      </c>
      <c r="B71" s="2">
        <v>1155.7112499999998</v>
      </c>
    </row>
    <row r="72" spans="1:2">
      <c r="A72" s="137" t="s">
        <v>92</v>
      </c>
      <c r="B72" s="2">
        <v>3442.8365000000003</v>
      </c>
    </row>
    <row r="73" spans="1:2">
      <c r="A73" s="137" t="s">
        <v>93</v>
      </c>
      <c r="B73" s="2">
        <v>6168.3699500000002</v>
      </c>
    </row>
    <row r="74" spans="1:2">
      <c r="A74" s="137" t="s">
        <v>94</v>
      </c>
      <c r="B74" s="2">
        <v>1175.9237499999999</v>
      </c>
    </row>
    <row r="75" spans="1:2">
      <c r="A75" s="137" t="s">
        <v>95</v>
      </c>
      <c r="B75" s="2">
        <v>2992.8304499999995</v>
      </c>
    </row>
    <row r="76" spans="1:2">
      <c r="A76" s="137" t="s">
        <v>96</v>
      </c>
      <c r="B76" s="2">
        <v>12322.115749999999</v>
      </c>
    </row>
    <row r="77" spans="1:2">
      <c r="A77" s="137" t="s">
        <v>97</v>
      </c>
      <c r="B77" s="2">
        <v>2330.5975000000003</v>
      </c>
    </row>
    <row r="78" spans="1:2">
      <c r="A78" s="137" t="s">
        <v>98</v>
      </c>
      <c r="B78" s="2">
        <v>10063.735050000001</v>
      </c>
    </row>
    <row r="79" spans="1:2">
      <c r="A79" s="137" t="s">
        <v>99</v>
      </c>
      <c r="B79" s="2">
        <v>2613.4874000000004</v>
      </c>
    </row>
    <row r="80" spans="1:2">
      <c r="A80" s="137" t="s">
        <v>100</v>
      </c>
      <c r="B80" s="2">
        <v>6873.204999999999</v>
      </c>
    </row>
    <row r="81" spans="1:2">
      <c r="A81" s="137" t="s">
        <v>101</v>
      </c>
      <c r="B81" s="2">
        <v>7220.8297999999995</v>
      </c>
    </row>
    <row r="82" spans="1:2">
      <c r="A82" s="137" t="s">
        <v>102</v>
      </c>
      <c r="B82" s="2">
        <v>11688.815000000001</v>
      </c>
    </row>
    <row r="83" spans="1:2">
      <c r="A83" s="137" t="s">
        <v>103</v>
      </c>
      <c r="B83" s="2">
        <v>5790.3524999999991</v>
      </c>
    </row>
    <row r="84" spans="1:2">
      <c r="A84" s="137" t="s">
        <v>104</v>
      </c>
      <c r="B84" s="2">
        <v>4050.2200000000003</v>
      </c>
    </row>
    <row r="85" spans="1:2">
      <c r="A85" s="137" t="s">
        <v>105</v>
      </c>
      <c r="B85" s="2">
        <v>2384.2337500000003</v>
      </c>
    </row>
    <row r="86" spans="1:2">
      <c r="A86" s="137" t="s">
        <v>106</v>
      </c>
      <c r="B86" s="2">
        <v>5349.2500500000006</v>
      </c>
    </row>
    <row r="87" spans="1:2">
      <c r="A87" s="137" t="s">
        <v>107</v>
      </c>
      <c r="B87" s="2">
        <v>3105.5450000000001</v>
      </c>
    </row>
    <row r="88" spans="1:2">
      <c r="A88" s="137" t="s">
        <v>108</v>
      </c>
      <c r="B88" s="2">
        <v>6536.1050999999998</v>
      </c>
    </row>
    <row r="89" spans="1:2">
      <c r="A89" s="137" t="s">
        <v>109</v>
      </c>
      <c r="B89" s="2">
        <v>2646.4855000000002</v>
      </c>
    </row>
    <row r="90" spans="1:2">
      <c r="A90" s="137" t="s">
        <v>110</v>
      </c>
      <c r="B90" s="2">
        <v>3135.4512500000001</v>
      </c>
    </row>
    <row r="91" spans="1:2">
      <c r="A91" s="137" t="s">
        <v>111</v>
      </c>
      <c r="B91" s="2">
        <v>272.89500000000004</v>
      </c>
    </row>
    <row r="92" spans="1:2">
      <c r="A92" s="137" t="s">
        <v>112</v>
      </c>
      <c r="B92" s="2">
        <v>21408.869500000001</v>
      </c>
    </row>
    <row r="93" spans="1:2">
      <c r="A93" s="137" t="s">
        <v>113</v>
      </c>
      <c r="B93" s="2">
        <v>3128.5225000000005</v>
      </c>
    </row>
    <row r="94" spans="1:2">
      <c r="A94" s="137" t="s">
        <v>114</v>
      </c>
      <c r="B94" s="2">
        <v>106487.9755</v>
      </c>
    </row>
    <row r="95" spans="1:2">
      <c r="A95" s="137" t="s">
        <v>115</v>
      </c>
      <c r="B95" s="2">
        <v>1238.7779999999998</v>
      </c>
    </row>
    <row r="96" spans="1:2">
      <c r="A96" s="137" t="s">
        <v>116</v>
      </c>
      <c r="B96" s="2">
        <v>732.16</v>
      </c>
    </row>
    <row r="97" spans="1:2">
      <c r="A97" s="137" t="s">
        <v>117</v>
      </c>
      <c r="B97" s="2">
        <v>5272.7102999999997</v>
      </c>
    </row>
    <row r="98" spans="1:2">
      <c r="A98" s="137" t="s">
        <v>118</v>
      </c>
      <c r="B98" s="2">
        <v>8160.7922500000004</v>
      </c>
    </row>
    <row r="99" spans="1:2">
      <c r="A99" s="137" t="s">
        <v>119</v>
      </c>
      <c r="B99" s="2">
        <v>5104.9487499999996</v>
      </c>
    </row>
    <row r="100" spans="1:2">
      <c r="A100" s="137" t="s">
        <v>120</v>
      </c>
      <c r="B100" s="2">
        <v>3806.6699999999996</v>
      </c>
    </row>
    <row r="101" spans="1:2">
      <c r="A101" s="137" t="s">
        <v>121</v>
      </c>
      <c r="B101" s="2">
        <v>2568.0700000000002</v>
      </c>
    </row>
    <row r="102" spans="1:2">
      <c r="A102" s="137" t="s">
        <v>122</v>
      </c>
      <c r="B102" s="2">
        <v>1638.2400000000002</v>
      </c>
    </row>
    <row r="103" spans="1:2">
      <c r="B103" s="2"/>
    </row>
    <row r="104" spans="1:2" ht="15.75" thickBot="1">
      <c r="B104" s="135">
        <f>SUM(B3:B102)</f>
        <v>855778.34594999976</v>
      </c>
    </row>
    <row r="105" spans="1:2" ht="15.75" thickTop="1"/>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heetViews>
  <sheetFormatPr defaultRowHeight="15"/>
  <cols>
    <col min="1" max="1" width="18.140625" bestFit="1" customWidth="1"/>
    <col min="2" max="2" width="19.28515625" style="2" bestFit="1" customWidth="1"/>
  </cols>
  <sheetData>
    <row r="1" spans="1:2">
      <c r="A1" s="10" t="s">
        <v>179</v>
      </c>
      <c r="B1" s="77" t="s">
        <v>180</v>
      </c>
    </row>
    <row r="2" spans="1:2" s="132" customFormat="1">
      <c r="A2" s="132" t="s">
        <v>209</v>
      </c>
      <c r="B2" s="133">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181</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182</v>
      </c>
      <c r="B104" s="2">
        <f>SUM(B3:B103)</f>
        <v>868856.37572500005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6"/>
  <sheetViews>
    <sheetView zoomScale="80" zoomScaleNormal="80" workbookViewId="0"/>
  </sheetViews>
  <sheetFormatPr defaultColWidth="9.140625" defaultRowHeight="15"/>
  <cols>
    <col min="1" max="1" width="24.42578125" style="70" customWidth="1"/>
    <col min="2" max="2" width="13.85546875" style="70" customWidth="1"/>
    <col min="3" max="7" width="19.28515625" style="70" customWidth="1"/>
    <col min="8" max="8" width="4.140625" style="70" customWidth="1"/>
    <col min="9" max="13" width="19.28515625" style="70" customWidth="1"/>
    <col min="14" max="14" width="4.140625" style="70" customWidth="1"/>
    <col min="15" max="19" width="19.28515625" style="70" customWidth="1"/>
    <col min="20" max="20" width="4.140625" style="70" customWidth="1"/>
    <col min="21" max="21" width="12.28515625" style="70" customWidth="1"/>
    <col min="22" max="22" width="16.7109375" style="70" customWidth="1"/>
    <col min="23" max="23" width="15.7109375" style="70" customWidth="1"/>
    <col min="24" max="24" width="14.7109375" style="70" customWidth="1"/>
    <col min="25" max="25" width="13.7109375" style="70" customWidth="1"/>
    <col min="26" max="26" width="4.140625" style="70" customWidth="1"/>
    <col min="27" max="28" width="19.28515625" style="70" customWidth="1"/>
    <col min="29" max="29" width="15.42578125" style="70" customWidth="1"/>
    <col min="30" max="30" width="16.5703125" style="70" customWidth="1"/>
    <col min="31" max="31" width="18.28515625" style="70" customWidth="1"/>
    <col min="32" max="32" width="4.140625" style="70" customWidth="1"/>
    <col min="33" max="33" width="18.42578125" style="70" customWidth="1"/>
    <col min="34" max="34" width="17.7109375" style="70" customWidth="1"/>
    <col min="35" max="35" width="16.5703125" style="70" customWidth="1"/>
    <col min="36" max="36" width="17.28515625" style="70" customWidth="1"/>
    <col min="37" max="37" width="17" style="70" customWidth="1"/>
    <col min="38" max="16384" width="9.140625" style="70"/>
  </cols>
  <sheetData>
    <row r="1" spans="1:37">
      <c r="A1" s="141" t="s">
        <v>225</v>
      </c>
      <c r="B1" s="141"/>
    </row>
    <row r="2" spans="1:37">
      <c r="C2" s="62">
        <v>2019</v>
      </c>
      <c r="D2" s="62">
        <v>2020</v>
      </c>
      <c r="E2" s="62">
        <v>2021</v>
      </c>
      <c r="F2" s="62">
        <v>2022</v>
      </c>
      <c r="G2" s="62">
        <v>2023</v>
      </c>
      <c r="I2" s="144">
        <v>2019</v>
      </c>
      <c r="J2" s="144">
        <v>2020</v>
      </c>
      <c r="K2" s="144">
        <v>2021</v>
      </c>
      <c r="L2" s="144">
        <v>2022</v>
      </c>
      <c r="M2" s="144">
        <v>2023</v>
      </c>
      <c r="O2" s="144">
        <v>2019</v>
      </c>
      <c r="P2" s="144">
        <v>2020</v>
      </c>
      <c r="Q2" s="144">
        <v>2021</v>
      </c>
      <c r="R2" s="144">
        <v>2022</v>
      </c>
      <c r="S2" s="144">
        <v>2023</v>
      </c>
      <c r="U2" s="144">
        <v>2019</v>
      </c>
      <c r="V2" s="144">
        <v>2020</v>
      </c>
      <c r="W2" s="144">
        <v>2021</v>
      </c>
      <c r="X2" s="144">
        <v>2022</v>
      </c>
      <c r="Y2" s="144">
        <v>2023</v>
      </c>
      <c r="AA2" s="144">
        <v>2019</v>
      </c>
      <c r="AB2" s="144">
        <v>2020</v>
      </c>
      <c r="AC2" s="144">
        <v>2021</v>
      </c>
      <c r="AD2" s="144">
        <v>2022</v>
      </c>
      <c r="AE2" s="144">
        <v>2023</v>
      </c>
      <c r="AG2" s="144">
        <v>2019</v>
      </c>
      <c r="AH2" s="144">
        <v>2020</v>
      </c>
      <c r="AI2" s="144">
        <v>2021</v>
      </c>
      <c r="AJ2" s="144">
        <v>2022</v>
      </c>
      <c r="AK2" s="144">
        <v>2023</v>
      </c>
    </row>
    <row r="3" spans="1:37" ht="90">
      <c r="A3" s="62" t="s">
        <v>173</v>
      </c>
      <c r="B3" s="62" t="s">
        <v>151</v>
      </c>
      <c r="C3" s="62" t="s">
        <v>174</v>
      </c>
      <c r="D3" s="62" t="s">
        <v>174</v>
      </c>
      <c r="E3" s="62" t="s">
        <v>174</v>
      </c>
      <c r="F3" s="62" t="s">
        <v>174</v>
      </c>
      <c r="G3" s="62" t="s">
        <v>174</v>
      </c>
      <c r="I3" s="62" t="s">
        <v>5</v>
      </c>
      <c r="J3" s="62" t="s">
        <v>5</v>
      </c>
      <c r="K3" s="62" t="s">
        <v>5</v>
      </c>
      <c r="L3" s="62" t="s">
        <v>5</v>
      </c>
      <c r="M3" s="62" t="s">
        <v>5</v>
      </c>
      <c r="O3" s="62" t="s">
        <v>6</v>
      </c>
      <c r="P3" s="62" t="s">
        <v>6</v>
      </c>
      <c r="Q3" s="62" t="s">
        <v>6</v>
      </c>
      <c r="R3" s="62" t="s">
        <v>6</v>
      </c>
      <c r="S3" s="62" t="s">
        <v>6</v>
      </c>
      <c r="U3" s="62" t="s">
        <v>7</v>
      </c>
      <c r="V3" s="62" t="s">
        <v>7</v>
      </c>
      <c r="W3" s="62" t="s">
        <v>7</v>
      </c>
      <c r="X3" s="62" t="s">
        <v>7</v>
      </c>
      <c r="Y3" s="62" t="s">
        <v>7</v>
      </c>
      <c r="AA3" s="62" t="s">
        <v>175</v>
      </c>
      <c r="AB3" s="62" t="s">
        <v>175</v>
      </c>
      <c r="AC3" s="62" t="s">
        <v>175</v>
      </c>
      <c r="AD3" s="62" t="s">
        <v>175</v>
      </c>
      <c r="AE3" s="62" t="s">
        <v>175</v>
      </c>
      <c r="AG3" s="62" t="s">
        <v>176</v>
      </c>
      <c r="AH3" s="62" t="s">
        <v>176</v>
      </c>
      <c r="AI3" s="62" t="s">
        <v>176</v>
      </c>
      <c r="AJ3" s="62" t="s">
        <v>176</v>
      </c>
      <c r="AK3" s="62" t="s">
        <v>176</v>
      </c>
    </row>
    <row r="4" spans="1:37">
      <c r="A4" s="32" t="s">
        <v>209</v>
      </c>
      <c r="B4" s="71">
        <v>0</v>
      </c>
      <c r="C4" s="72">
        <f>I4+O4+U4+AA4+AG4</f>
        <v>0</v>
      </c>
      <c r="D4" s="72">
        <f t="shared" ref="D4:G4" si="0">J4+P4+V4+AB4+AH4</f>
        <v>0</v>
      </c>
      <c r="E4" s="72">
        <f t="shared" si="0"/>
        <v>0</v>
      </c>
      <c r="F4" s="72">
        <f t="shared" si="0"/>
        <v>0</v>
      </c>
      <c r="G4" s="72">
        <f t="shared" si="0"/>
        <v>0</v>
      </c>
      <c r="H4" s="72"/>
      <c r="I4" s="72">
        <v>0</v>
      </c>
      <c r="J4" s="72">
        <v>0</v>
      </c>
      <c r="K4" s="72">
        <v>0</v>
      </c>
      <c r="L4" s="72">
        <v>0</v>
      </c>
      <c r="M4" s="72">
        <v>0</v>
      </c>
      <c r="N4" s="72"/>
      <c r="O4" s="72">
        <v>0</v>
      </c>
      <c r="P4" s="72">
        <v>0</v>
      </c>
      <c r="Q4" s="72">
        <v>0</v>
      </c>
      <c r="R4" s="72">
        <v>0</v>
      </c>
      <c r="S4" s="72">
        <v>0</v>
      </c>
      <c r="T4" s="72"/>
      <c r="U4" s="72">
        <v>0</v>
      </c>
      <c r="V4" s="72">
        <v>0</v>
      </c>
      <c r="W4" s="72">
        <v>0</v>
      </c>
      <c r="X4" s="72">
        <v>0</v>
      </c>
      <c r="Y4" s="72">
        <v>0</v>
      </c>
      <c r="Z4" s="72"/>
      <c r="AA4" s="72">
        <v>0</v>
      </c>
      <c r="AB4" s="72">
        <v>0</v>
      </c>
      <c r="AC4" s="72">
        <v>0</v>
      </c>
      <c r="AD4" s="72">
        <v>0</v>
      </c>
      <c r="AE4" s="72">
        <v>0</v>
      </c>
      <c r="AF4" s="72"/>
      <c r="AG4" s="72">
        <v>0</v>
      </c>
      <c r="AH4" s="72">
        <v>0</v>
      </c>
      <c r="AI4" s="72">
        <v>0</v>
      </c>
      <c r="AJ4" s="72">
        <v>0</v>
      </c>
      <c r="AK4" s="72">
        <v>0</v>
      </c>
    </row>
    <row r="5" spans="1:37">
      <c r="A5" s="32" t="s">
        <v>24</v>
      </c>
      <c r="B5" s="156">
        <v>1.5755000000000002E-2</v>
      </c>
      <c r="C5" s="72">
        <f>I5+O5+U5+AA5+AG5</f>
        <v>23125</v>
      </c>
      <c r="D5" s="72">
        <f t="shared" ref="D5:G20" si="1">J5+P5+V5+AB5+AH5</f>
        <v>1408</v>
      </c>
      <c r="E5" s="72">
        <f t="shared" si="1"/>
        <v>12257</v>
      </c>
      <c r="F5" s="72">
        <f t="shared" si="1"/>
        <v>6460</v>
      </c>
      <c r="G5" s="72">
        <f t="shared" si="1"/>
        <v>0</v>
      </c>
      <c r="H5" s="72"/>
      <c r="I5" s="157">
        <v>-3702</v>
      </c>
      <c r="J5" s="157">
        <v>-5908</v>
      </c>
      <c r="K5" s="157">
        <v>0</v>
      </c>
      <c r="L5" s="157">
        <v>0</v>
      </c>
      <c r="M5" s="157">
        <v>0</v>
      </c>
      <c r="N5" s="72"/>
      <c r="O5" s="157">
        <v>13833</v>
      </c>
      <c r="P5" s="157">
        <v>9043</v>
      </c>
      <c r="Q5" s="157">
        <v>12257</v>
      </c>
      <c r="R5" s="157">
        <v>6460</v>
      </c>
      <c r="S5" s="157">
        <v>0</v>
      </c>
      <c r="T5" s="72"/>
      <c r="U5" s="157">
        <v>12273</v>
      </c>
      <c r="V5" s="157">
        <v>0</v>
      </c>
      <c r="W5" s="157">
        <v>0</v>
      </c>
      <c r="X5" s="157">
        <v>0</v>
      </c>
      <c r="Y5" s="157">
        <v>0</v>
      </c>
      <c r="Z5" s="72"/>
      <c r="AA5" s="157">
        <v>2856</v>
      </c>
      <c r="AB5" s="157">
        <v>0</v>
      </c>
      <c r="AC5" s="157">
        <v>0</v>
      </c>
      <c r="AD5" s="157">
        <v>0</v>
      </c>
      <c r="AE5" s="157">
        <v>0</v>
      </c>
      <c r="AF5" s="72"/>
      <c r="AG5" s="157">
        <v>-2135</v>
      </c>
      <c r="AH5" s="157">
        <v>-1727</v>
      </c>
      <c r="AI5" s="157">
        <v>0</v>
      </c>
      <c r="AJ5" s="157">
        <v>0</v>
      </c>
      <c r="AK5" s="157">
        <v>0</v>
      </c>
    </row>
    <row r="6" spans="1:37">
      <c r="A6" s="32" t="s">
        <v>25</v>
      </c>
      <c r="B6" s="156">
        <v>2.7699999999999999E-3</v>
      </c>
      <c r="C6" s="72">
        <f t="shared" ref="C6:G69" si="2">I6+O6+U6+AA6+AG6</f>
        <v>4075</v>
      </c>
      <c r="D6" s="72">
        <f t="shared" si="1"/>
        <v>-18</v>
      </c>
      <c r="E6" s="72">
        <f t="shared" si="1"/>
        <v>2218</v>
      </c>
      <c r="F6" s="72">
        <f t="shared" si="1"/>
        <v>1169</v>
      </c>
      <c r="G6" s="72">
        <f t="shared" si="1"/>
        <v>0</v>
      </c>
      <c r="H6" s="72"/>
      <c r="I6" s="140">
        <v>-670</v>
      </c>
      <c r="J6" s="140">
        <v>-1069</v>
      </c>
      <c r="K6" s="140">
        <v>0</v>
      </c>
      <c r="L6" s="140">
        <v>0</v>
      </c>
      <c r="M6" s="140">
        <v>0</v>
      </c>
      <c r="N6" s="72"/>
      <c r="O6" s="140">
        <v>2503</v>
      </c>
      <c r="P6" s="140">
        <v>1637</v>
      </c>
      <c r="Q6" s="140">
        <v>2218</v>
      </c>
      <c r="R6" s="140">
        <v>1169</v>
      </c>
      <c r="S6" s="140">
        <v>0</v>
      </c>
      <c r="T6" s="72"/>
      <c r="U6" s="140">
        <v>2221</v>
      </c>
      <c r="V6" s="140">
        <v>0</v>
      </c>
      <c r="W6" s="140">
        <v>0</v>
      </c>
      <c r="X6" s="140">
        <v>0</v>
      </c>
      <c r="Y6" s="140">
        <v>0</v>
      </c>
      <c r="Z6" s="72"/>
      <c r="AA6" s="140">
        <v>607</v>
      </c>
      <c r="AB6" s="140">
        <v>0</v>
      </c>
      <c r="AC6" s="140">
        <v>0</v>
      </c>
      <c r="AD6" s="140">
        <v>0</v>
      </c>
      <c r="AE6" s="140">
        <v>0</v>
      </c>
      <c r="AF6" s="72"/>
      <c r="AG6" s="140">
        <v>-586</v>
      </c>
      <c r="AH6" s="140">
        <v>-586</v>
      </c>
      <c r="AI6" s="140">
        <v>0</v>
      </c>
      <c r="AJ6" s="140">
        <v>0</v>
      </c>
      <c r="AK6" s="140">
        <v>0</v>
      </c>
    </row>
    <row r="7" spans="1:37">
      <c r="A7" s="32" t="s">
        <v>26</v>
      </c>
      <c r="B7" s="156">
        <v>1.4677E-3</v>
      </c>
      <c r="C7" s="72">
        <f t="shared" si="2"/>
        <v>2113</v>
      </c>
      <c r="D7" s="72">
        <f t="shared" si="1"/>
        <v>63</v>
      </c>
      <c r="E7" s="72">
        <f t="shared" si="1"/>
        <v>1167</v>
      </c>
      <c r="F7" s="72">
        <f t="shared" si="1"/>
        <v>615</v>
      </c>
      <c r="G7" s="72">
        <f t="shared" si="1"/>
        <v>0</v>
      </c>
      <c r="H7" s="72"/>
      <c r="I7" s="140">
        <v>-353</v>
      </c>
      <c r="J7" s="140">
        <v>-563</v>
      </c>
      <c r="K7" s="140">
        <v>0</v>
      </c>
      <c r="L7" s="140">
        <v>0</v>
      </c>
      <c r="M7" s="140">
        <v>0</v>
      </c>
      <c r="N7" s="72"/>
      <c r="O7" s="140">
        <v>1317</v>
      </c>
      <c r="P7" s="140">
        <v>861</v>
      </c>
      <c r="Q7" s="140">
        <v>1167</v>
      </c>
      <c r="R7" s="140">
        <v>615</v>
      </c>
      <c r="S7" s="140">
        <v>0</v>
      </c>
      <c r="T7" s="72"/>
      <c r="U7" s="140">
        <v>1169</v>
      </c>
      <c r="V7" s="140">
        <v>0</v>
      </c>
      <c r="W7" s="140">
        <v>0</v>
      </c>
      <c r="X7" s="140">
        <v>0</v>
      </c>
      <c r="Y7" s="140">
        <v>0</v>
      </c>
      <c r="Z7" s="72"/>
      <c r="AA7" s="140">
        <v>216</v>
      </c>
      <c r="AB7" s="140">
        <v>0</v>
      </c>
      <c r="AC7" s="140">
        <v>0</v>
      </c>
      <c r="AD7" s="140">
        <v>0</v>
      </c>
      <c r="AE7" s="140">
        <v>0</v>
      </c>
      <c r="AF7" s="72"/>
      <c r="AG7" s="140">
        <v>-236</v>
      </c>
      <c r="AH7" s="140">
        <v>-235</v>
      </c>
      <c r="AI7" s="140">
        <v>0</v>
      </c>
      <c r="AJ7" s="140">
        <v>0</v>
      </c>
      <c r="AK7" s="140">
        <v>0</v>
      </c>
    </row>
    <row r="8" spans="1:37">
      <c r="A8" s="32" t="s">
        <v>27</v>
      </c>
      <c r="B8" s="156">
        <v>1.6808999999999999E-3</v>
      </c>
      <c r="C8" s="72">
        <f t="shared" si="2"/>
        <v>2479</v>
      </c>
      <c r="D8" s="72">
        <f t="shared" si="1"/>
        <v>-15</v>
      </c>
      <c r="E8" s="72">
        <f t="shared" si="1"/>
        <v>1346</v>
      </c>
      <c r="F8" s="72">
        <f t="shared" si="1"/>
        <v>710</v>
      </c>
      <c r="G8" s="72">
        <f t="shared" si="1"/>
        <v>0</v>
      </c>
      <c r="H8" s="72"/>
      <c r="I8" s="140">
        <v>-407</v>
      </c>
      <c r="J8" s="140">
        <v>-649</v>
      </c>
      <c r="K8" s="140">
        <v>0</v>
      </c>
      <c r="L8" s="140">
        <v>0</v>
      </c>
      <c r="M8" s="140">
        <v>0</v>
      </c>
      <c r="N8" s="72"/>
      <c r="O8" s="140">
        <v>1519</v>
      </c>
      <c r="P8" s="140">
        <v>993</v>
      </c>
      <c r="Q8" s="140">
        <v>1346</v>
      </c>
      <c r="R8" s="140">
        <v>710</v>
      </c>
      <c r="S8" s="140">
        <v>0</v>
      </c>
      <c r="T8" s="72"/>
      <c r="U8" s="140">
        <v>1348</v>
      </c>
      <c r="V8" s="140">
        <v>0</v>
      </c>
      <c r="W8" s="140">
        <v>0</v>
      </c>
      <c r="X8" s="140">
        <v>0</v>
      </c>
      <c r="Y8" s="140">
        <v>0</v>
      </c>
      <c r="Z8" s="72"/>
      <c r="AA8" s="140">
        <v>377</v>
      </c>
      <c r="AB8" s="140">
        <v>0</v>
      </c>
      <c r="AC8" s="140">
        <v>0</v>
      </c>
      <c r="AD8" s="140">
        <v>0</v>
      </c>
      <c r="AE8" s="140">
        <v>0</v>
      </c>
      <c r="AF8" s="72"/>
      <c r="AG8" s="140">
        <v>-358</v>
      </c>
      <c r="AH8" s="140">
        <v>-359</v>
      </c>
      <c r="AI8" s="140">
        <v>0</v>
      </c>
      <c r="AJ8" s="140">
        <v>0</v>
      </c>
      <c r="AK8" s="140">
        <v>0</v>
      </c>
    </row>
    <row r="9" spans="1:37">
      <c r="A9" s="32" t="s">
        <v>28</v>
      </c>
      <c r="B9" s="156">
        <v>3.4340999999999998E-3</v>
      </c>
      <c r="C9" s="72">
        <f t="shared" si="2"/>
        <v>5503</v>
      </c>
      <c r="D9" s="72">
        <f t="shared" si="1"/>
        <v>421</v>
      </c>
      <c r="E9" s="72">
        <f t="shared" si="1"/>
        <v>2701</v>
      </c>
      <c r="F9" s="72">
        <f t="shared" si="1"/>
        <v>1423</v>
      </c>
      <c r="G9" s="72">
        <f t="shared" si="1"/>
        <v>0</v>
      </c>
      <c r="H9" s="72"/>
      <c r="I9" s="140">
        <v>-816</v>
      </c>
      <c r="J9" s="140">
        <v>-1302</v>
      </c>
      <c r="K9" s="140">
        <v>0</v>
      </c>
      <c r="L9" s="140">
        <v>0</v>
      </c>
      <c r="M9" s="140">
        <v>0</v>
      </c>
      <c r="N9" s="72"/>
      <c r="O9" s="140">
        <v>3048</v>
      </c>
      <c r="P9" s="140">
        <v>1993</v>
      </c>
      <c r="Q9" s="140">
        <v>2701</v>
      </c>
      <c r="R9" s="140">
        <v>1423</v>
      </c>
      <c r="S9" s="140">
        <v>0</v>
      </c>
      <c r="T9" s="72"/>
      <c r="U9" s="140">
        <v>2704</v>
      </c>
      <c r="V9" s="140">
        <v>0</v>
      </c>
      <c r="W9" s="140">
        <v>0</v>
      </c>
      <c r="X9" s="140">
        <v>0</v>
      </c>
      <c r="Y9" s="140">
        <v>0</v>
      </c>
      <c r="Z9" s="72"/>
      <c r="AA9" s="140">
        <v>963</v>
      </c>
      <c r="AB9" s="140">
        <v>0</v>
      </c>
      <c r="AC9" s="140">
        <v>0</v>
      </c>
      <c r="AD9" s="140">
        <v>0</v>
      </c>
      <c r="AE9" s="140">
        <v>0</v>
      </c>
      <c r="AF9" s="72"/>
      <c r="AG9" s="140">
        <v>-396</v>
      </c>
      <c r="AH9" s="140">
        <v>-270</v>
      </c>
      <c r="AI9" s="140">
        <v>0</v>
      </c>
      <c r="AJ9" s="140">
        <v>0</v>
      </c>
      <c r="AK9" s="140">
        <v>0</v>
      </c>
    </row>
    <row r="10" spans="1:37">
      <c r="A10" s="32" t="s">
        <v>29</v>
      </c>
      <c r="B10" s="156">
        <v>2.928E-3</v>
      </c>
      <c r="C10" s="72">
        <f t="shared" si="2"/>
        <v>-4173</v>
      </c>
      <c r="D10" s="72">
        <f t="shared" si="1"/>
        <v>-7945</v>
      </c>
      <c r="E10" s="72">
        <f t="shared" si="1"/>
        <v>3224</v>
      </c>
      <c r="F10" s="72">
        <f t="shared" si="1"/>
        <v>1699</v>
      </c>
      <c r="G10" s="72">
        <f t="shared" si="1"/>
        <v>0</v>
      </c>
      <c r="H10" s="72"/>
      <c r="I10" s="140">
        <v>-974</v>
      </c>
      <c r="J10" s="140">
        <v>-1554</v>
      </c>
      <c r="K10" s="140">
        <v>0</v>
      </c>
      <c r="L10" s="140">
        <v>0</v>
      </c>
      <c r="M10" s="140">
        <v>0</v>
      </c>
      <c r="N10" s="72"/>
      <c r="O10" s="140">
        <v>3638</v>
      </c>
      <c r="P10" s="140">
        <v>2379</v>
      </c>
      <c r="Q10" s="140">
        <v>3224</v>
      </c>
      <c r="R10" s="140">
        <v>1699</v>
      </c>
      <c r="S10" s="140">
        <v>0</v>
      </c>
      <c r="T10" s="72"/>
      <c r="U10" s="140">
        <v>3228</v>
      </c>
      <c r="V10" s="140">
        <v>0</v>
      </c>
      <c r="W10" s="140">
        <v>0</v>
      </c>
      <c r="X10" s="140">
        <v>0</v>
      </c>
      <c r="Y10" s="140">
        <v>0</v>
      </c>
      <c r="Z10" s="72"/>
      <c r="AA10" s="140">
        <v>0</v>
      </c>
      <c r="AB10" s="140">
        <v>0</v>
      </c>
      <c r="AC10" s="140">
        <v>0</v>
      </c>
      <c r="AD10" s="140">
        <v>0</v>
      </c>
      <c r="AE10" s="140">
        <v>0</v>
      </c>
      <c r="AF10" s="72"/>
      <c r="AG10" s="140">
        <v>-10065</v>
      </c>
      <c r="AH10" s="140">
        <v>-8770</v>
      </c>
      <c r="AI10" s="140">
        <v>0</v>
      </c>
      <c r="AJ10" s="140">
        <v>0</v>
      </c>
      <c r="AK10" s="140">
        <v>0</v>
      </c>
    </row>
    <row r="11" spans="1:37">
      <c r="A11" s="32" t="s">
        <v>30</v>
      </c>
      <c r="B11" s="156">
        <v>4.5522000000000002E-3</v>
      </c>
      <c r="C11" s="72">
        <f t="shared" si="2"/>
        <v>5157</v>
      </c>
      <c r="D11" s="72">
        <f t="shared" si="1"/>
        <v>642</v>
      </c>
      <c r="E11" s="72">
        <f t="shared" si="1"/>
        <v>3571</v>
      </c>
      <c r="F11" s="72">
        <f t="shared" si="1"/>
        <v>1882</v>
      </c>
      <c r="G11" s="72">
        <f t="shared" si="1"/>
        <v>0</v>
      </c>
      <c r="H11" s="72"/>
      <c r="I11" s="140">
        <v>-1079</v>
      </c>
      <c r="J11" s="140">
        <v>-1721</v>
      </c>
      <c r="K11" s="140">
        <v>0</v>
      </c>
      <c r="L11" s="140">
        <v>0</v>
      </c>
      <c r="M11" s="140">
        <v>0</v>
      </c>
      <c r="N11" s="72"/>
      <c r="O11" s="140">
        <v>4030</v>
      </c>
      <c r="P11" s="140">
        <v>2635</v>
      </c>
      <c r="Q11" s="140">
        <v>3571</v>
      </c>
      <c r="R11" s="140">
        <v>1882</v>
      </c>
      <c r="S11" s="140">
        <v>0</v>
      </c>
      <c r="T11" s="72"/>
      <c r="U11" s="140">
        <v>3576</v>
      </c>
      <c r="V11" s="140">
        <v>0</v>
      </c>
      <c r="W11" s="140">
        <v>0</v>
      </c>
      <c r="X11" s="140">
        <v>0</v>
      </c>
      <c r="Y11" s="140">
        <v>0</v>
      </c>
      <c r="Z11" s="72"/>
      <c r="AA11" s="140">
        <v>0</v>
      </c>
      <c r="AB11" s="140">
        <v>0</v>
      </c>
      <c r="AC11" s="140">
        <v>0</v>
      </c>
      <c r="AD11" s="140">
        <v>0</v>
      </c>
      <c r="AE11" s="140">
        <v>0</v>
      </c>
      <c r="AF11" s="72"/>
      <c r="AG11" s="140">
        <v>-1370</v>
      </c>
      <c r="AH11" s="140">
        <v>-272</v>
      </c>
      <c r="AI11" s="140">
        <v>0</v>
      </c>
      <c r="AJ11" s="140">
        <v>0</v>
      </c>
      <c r="AK11" s="140">
        <v>0</v>
      </c>
    </row>
    <row r="12" spans="1:37">
      <c r="A12" s="32" t="s">
        <v>31</v>
      </c>
      <c r="B12" s="156">
        <v>1.2287999999999999E-3</v>
      </c>
      <c r="C12" s="72">
        <f t="shared" si="2"/>
        <v>1807</v>
      </c>
      <c r="D12" s="72">
        <f t="shared" si="1"/>
        <v>647</v>
      </c>
      <c r="E12" s="72">
        <f t="shared" si="1"/>
        <v>911</v>
      </c>
      <c r="F12" s="72">
        <f t="shared" si="1"/>
        <v>480</v>
      </c>
      <c r="G12" s="72">
        <f t="shared" si="1"/>
        <v>0</v>
      </c>
      <c r="H12" s="72"/>
      <c r="I12" s="140">
        <v>-275</v>
      </c>
      <c r="J12" s="140">
        <v>-439</v>
      </c>
      <c r="K12" s="140">
        <v>0</v>
      </c>
      <c r="L12" s="140">
        <v>0</v>
      </c>
      <c r="M12" s="140">
        <v>0</v>
      </c>
      <c r="N12" s="72"/>
      <c r="O12" s="140">
        <v>1028</v>
      </c>
      <c r="P12" s="140">
        <v>672</v>
      </c>
      <c r="Q12" s="140">
        <v>911</v>
      </c>
      <c r="R12" s="140">
        <v>480</v>
      </c>
      <c r="S12" s="140">
        <v>0</v>
      </c>
      <c r="T12" s="72"/>
      <c r="U12" s="140">
        <v>913</v>
      </c>
      <c r="V12" s="140">
        <v>0</v>
      </c>
      <c r="W12" s="140">
        <v>0</v>
      </c>
      <c r="X12" s="140">
        <v>0</v>
      </c>
      <c r="Y12" s="140">
        <v>0</v>
      </c>
      <c r="Z12" s="72"/>
      <c r="AA12" s="140">
        <v>434</v>
      </c>
      <c r="AB12" s="140">
        <v>414</v>
      </c>
      <c r="AC12" s="140">
        <v>0</v>
      </c>
      <c r="AD12" s="140">
        <v>0</v>
      </c>
      <c r="AE12" s="140">
        <v>0</v>
      </c>
      <c r="AF12" s="72"/>
      <c r="AG12" s="140">
        <v>-293</v>
      </c>
      <c r="AH12" s="140">
        <v>0</v>
      </c>
      <c r="AI12" s="140">
        <v>0</v>
      </c>
      <c r="AJ12" s="140">
        <v>0</v>
      </c>
      <c r="AK12" s="140">
        <v>0</v>
      </c>
    </row>
    <row r="13" spans="1:37">
      <c r="A13" s="32" t="s">
        <v>32</v>
      </c>
      <c r="B13" s="156">
        <v>2.5241999999999999E-3</v>
      </c>
      <c r="C13" s="72">
        <f t="shared" si="2"/>
        <v>4078</v>
      </c>
      <c r="D13" s="72">
        <f t="shared" si="1"/>
        <v>931</v>
      </c>
      <c r="E13" s="72">
        <f t="shared" si="1"/>
        <v>1916</v>
      </c>
      <c r="F13" s="72">
        <f t="shared" si="1"/>
        <v>1010</v>
      </c>
      <c r="G13" s="72">
        <f t="shared" si="1"/>
        <v>0</v>
      </c>
      <c r="H13" s="72"/>
      <c r="I13" s="140">
        <v>-579</v>
      </c>
      <c r="J13" s="140">
        <v>-924</v>
      </c>
      <c r="K13" s="140">
        <v>0</v>
      </c>
      <c r="L13" s="140">
        <v>0</v>
      </c>
      <c r="M13" s="140">
        <v>0</v>
      </c>
      <c r="N13" s="72"/>
      <c r="O13" s="140">
        <v>2163</v>
      </c>
      <c r="P13" s="140">
        <v>1414</v>
      </c>
      <c r="Q13" s="140">
        <v>1916</v>
      </c>
      <c r="R13" s="140">
        <v>1010</v>
      </c>
      <c r="S13" s="140">
        <v>0</v>
      </c>
      <c r="T13" s="72"/>
      <c r="U13" s="140">
        <v>1919</v>
      </c>
      <c r="V13" s="140">
        <v>0</v>
      </c>
      <c r="W13" s="140">
        <v>0</v>
      </c>
      <c r="X13" s="140">
        <v>0</v>
      </c>
      <c r="Y13" s="140">
        <v>0</v>
      </c>
      <c r="Z13" s="72"/>
      <c r="AA13" s="140">
        <v>626</v>
      </c>
      <c r="AB13" s="140">
        <v>441</v>
      </c>
      <c r="AC13" s="140">
        <v>0</v>
      </c>
      <c r="AD13" s="140">
        <v>0</v>
      </c>
      <c r="AE13" s="140">
        <v>0</v>
      </c>
      <c r="AF13" s="72"/>
      <c r="AG13" s="140">
        <v>-51</v>
      </c>
      <c r="AH13" s="140">
        <v>0</v>
      </c>
      <c r="AI13" s="140">
        <v>0</v>
      </c>
      <c r="AJ13" s="140">
        <v>0</v>
      </c>
      <c r="AK13" s="140">
        <v>0</v>
      </c>
    </row>
    <row r="14" spans="1:37">
      <c r="A14" s="32" t="s">
        <v>33</v>
      </c>
      <c r="B14" s="156">
        <v>2.1895999999999999E-2</v>
      </c>
      <c r="C14" s="72">
        <f t="shared" si="2"/>
        <v>-2913</v>
      </c>
      <c r="D14" s="72">
        <f t="shared" si="1"/>
        <v>-18260</v>
      </c>
      <c r="E14" s="72">
        <f t="shared" si="1"/>
        <v>19544</v>
      </c>
      <c r="F14" s="72">
        <f t="shared" si="1"/>
        <v>10299</v>
      </c>
      <c r="G14" s="72">
        <f t="shared" si="1"/>
        <v>0</v>
      </c>
      <c r="H14" s="72"/>
      <c r="I14" s="140">
        <v>-5903</v>
      </c>
      <c r="J14" s="140">
        <v>-9420</v>
      </c>
      <c r="K14" s="140">
        <v>0</v>
      </c>
      <c r="L14" s="140">
        <v>0</v>
      </c>
      <c r="M14" s="140">
        <v>0</v>
      </c>
      <c r="N14" s="72"/>
      <c r="O14" s="140">
        <v>22056</v>
      </c>
      <c r="P14" s="140">
        <v>14419</v>
      </c>
      <c r="Q14" s="140">
        <v>19544</v>
      </c>
      <c r="R14" s="140">
        <v>10299</v>
      </c>
      <c r="S14" s="140">
        <v>0</v>
      </c>
      <c r="T14" s="72"/>
      <c r="U14" s="140">
        <v>19569</v>
      </c>
      <c r="V14" s="140">
        <v>0</v>
      </c>
      <c r="W14" s="140">
        <v>0</v>
      </c>
      <c r="X14" s="140">
        <v>0</v>
      </c>
      <c r="Y14" s="140">
        <v>0</v>
      </c>
      <c r="Z14" s="72"/>
      <c r="AA14" s="140">
        <v>4273</v>
      </c>
      <c r="AB14" s="140">
        <v>0</v>
      </c>
      <c r="AC14" s="140">
        <v>0</v>
      </c>
      <c r="AD14" s="140">
        <v>0</v>
      </c>
      <c r="AE14" s="140">
        <v>0</v>
      </c>
      <c r="AF14" s="72"/>
      <c r="AG14" s="140">
        <v>-42908</v>
      </c>
      <c r="AH14" s="140">
        <v>-23259</v>
      </c>
      <c r="AI14" s="140">
        <v>0</v>
      </c>
      <c r="AJ14" s="140">
        <v>0</v>
      </c>
      <c r="AK14" s="140">
        <v>0</v>
      </c>
    </row>
    <row r="15" spans="1:37">
      <c r="A15" s="32" t="s">
        <v>34</v>
      </c>
      <c r="B15" s="156">
        <v>3.51478E-2</v>
      </c>
      <c r="C15" s="72">
        <f t="shared" si="2"/>
        <v>65489</v>
      </c>
      <c r="D15" s="72">
        <f t="shared" si="1"/>
        <v>30554</v>
      </c>
      <c r="E15" s="72">
        <f t="shared" si="1"/>
        <v>24732</v>
      </c>
      <c r="F15" s="72">
        <f t="shared" si="1"/>
        <v>13033</v>
      </c>
      <c r="G15" s="72">
        <f t="shared" si="1"/>
        <v>0</v>
      </c>
      <c r="H15" s="72"/>
      <c r="I15" s="140">
        <v>-7470</v>
      </c>
      <c r="J15" s="140">
        <v>-11921</v>
      </c>
      <c r="K15" s="140">
        <v>0</v>
      </c>
      <c r="L15" s="140">
        <v>0</v>
      </c>
      <c r="M15" s="140">
        <v>0</v>
      </c>
      <c r="N15" s="72"/>
      <c r="O15" s="140">
        <v>27911</v>
      </c>
      <c r="P15" s="140">
        <v>18247</v>
      </c>
      <c r="Q15" s="140">
        <v>24732</v>
      </c>
      <c r="R15" s="140">
        <v>13033</v>
      </c>
      <c r="S15" s="140">
        <v>0</v>
      </c>
      <c r="T15" s="72"/>
      <c r="U15" s="140">
        <v>24763</v>
      </c>
      <c r="V15" s="140">
        <v>0</v>
      </c>
      <c r="W15" s="140">
        <v>0</v>
      </c>
      <c r="X15" s="140">
        <v>0</v>
      </c>
      <c r="Y15" s="140">
        <v>0</v>
      </c>
      <c r="Z15" s="72"/>
      <c r="AA15" s="140">
        <v>24227</v>
      </c>
      <c r="AB15" s="140">
        <v>24228</v>
      </c>
      <c r="AC15" s="140">
        <v>0</v>
      </c>
      <c r="AD15" s="140">
        <v>0</v>
      </c>
      <c r="AE15" s="140">
        <v>0</v>
      </c>
      <c r="AF15" s="72"/>
      <c r="AG15" s="140">
        <v>-3942</v>
      </c>
      <c r="AH15" s="140">
        <v>0</v>
      </c>
      <c r="AI15" s="140">
        <v>0</v>
      </c>
      <c r="AJ15" s="140">
        <v>0</v>
      </c>
      <c r="AK15" s="140">
        <v>0</v>
      </c>
    </row>
    <row r="16" spans="1:37">
      <c r="A16" s="32" t="s">
        <v>35</v>
      </c>
      <c r="B16" s="156">
        <v>1.1046800000000001E-2</v>
      </c>
      <c r="C16" s="72">
        <f t="shared" si="2"/>
        <v>-4633</v>
      </c>
      <c r="D16" s="72">
        <f t="shared" si="1"/>
        <v>-11631</v>
      </c>
      <c r="E16" s="72">
        <f t="shared" si="1"/>
        <v>10128</v>
      </c>
      <c r="F16" s="72">
        <f t="shared" si="1"/>
        <v>5338</v>
      </c>
      <c r="G16" s="72">
        <f t="shared" si="1"/>
        <v>0</v>
      </c>
      <c r="H16" s="72"/>
      <c r="I16" s="140">
        <v>-3059</v>
      </c>
      <c r="J16" s="140">
        <v>-4882</v>
      </c>
      <c r="K16" s="140">
        <v>0</v>
      </c>
      <c r="L16" s="140">
        <v>0</v>
      </c>
      <c r="M16" s="140">
        <v>0</v>
      </c>
      <c r="N16" s="72"/>
      <c r="O16" s="140">
        <v>11430</v>
      </c>
      <c r="P16" s="140">
        <v>7473</v>
      </c>
      <c r="Q16" s="140">
        <v>10128</v>
      </c>
      <c r="R16" s="140">
        <v>5338</v>
      </c>
      <c r="S16" s="140">
        <v>0</v>
      </c>
      <c r="T16" s="72"/>
      <c r="U16" s="140">
        <v>10141</v>
      </c>
      <c r="V16" s="140">
        <v>0</v>
      </c>
      <c r="W16" s="140">
        <v>0</v>
      </c>
      <c r="X16" s="140">
        <v>0</v>
      </c>
      <c r="Y16" s="140">
        <v>0</v>
      </c>
      <c r="Z16" s="72"/>
      <c r="AA16" s="140">
        <v>0</v>
      </c>
      <c r="AB16" s="140">
        <v>0</v>
      </c>
      <c r="AC16" s="140">
        <v>0</v>
      </c>
      <c r="AD16" s="140">
        <v>0</v>
      </c>
      <c r="AE16" s="140">
        <v>0</v>
      </c>
      <c r="AF16" s="72"/>
      <c r="AG16" s="140">
        <v>-23145</v>
      </c>
      <c r="AH16" s="140">
        <v>-14222</v>
      </c>
      <c r="AI16" s="140">
        <v>0</v>
      </c>
      <c r="AJ16" s="140">
        <v>0</v>
      </c>
      <c r="AK16" s="140">
        <v>0</v>
      </c>
    </row>
    <row r="17" spans="1:37">
      <c r="A17" s="32" t="s">
        <v>36</v>
      </c>
      <c r="B17" s="156">
        <v>2.3873700000000001E-2</v>
      </c>
      <c r="C17" s="72">
        <f t="shared" si="2"/>
        <v>37538</v>
      </c>
      <c r="D17" s="72">
        <f t="shared" si="1"/>
        <v>12249</v>
      </c>
      <c r="E17" s="72">
        <f t="shared" si="1"/>
        <v>17742</v>
      </c>
      <c r="F17" s="72">
        <f t="shared" si="1"/>
        <v>9350</v>
      </c>
      <c r="G17" s="72">
        <f t="shared" si="1"/>
        <v>0</v>
      </c>
      <c r="H17" s="72"/>
      <c r="I17" s="140">
        <v>-5359</v>
      </c>
      <c r="J17" s="140">
        <v>-8552</v>
      </c>
      <c r="K17" s="140">
        <v>0</v>
      </c>
      <c r="L17" s="140">
        <v>0</v>
      </c>
      <c r="M17" s="140">
        <v>0</v>
      </c>
      <c r="N17" s="72"/>
      <c r="O17" s="140">
        <v>20022</v>
      </c>
      <c r="P17" s="140">
        <v>13090</v>
      </c>
      <c r="Q17" s="140">
        <v>17742</v>
      </c>
      <c r="R17" s="140">
        <v>9350</v>
      </c>
      <c r="S17" s="140">
        <v>0</v>
      </c>
      <c r="T17" s="72"/>
      <c r="U17" s="140">
        <v>17765</v>
      </c>
      <c r="V17" s="140">
        <v>0</v>
      </c>
      <c r="W17" s="140">
        <v>0</v>
      </c>
      <c r="X17" s="140">
        <v>0</v>
      </c>
      <c r="Y17" s="140">
        <v>0</v>
      </c>
      <c r="Z17" s="72"/>
      <c r="AA17" s="140">
        <v>8610</v>
      </c>
      <c r="AB17" s="140">
        <v>7711</v>
      </c>
      <c r="AC17" s="140">
        <v>0</v>
      </c>
      <c r="AD17" s="140">
        <v>0</v>
      </c>
      <c r="AE17" s="140">
        <v>0</v>
      </c>
      <c r="AF17" s="72"/>
      <c r="AG17" s="140">
        <v>-3500</v>
      </c>
      <c r="AH17" s="140">
        <v>0</v>
      </c>
      <c r="AI17" s="140">
        <v>0</v>
      </c>
      <c r="AJ17" s="140">
        <v>0</v>
      </c>
      <c r="AK17" s="140">
        <v>0</v>
      </c>
    </row>
    <row r="18" spans="1:37">
      <c r="A18" s="32" t="s">
        <v>37</v>
      </c>
      <c r="B18" s="156">
        <v>6.7060000000000002E-3</v>
      </c>
      <c r="C18" s="72">
        <f t="shared" si="2"/>
        <v>14454</v>
      </c>
      <c r="D18" s="72">
        <f t="shared" si="1"/>
        <v>194</v>
      </c>
      <c r="E18" s="72">
        <f t="shared" si="1"/>
        <v>5344</v>
      </c>
      <c r="F18" s="72">
        <f t="shared" si="1"/>
        <v>2816</v>
      </c>
      <c r="G18" s="72">
        <f t="shared" si="1"/>
        <v>0</v>
      </c>
      <c r="H18" s="72"/>
      <c r="I18" s="140">
        <v>-1614</v>
      </c>
      <c r="J18" s="140">
        <v>-2576</v>
      </c>
      <c r="K18" s="140">
        <v>0</v>
      </c>
      <c r="L18" s="140">
        <v>0</v>
      </c>
      <c r="M18" s="140">
        <v>0</v>
      </c>
      <c r="N18" s="72"/>
      <c r="O18" s="140">
        <v>6030</v>
      </c>
      <c r="P18" s="140">
        <v>3942</v>
      </c>
      <c r="Q18" s="140">
        <v>5344</v>
      </c>
      <c r="R18" s="140">
        <v>2816</v>
      </c>
      <c r="S18" s="140">
        <v>0</v>
      </c>
      <c r="T18" s="72"/>
      <c r="U18" s="140">
        <v>5350</v>
      </c>
      <c r="V18" s="140">
        <v>0</v>
      </c>
      <c r="W18" s="140">
        <v>0</v>
      </c>
      <c r="X18" s="140">
        <v>0</v>
      </c>
      <c r="Y18" s="140">
        <v>0</v>
      </c>
      <c r="Z18" s="72"/>
      <c r="AA18" s="140">
        <v>6826</v>
      </c>
      <c r="AB18" s="140">
        <v>0</v>
      </c>
      <c r="AC18" s="140">
        <v>0</v>
      </c>
      <c r="AD18" s="140">
        <v>0</v>
      </c>
      <c r="AE18" s="140">
        <v>0</v>
      </c>
      <c r="AF18" s="72"/>
      <c r="AG18" s="140">
        <v>-2138</v>
      </c>
      <c r="AH18" s="140">
        <v>-1172</v>
      </c>
      <c r="AI18" s="140">
        <v>0</v>
      </c>
      <c r="AJ18" s="140">
        <v>0</v>
      </c>
      <c r="AK18" s="140">
        <v>0</v>
      </c>
    </row>
    <row r="19" spans="1:37">
      <c r="A19" s="32" t="s">
        <v>38</v>
      </c>
      <c r="B19" s="156">
        <v>1.0656999999999999E-3</v>
      </c>
      <c r="C19" s="72">
        <f t="shared" si="2"/>
        <v>1086</v>
      </c>
      <c r="D19" s="72">
        <f t="shared" si="1"/>
        <v>-178</v>
      </c>
      <c r="E19" s="72">
        <f t="shared" si="1"/>
        <v>872</v>
      </c>
      <c r="F19" s="72">
        <f t="shared" si="1"/>
        <v>460</v>
      </c>
      <c r="G19" s="72">
        <f t="shared" si="1"/>
        <v>0</v>
      </c>
      <c r="H19" s="72"/>
      <c r="I19" s="140">
        <v>-264</v>
      </c>
      <c r="J19" s="140">
        <v>-420</v>
      </c>
      <c r="K19" s="140">
        <v>0</v>
      </c>
      <c r="L19" s="140">
        <v>0</v>
      </c>
      <c r="M19" s="140">
        <v>0</v>
      </c>
      <c r="N19" s="72"/>
      <c r="O19" s="140">
        <v>985</v>
      </c>
      <c r="P19" s="140">
        <v>644</v>
      </c>
      <c r="Q19" s="140">
        <v>872</v>
      </c>
      <c r="R19" s="140">
        <v>460</v>
      </c>
      <c r="S19" s="140">
        <v>0</v>
      </c>
      <c r="T19" s="72"/>
      <c r="U19" s="140">
        <v>873</v>
      </c>
      <c r="V19" s="140">
        <v>0</v>
      </c>
      <c r="W19" s="140">
        <v>0</v>
      </c>
      <c r="X19" s="140">
        <v>0</v>
      </c>
      <c r="Y19" s="140">
        <v>0</v>
      </c>
      <c r="Z19" s="72"/>
      <c r="AA19" s="140">
        <v>292</v>
      </c>
      <c r="AB19" s="140">
        <v>0</v>
      </c>
      <c r="AC19" s="140">
        <v>0</v>
      </c>
      <c r="AD19" s="140">
        <v>0</v>
      </c>
      <c r="AE19" s="140">
        <v>0</v>
      </c>
      <c r="AF19" s="72"/>
      <c r="AG19" s="140">
        <v>-800</v>
      </c>
      <c r="AH19" s="140">
        <v>-402</v>
      </c>
      <c r="AI19" s="140">
        <v>0</v>
      </c>
      <c r="AJ19" s="140">
        <v>0</v>
      </c>
      <c r="AK19" s="140">
        <v>0</v>
      </c>
    </row>
    <row r="20" spans="1:37">
      <c r="A20" s="32" t="s">
        <v>39</v>
      </c>
      <c r="B20" s="156">
        <v>9.3938000000000008E-3</v>
      </c>
      <c r="C20" s="72">
        <f t="shared" si="2"/>
        <v>30634</v>
      </c>
      <c r="D20" s="72">
        <f t="shared" si="1"/>
        <v>-7033</v>
      </c>
      <c r="E20" s="72">
        <f t="shared" si="1"/>
        <v>8296</v>
      </c>
      <c r="F20" s="72">
        <f t="shared" si="1"/>
        <v>4372</v>
      </c>
      <c r="G20" s="72">
        <f t="shared" si="1"/>
        <v>0</v>
      </c>
      <c r="H20" s="72"/>
      <c r="I20" s="140">
        <v>-2506</v>
      </c>
      <c r="J20" s="140">
        <v>-3999</v>
      </c>
      <c r="K20" s="140">
        <v>0</v>
      </c>
      <c r="L20" s="140">
        <v>0</v>
      </c>
      <c r="M20" s="140">
        <v>0</v>
      </c>
      <c r="N20" s="72"/>
      <c r="O20" s="140">
        <v>9362</v>
      </c>
      <c r="P20" s="140">
        <v>6121</v>
      </c>
      <c r="Q20" s="140">
        <v>8296</v>
      </c>
      <c r="R20" s="140">
        <v>4372</v>
      </c>
      <c r="S20" s="140">
        <v>0</v>
      </c>
      <c r="T20" s="72"/>
      <c r="U20" s="140">
        <v>8306</v>
      </c>
      <c r="V20" s="140">
        <v>0</v>
      </c>
      <c r="W20" s="140">
        <v>0</v>
      </c>
      <c r="X20" s="140">
        <v>0</v>
      </c>
      <c r="Y20" s="140">
        <v>0</v>
      </c>
      <c r="Z20" s="72"/>
      <c r="AA20" s="140">
        <v>31108</v>
      </c>
      <c r="AB20" s="140">
        <v>0</v>
      </c>
      <c r="AC20" s="140">
        <v>0</v>
      </c>
      <c r="AD20" s="140">
        <v>0</v>
      </c>
      <c r="AE20" s="140">
        <v>0</v>
      </c>
      <c r="AF20" s="72"/>
      <c r="AG20" s="140">
        <v>-15636</v>
      </c>
      <c r="AH20" s="140">
        <v>-9155</v>
      </c>
      <c r="AI20" s="140">
        <v>0</v>
      </c>
      <c r="AJ20" s="140">
        <v>0</v>
      </c>
      <c r="AK20" s="140">
        <v>0</v>
      </c>
    </row>
    <row r="21" spans="1:37">
      <c r="A21" s="32" t="s">
        <v>40</v>
      </c>
      <c r="B21" s="156">
        <v>1.6682999999999999E-3</v>
      </c>
      <c r="C21" s="72">
        <f t="shared" si="2"/>
        <v>5458</v>
      </c>
      <c r="D21" s="72">
        <f t="shared" si="2"/>
        <v>3586</v>
      </c>
      <c r="E21" s="72">
        <f t="shared" si="2"/>
        <v>937</v>
      </c>
      <c r="F21" s="72">
        <f t="shared" si="2"/>
        <v>494</v>
      </c>
      <c r="G21" s="72">
        <f t="shared" si="2"/>
        <v>0</v>
      </c>
      <c r="H21" s="72"/>
      <c r="I21" s="140">
        <v>-283</v>
      </c>
      <c r="J21" s="140">
        <v>-452</v>
      </c>
      <c r="K21" s="140">
        <v>0</v>
      </c>
      <c r="L21" s="140">
        <v>0</v>
      </c>
      <c r="M21" s="140">
        <v>0</v>
      </c>
      <c r="N21" s="72"/>
      <c r="O21" s="140">
        <v>1057</v>
      </c>
      <c r="P21" s="140">
        <v>691</v>
      </c>
      <c r="Q21" s="140">
        <v>937</v>
      </c>
      <c r="R21" s="140">
        <v>494</v>
      </c>
      <c r="S21" s="140">
        <v>0</v>
      </c>
      <c r="T21" s="72"/>
      <c r="U21" s="140">
        <v>938</v>
      </c>
      <c r="V21" s="140">
        <v>0</v>
      </c>
      <c r="W21" s="140">
        <v>0</v>
      </c>
      <c r="X21" s="140">
        <v>0</v>
      </c>
      <c r="Y21" s="140">
        <v>0</v>
      </c>
      <c r="Z21" s="72"/>
      <c r="AA21" s="140">
        <v>3871</v>
      </c>
      <c r="AB21" s="140">
        <v>3347</v>
      </c>
      <c r="AC21" s="140">
        <v>0</v>
      </c>
      <c r="AD21" s="140">
        <v>0</v>
      </c>
      <c r="AE21" s="140">
        <v>0</v>
      </c>
      <c r="AF21" s="72"/>
      <c r="AG21" s="140">
        <v>-125</v>
      </c>
      <c r="AH21" s="140">
        <v>0</v>
      </c>
      <c r="AI21" s="140">
        <v>0</v>
      </c>
      <c r="AJ21" s="140">
        <v>0</v>
      </c>
      <c r="AK21" s="140">
        <v>0</v>
      </c>
    </row>
    <row r="22" spans="1:37">
      <c r="A22" s="32" t="s">
        <v>41</v>
      </c>
      <c r="B22" s="156">
        <v>1.6446300000000001E-2</v>
      </c>
      <c r="C22" s="72">
        <f t="shared" si="2"/>
        <v>27453</v>
      </c>
      <c r="D22" s="72">
        <f t="shared" si="2"/>
        <v>5117</v>
      </c>
      <c r="E22" s="72">
        <f t="shared" si="2"/>
        <v>12591</v>
      </c>
      <c r="F22" s="72">
        <f t="shared" si="2"/>
        <v>6635</v>
      </c>
      <c r="G22" s="72">
        <f t="shared" si="2"/>
        <v>0</v>
      </c>
      <c r="H22" s="72"/>
      <c r="I22" s="140">
        <v>-3803</v>
      </c>
      <c r="J22" s="140">
        <v>-6069</v>
      </c>
      <c r="K22" s="140">
        <v>0</v>
      </c>
      <c r="L22" s="140">
        <v>0</v>
      </c>
      <c r="M22" s="140">
        <v>0</v>
      </c>
      <c r="N22" s="72"/>
      <c r="O22" s="140">
        <v>14209</v>
      </c>
      <c r="P22" s="140">
        <v>9289</v>
      </c>
      <c r="Q22" s="140">
        <v>12591</v>
      </c>
      <c r="R22" s="140">
        <v>6635</v>
      </c>
      <c r="S22" s="140">
        <v>0</v>
      </c>
      <c r="T22" s="72"/>
      <c r="U22" s="140">
        <v>12607</v>
      </c>
      <c r="V22" s="140">
        <v>0</v>
      </c>
      <c r="W22" s="140">
        <v>0</v>
      </c>
      <c r="X22" s="140">
        <v>0</v>
      </c>
      <c r="Y22" s="140">
        <v>0</v>
      </c>
      <c r="Z22" s="72"/>
      <c r="AA22" s="140">
        <v>5194</v>
      </c>
      <c r="AB22" s="140">
        <v>1897</v>
      </c>
      <c r="AC22" s="140">
        <v>0</v>
      </c>
      <c r="AD22" s="140">
        <v>0</v>
      </c>
      <c r="AE22" s="140">
        <v>0</v>
      </c>
      <c r="AF22" s="72"/>
      <c r="AG22" s="140">
        <v>-754</v>
      </c>
      <c r="AH22" s="140">
        <v>0</v>
      </c>
      <c r="AI22" s="140">
        <v>0</v>
      </c>
      <c r="AJ22" s="140">
        <v>0</v>
      </c>
      <c r="AK22" s="140">
        <v>0</v>
      </c>
    </row>
    <row r="23" spans="1:37">
      <c r="A23" s="32" t="s">
        <v>42</v>
      </c>
      <c r="B23" s="156">
        <v>8.7611000000000008E-3</v>
      </c>
      <c r="C23" s="72">
        <f t="shared" si="2"/>
        <v>8440</v>
      </c>
      <c r="D23" s="72">
        <f t="shared" si="2"/>
        <v>1607</v>
      </c>
      <c r="E23" s="72">
        <f t="shared" si="2"/>
        <v>6831</v>
      </c>
      <c r="F23" s="72">
        <f t="shared" si="2"/>
        <v>3600</v>
      </c>
      <c r="G23" s="72">
        <f t="shared" si="2"/>
        <v>0</v>
      </c>
      <c r="H23" s="72"/>
      <c r="I23" s="140">
        <v>-2063</v>
      </c>
      <c r="J23" s="140">
        <v>-3293</v>
      </c>
      <c r="K23" s="140">
        <v>0</v>
      </c>
      <c r="L23" s="140">
        <v>0</v>
      </c>
      <c r="M23" s="140">
        <v>0</v>
      </c>
      <c r="N23" s="72"/>
      <c r="O23" s="140">
        <v>7709</v>
      </c>
      <c r="P23" s="140">
        <v>5040</v>
      </c>
      <c r="Q23" s="140">
        <v>6831</v>
      </c>
      <c r="R23" s="140">
        <v>3600</v>
      </c>
      <c r="S23" s="140">
        <v>0</v>
      </c>
      <c r="T23" s="72"/>
      <c r="U23" s="140">
        <v>6840</v>
      </c>
      <c r="V23" s="140">
        <v>0</v>
      </c>
      <c r="W23" s="140">
        <v>0</v>
      </c>
      <c r="X23" s="140">
        <v>0</v>
      </c>
      <c r="Y23" s="140">
        <v>0</v>
      </c>
      <c r="Z23" s="72"/>
      <c r="AA23" s="140">
        <v>561</v>
      </c>
      <c r="AB23" s="140">
        <v>0</v>
      </c>
      <c r="AC23" s="140">
        <v>0</v>
      </c>
      <c r="AD23" s="140">
        <v>0</v>
      </c>
      <c r="AE23" s="140">
        <v>0</v>
      </c>
      <c r="AF23" s="72"/>
      <c r="AG23" s="140">
        <v>-4607</v>
      </c>
      <c r="AH23" s="140">
        <v>-140</v>
      </c>
      <c r="AI23" s="140">
        <v>0</v>
      </c>
      <c r="AJ23" s="140">
        <v>0</v>
      </c>
      <c r="AK23" s="140">
        <v>0</v>
      </c>
    </row>
    <row r="24" spans="1:37">
      <c r="A24" s="32" t="s">
        <v>43</v>
      </c>
      <c r="B24" s="156">
        <v>3.6286999999999999E-3</v>
      </c>
      <c r="C24" s="72">
        <f t="shared" si="2"/>
        <v>4455</v>
      </c>
      <c r="D24" s="72">
        <f t="shared" si="2"/>
        <v>-1893</v>
      </c>
      <c r="E24" s="72">
        <f t="shared" si="2"/>
        <v>3113</v>
      </c>
      <c r="F24" s="72">
        <f t="shared" si="2"/>
        <v>1641</v>
      </c>
      <c r="G24" s="72">
        <f t="shared" si="2"/>
        <v>0</v>
      </c>
      <c r="H24" s="72"/>
      <c r="I24" s="140">
        <v>-940</v>
      </c>
      <c r="J24" s="140">
        <v>-1501</v>
      </c>
      <c r="K24" s="140">
        <v>0</v>
      </c>
      <c r="L24" s="140">
        <v>0</v>
      </c>
      <c r="M24" s="140">
        <v>0</v>
      </c>
      <c r="N24" s="72"/>
      <c r="O24" s="140">
        <v>3513</v>
      </c>
      <c r="P24" s="140">
        <v>2297</v>
      </c>
      <c r="Q24" s="140">
        <v>3113</v>
      </c>
      <c r="R24" s="140">
        <v>1641</v>
      </c>
      <c r="S24" s="140">
        <v>0</v>
      </c>
      <c r="T24" s="72"/>
      <c r="U24" s="140">
        <v>3117</v>
      </c>
      <c r="V24" s="140">
        <v>0</v>
      </c>
      <c r="W24" s="140">
        <v>0</v>
      </c>
      <c r="X24" s="140">
        <v>0</v>
      </c>
      <c r="Y24" s="140">
        <v>0</v>
      </c>
      <c r="Z24" s="72"/>
      <c r="AA24" s="140">
        <v>1525</v>
      </c>
      <c r="AB24" s="140">
        <v>0</v>
      </c>
      <c r="AC24" s="140">
        <v>0</v>
      </c>
      <c r="AD24" s="140">
        <v>0</v>
      </c>
      <c r="AE24" s="140">
        <v>0</v>
      </c>
      <c r="AF24" s="72"/>
      <c r="AG24" s="140">
        <v>-2760</v>
      </c>
      <c r="AH24" s="140">
        <v>-2689</v>
      </c>
      <c r="AI24" s="140">
        <v>0</v>
      </c>
      <c r="AJ24" s="140">
        <v>0</v>
      </c>
      <c r="AK24" s="140">
        <v>0</v>
      </c>
    </row>
    <row r="25" spans="1:37">
      <c r="A25" s="32" t="s">
        <v>44</v>
      </c>
      <c r="B25" s="156">
        <v>1.5244E-3</v>
      </c>
      <c r="C25" s="72">
        <f t="shared" si="2"/>
        <v>2254</v>
      </c>
      <c r="D25" s="72">
        <f t="shared" si="2"/>
        <v>-157</v>
      </c>
      <c r="E25" s="72">
        <f t="shared" si="2"/>
        <v>1237</v>
      </c>
      <c r="F25" s="72">
        <f t="shared" si="2"/>
        <v>652</v>
      </c>
      <c r="G25" s="72">
        <f t="shared" si="2"/>
        <v>0</v>
      </c>
      <c r="H25" s="72"/>
      <c r="I25" s="140">
        <v>-374</v>
      </c>
      <c r="J25" s="140">
        <v>-596</v>
      </c>
      <c r="K25" s="140">
        <v>0</v>
      </c>
      <c r="L25" s="140">
        <v>0</v>
      </c>
      <c r="M25" s="140">
        <v>0</v>
      </c>
      <c r="N25" s="72"/>
      <c r="O25" s="140">
        <v>1396</v>
      </c>
      <c r="P25" s="140">
        <v>913</v>
      </c>
      <c r="Q25" s="140">
        <v>1237</v>
      </c>
      <c r="R25" s="140">
        <v>652</v>
      </c>
      <c r="S25" s="140">
        <v>0</v>
      </c>
      <c r="T25" s="72"/>
      <c r="U25" s="140">
        <v>1239</v>
      </c>
      <c r="V25" s="140">
        <v>0</v>
      </c>
      <c r="W25" s="140">
        <v>0</v>
      </c>
      <c r="X25" s="140">
        <v>0</v>
      </c>
      <c r="Y25" s="140">
        <v>0</v>
      </c>
      <c r="Z25" s="72"/>
      <c r="AA25" s="140">
        <v>466</v>
      </c>
      <c r="AB25" s="140">
        <v>0</v>
      </c>
      <c r="AC25" s="140">
        <v>0</v>
      </c>
      <c r="AD25" s="140">
        <v>0</v>
      </c>
      <c r="AE25" s="140">
        <v>0</v>
      </c>
      <c r="AF25" s="72"/>
      <c r="AG25" s="140">
        <v>-473</v>
      </c>
      <c r="AH25" s="140">
        <v>-474</v>
      </c>
      <c r="AI25" s="140">
        <v>0</v>
      </c>
      <c r="AJ25" s="140">
        <v>0</v>
      </c>
      <c r="AK25" s="140">
        <v>0</v>
      </c>
    </row>
    <row r="26" spans="1:37">
      <c r="A26" s="32" t="s">
        <v>45</v>
      </c>
      <c r="B26" s="156">
        <v>1.5047999999999999E-3</v>
      </c>
      <c r="C26" s="72">
        <f t="shared" si="2"/>
        <v>1496</v>
      </c>
      <c r="D26" s="72">
        <f t="shared" si="2"/>
        <v>-801</v>
      </c>
      <c r="E26" s="72">
        <f t="shared" si="2"/>
        <v>1293</v>
      </c>
      <c r="F26" s="72">
        <f t="shared" si="2"/>
        <v>681</v>
      </c>
      <c r="G26" s="72">
        <f t="shared" si="2"/>
        <v>0</v>
      </c>
      <c r="H26" s="72"/>
      <c r="I26" s="140">
        <v>-390</v>
      </c>
      <c r="J26" s="140">
        <v>-623</v>
      </c>
      <c r="K26" s="140">
        <v>0</v>
      </c>
      <c r="L26" s="140">
        <v>0</v>
      </c>
      <c r="M26" s="140">
        <v>0</v>
      </c>
      <c r="N26" s="72"/>
      <c r="O26" s="140">
        <v>1459</v>
      </c>
      <c r="P26" s="140">
        <v>954</v>
      </c>
      <c r="Q26" s="140">
        <v>1293</v>
      </c>
      <c r="R26" s="140">
        <v>681</v>
      </c>
      <c r="S26" s="140">
        <v>0</v>
      </c>
      <c r="T26" s="72"/>
      <c r="U26" s="140">
        <v>1294</v>
      </c>
      <c r="V26" s="140">
        <v>0</v>
      </c>
      <c r="W26" s="140">
        <v>0</v>
      </c>
      <c r="X26" s="140">
        <v>0</v>
      </c>
      <c r="Y26" s="140">
        <v>0</v>
      </c>
      <c r="Z26" s="72"/>
      <c r="AA26" s="140">
        <v>264</v>
      </c>
      <c r="AB26" s="140">
        <v>0</v>
      </c>
      <c r="AC26" s="140">
        <v>0</v>
      </c>
      <c r="AD26" s="140">
        <v>0</v>
      </c>
      <c r="AE26" s="140">
        <v>0</v>
      </c>
      <c r="AF26" s="72"/>
      <c r="AG26" s="140">
        <v>-1131</v>
      </c>
      <c r="AH26" s="140">
        <v>-1132</v>
      </c>
      <c r="AI26" s="140">
        <v>0</v>
      </c>
      <c r="AJ26" s="140">
        <v>0</v>
      </c>
      <c r="AK26" s="140">
        <v>0</v>
      </c>
    </row>
    <row r="27" spans="1:37">
      <c r="A27" s="32" t="s">
        <v>46</v>
      </c>
      <c r="B27" s="156">
        <v>7.0412000000000001E-3</v>
      </c>
      <c r="C27" s="72">
        <f t="shared" si="2"/>
        <v>861</v>
      </c>
      <c r="D27" s="72">
        <f t="shared" si="2"/>
        <v>-5744</v>
      </c>
      <c r="E27" s="72">
        <f t="shared" si="2"/>
        <v>6271</v>
      </c>
      <c r="F27" s="72">
        <f t="shared" si="2"/>
        <v>3305</v>
      </c>
      <c r="G27" s="72">
        <f t="shared" si="2"/>
        <v>0</v>
      </c>
      <c r="H27" s="72"/>
      <c r="I27" s="140">
        <v>-1894</v>
      </c>
      <c r="J27" s="140">
        <v>-3022</v>
      </c>
      <c r="K27" s="140">
        <v>0</v>
      </c>
      <c r="L27" s="140">
        <v>0</v>
      </c>
      <c r="M27" s="140">
        <v>0</v>
      </c>
      <c r="N27" s="72"/>
      <c r="O27" s="140">
        <v>7077</v>
      </c>
      <c r="P27" s="140">
        <v>4626</v>
      </c>
      <c r="Q27" s="140">
        <v>6271</v>
      </c>
      <c r="R27" s="140">
        <v>3305</v>
      </c>
      <c r="S27" s="140">
        <v>0</v>
      </c>
      <c r="T27" s="72"/>
      <c r="U27" s="140">
        <v>6279</v>
      </c>
      <c r="V27" s="140">
        <v>0</v>
      </c>
      <c r="W27" s="140">
        <v>0</v>
      </c>
      <c r="X27" s="140">
        <v>0</v>
      </c>
      <c r="Y27" s="140">
        <v>0</v>
      </c>
      <c r="Z27" s="72"/>
      <c r="AA27" s="140">
        <v>309</v>
      </c>
      <c r="AB27" s="140">
        <v>0</v>
      </c>
      <c r="AC27" s="140">
        <v>0</v>
      </c>
      <c r="AD27" s="140">
        <v>0</v>
      </c>
      <c r="AE27" s="140">
        <v>0</v>
      </c>
      <c r="AF27" s="72"/>
      <c r="AG27" s="140">
        <v>-10910</v>
      </c>
      <c r="AH27" s="140">
        <v>-7348</v>
      </c>
      <c r="AI27" s="140">
        <v>0</v>
      </c>
      <c r="AJ27" s="140">
        <v>0</v>
      </c>
      <c r="AK27" s="140">
        <v>0</v>
      </c>
    </row>
    <row r="28" spans="1:37">
      <c r="A28" s="32" t="s">
        <v>47</v>
      </c>
      <c r="B28" s="156">
        <v>4.2263999999999999E-3</v>
      </c>
      <c r="C28" s="72">
        <f t="shared" si="2"/>
        <v>5074</v>
      </c>
      <c r="D28" s="72">
        <f t="shared" si="2"/>
        <v>-825</v>
      </c>
      <c r="E28" s="72">
        <f t="shared" si="2"/>
        <v>3473</v>
      </c>
      <c r="F28" s="72">
        <f t="shared" si="2"/>
        <v>1830</v>
      </c>
      <c r="G28" s="72">
        <f t="shared" si="2"/>
        <v>0</v>
      </c>
      <c r="H28" s="72"/>
      <c r="I28" s="140">
        <v>-1049</v>
      </c>
      <c r="J28" s="140">
        <v>-1674</v>
      </c>
      <c r="K28" s="140">
        <v>0</v>
      </c>
      <c r="L28" s="140">
        <v>0</v>
      </c>
      <c r="M28" s="140">
        <v>0</v>
      </c>
      <c r="N28" s="72"/>
      <c r="O28" s="140">
        <v>3919</v>
      </c>
      <c r="P28" s="140">
        <v>2562</v>
      </c>
      <c r="Q28" s="140">
        <v>3473</v>
      </c>
      <c r="R28" s="140">
        <v>1830</v>
      </c>
      <c r="S28" s="140">
        <v>0</v>
      </c>
      <c r="T28" s="72"/>
      <c r="U28" s="140">
        <v>3477</v>
      </c>
      <c r="V28" s="140">
        <v>0</v>
      </c>
      <c r="W28" s="140">
        <v>0</v>
      </c>
      <c r="X28" s="140">
        <v>0</v>
      </c>
      <c r="Y28" s="140">
        <v>0</v>
      </c>
      <c r="Z28" s="72"/>
      <c r="AA28" s="140">
        <v>932</v>
      </c>
      <c r="AB28" s="140">
        <v>0</v>
      </c>
      <c r="AC28" s="140">
        <v>0</v>
      </c>
      <c r="AD28" s="140">
        <v>0</v>
      </c>
      <c r="AE28" s="140">
        <v>0</v>
      </c>
      <c r="AF28" s="72"/>
      <c r="AG28" s="140">
        <v>-2205</v>
      </c>
      <c r="AH28" s="140">
        <v>-1713</v>
      </c>
      <c r="AI28" s="140">
        <v>0</v>
      </c>
      <c r="AJ28" s="140">
        <v>0</v>
      </c>
      <c r="AK28" s="140">
        <v>0</v>
      </c>
    </row>
    <row r="29" spans="1:37">
      <c r="A29" s="32" t="s">
        <v>48</v>
      </c>
      <c r="B29" s="156">
        <v>1.1783800000000001E-2</v>
      </c>
      <c r="C29" s="72">
        <f t="shared" si="2"/>
        <v>34766</v>
      </c>
      <c r="D29" s="72">
        <f t="shared" si="2"/>
        <v>23869</v>
      </c>
      <c r="E29" s="72">
        <f t="shared" si="2"/>
        <v>6780</v>
      </c>
      <c r="F29" s="72">
        <f t="shared" si="2"/>
        <v>3573</v>
      </c>
      <c r="G29" s="72">
        <f t="shared" si="2"/>
        <v>0</v>
      </c>
      <c r="H29" s="72"/>
      <c r="I29" s="140">
        <v>-2048</v>
      </c>
      <c r="J29" s="140">
        <v>-3268</v>
      </c>
      <c r="K29" s="140">
        <v>0</v>
      </c>
      <c r="L29" s="140">
        <v>0</v>
      </c>
      <c r="M29" s="140">
        <v>0</v>
      </c>
      <c r="N29" s="72"/>
      <c r="O29" s="140">
        <v>7652</v>
      </c>
      <c r="P29" s="140">
        <v>5002</v>
      </c>
      <c r="Q29" s="140">
        <v>6780</v>
      </c>
      <c r="R29" s="140">
        <v>3573</v>
      </c>
      <c r="S29" s="140">
        <v>0</v>
      </c>
      <c r="T29" s="72"/>
      <c r="U29" s="140">
        <v>6789</v>
      </c>
      <c r="V29" s="140">
        <v>0</v>
      </c>
      <c r="W29" s="140">
        <v>0</v>
      </c>
      <c r="X29" s="140">
        <v>0</v>
      </c>
      <c r="Y29" s="140">
        <v>0</v>
      </c>
      <c r="Z29" s="72"/>
      <c r="AA29" s="140">
        <v>25145</v>
      </c>
      <c r="AB29" s="140">
        <v>22135</v>
      </c>
      <c r="AC29" s="140">
        <v>0</v>
      </c>
      <c r="AD29" s="140">
        <v>0</v>
      </c>
      <c r="AE29" s="140">
        <v>0</v>
      </c>
      <c r="AF29" s="72"/>
      <c r="AG29" s="140">
        <v>-2772</v>
      </c>
      <c r="AH29" s="140">
        <v>0</v>
      </c>
      <c r="AI29" s="140">
        <v>0</v>
      </c>
      <c r="AJ29" s="140">
        <v>0</v>
      </c>
      <c r="AK29" s="140">
        <v>0</v>
      </c>
    </row>
    <row r="30" spans="1:37">
      <c r="A30" s="32" t="s">
        <v>49</v>
      </c>
      <c r="B30" s="156">
        <v>3.2709700000000001E-2</v>
      </c>
      <c r="C30" s="72">
        <f t="shared" si="2"/>
        <v>72154</v>
      </c>
      <c r="D30" s="72">
        <f t="shared" si="2"/>
        <v>28600</v>
      </c>
      <c r="E30" s="72">
        <f t="shared" si="2"/>
        <v>22998</v>
      </c>
      <c r="F30" s="72">
        <f t="shared" si="2"/>
        <v>12120</v>
      </c>
      <c r="G30" s="72">
        <f t="shared" si="2"/>
        <v>0</v>
      </c>
      <c r="H30" s="72"/>
      <c r="I30" s="140">
        <v>-6947</v>
      </c>
      <c r="J30" s="140">
        <v>-11085</v>
      </c>
      <c r="K30" s="140">
        <v>0</v>
      </c>
      <c r="L30" s="140">
        <v>0</v>
      </c>
      <c r="M30" s="140">
        <v>0</v>
      </c>
      <c r="N30" s="72"/>
      <c r="O30" s="140">
        <v>25954</v>
      </c>
      <c r="P30" s="140">
        <v>16967</v>
      </c>
      <c r="Q30" s="140">
        <v>22998</v>
      </c>
      <c r="R30" s="140">
        <v>12120</v>
      </c>
      <c r="S30" s="140">
        <v>0</v>
      </c>
      <c r="T30" s="72"/>
      <c r="U30" s="140">
        <v>23027</v>
      </c>
      <c r="V30" s="140">
        <v>0</v>
      </c>
      <c r="W30" s="140">
        <v>0</v>
      </c>
      <c r="X30" s="140">
        <v>0</v>
      </c>
      <c r="Y30" s="140">
        <v>0</v>
      </c>
      <c r="Z30" s="72"/>
      <c r="AA30" s="140">
        <v>30120</v>
      </c>
      <c r="AB30" s="140">
        <v>22718</v>
      </c>
      <c r="AC30" s="140">
        <v>0</v>
      </c>
      <c r="AD30" s="140">
        <v>0</v>
      </c>
      <c r="AE30" s="140">
        <v>0</v>
      </c>
      <c r="AF30" s="72"/>
      <c r="AG30" s="140">
        <v>0</v>
      </c>
      <c r="AH30" s="140">
        <v>0</v>
      </c>
      <c r="AI30" s="140">
        <v>0</v>
      </c>
      <c r="AJ30" s="140">
        <v>0</v>
      </c>
      <c r="AK30" s="140">
        <v>0</v>
      </c>
    </row>
    <row r="31" spans="1:37">
      <c r="A31" s="32" t="s">
        <v>50</v>
      </c>
      <c r="B31" s="156">
        <v>3.9345999999999999E-3</v>
      </c>
      <c r="C31" s="72">
        <f t="shared" si="2"/>
        <v>6731</v>
      </c>
      <c r="D31" s="72">
        <f t="shared" si="2"/>
        <v>160</v>
      </c>
      <c r="E31" s="72">
        <f t="shared" si="2"/>
        <v>3130</v>
      </c>
      <c r="F31" s="72">
        <f t="shared" si="2"/>
        <v>1650</v>
      </c>
      <c r="G31" s="72">
        <f t="shared" si="2"/>
        <v>0</v>
      </c>
      <c r="H31" s="72"/>
      <c r="I31" s="140">
        <v>-946</v>
      </c>
      <c r="J31" s="140">
        <v>-1509</v>
      </c>
      <c r="K31" s="140">
        <v>0</v>
      </c>
      <c r="L31" s="140">
        <v>0</v>
      </c>
      <c r="M31" s="140">
        <v>0</v>
      </c>
      <c r="N31" s="72"/>
      <c r="O31" s="140">
        <v>3533</v>
      </c>
      <c r="P31" s="140">
        <v>2310</v>
      </c>
      <c r="Q31" s="140">
        <v>3130</v>
      </c>
      <c r="R31" s="140">
        <v>1650</v>
      </c>
      <c r="S31" s="140">
        <v>0</v>
      </c>
      <c r="T31" s="72"/>
      <c r="U31" s="140">
        <v>3134</v>
      </c>
      <c r="V31" s="140">
        <v>0</v>
      </c>
      <c r="W31" s="140">
        <v>0</v>
      </c>
      <c r="X31" s="140">
        <v>0</v>
      </c>
      <c r="Y31" s="140">
        <v>0</v>
      </c>
      <c r="Z31" s="72"/>
      <c r="AA31" s="140">
        <v>1652</v>
      </c>
      <c r="AB31" s="140">
        <v>0</v>
      </c>
      <c r="AC31" s="140">
        <v>0</v>
      </c>
      <c r="AD31" s="140">
        <v>0</v>
      </c>
      <c r="AE31" s="140">
        <v>0</v>
      </c>
      <c r="AF31" s="72"/>
      <c r="AG31" s="140">
        <v>-642</v>
      </c>
      <c r="AH31" s="140">
        <v>-641</v>
      </c>
      <c r="AI31" s="140">
        <v>0</v>
      </c>
      <c r="AJ31" s="140">
        <v>0</v>
      </c>
      <c r="AK31" s="140">
        <v>0</v>
      </c>
    </row>
    <row r="32" spans="1:37">
      <c r="A32" s="32" t="s">
        <v>51</v>
      </c>
      <c r="B32" s="156">
        <v>8.9502999999999996E-3</v>
      </c>
      <c r="C32" s="72">
        <f t="shared" si="2"/>
        <v>18658</v>
      </c>
      <c r="D32" s="72">
        <f t="shared" si="2"/>
        <v>4874</v>
      </c>
      <c r="E32" s="72">
        <f t="shared" si="2"/>
        <v>6620</v>
      </c>
      <c r="F32" s="72">
        <f t="shared" si="2"/>
        <v>3489</v>
      </c>
      <c r="G32" s="72">
        <f t="shared" si="2"/>
        <v>0</v>
      </c>
      <c r="H32" s="72"/>
      <c r="I32" s="140">
        <v>-2000</v>
      </c>
      <c r="J32" s="140">
        <v>-3191</v>
      </c>
      <c r="K32" s="140">
        <v>0</v>
      </c>
      <c r="L32" s="140">
        <v>0</v>
      </c>
      <c r="M32" s="140">
        <v>0</v>
      </c>
      <c r="N32" s="72"/>
      <c r="O32" s="140">
        <v>7471</v>
      </c>
      <c r="P32" s="140">
        <v>4884</v>
      </c>
      <c r="Q32" s="140">
        <v>6620</v>
      </c>
      <c r="R32" s="140">
        <v>3489</v>
      </c>
      <c r="S32" s="140">
        <v>0</v>
      </c>
      <c r="T32" s="72"/>
      <c r="U32" s="140">
        <v>6629</v>
      </c>
      <c r="V32" s="140">
        <v>0</v>
      </c>
      <c r="W32" s="140">
        <v>0</v>
      </c>
      <c r="X32" s="140">
        <v>0</v>
      </c>
      <c r="Y32" s="140">
        <v>0</v>
      </c>
      <c r="Z32" s="72"/>
      <c r="AA32" s="140">
        <v>7612</v>
      </c>
      <c r="AB32" s="140">
        <v>3181</v>
      </c>
      <c r="AC32" s="140">
        <v>0</v>
      </c>
      <c r="AD32" s="140">
        <v>0</v>
      </c>
      <c r="AE32" s="140">
        <v>0</v>
      </c>
      <c r="AF32" s="72"/>
      <c r="AG32" s="140">
        <v>-1054</v>
      </c>
      <c r="AH32" s="140">
        <v>0</v>
      </c>
      <c r="AI32" s="140">
        <v>0</v>
      </c>
      <c r="AJ32" s="140">
        <v>0</v>
      </c>
      <c r="AK32" s="140">
        <v>0</v>
      </c>
    </row>
    <row r="33" spans="1:37">
      <c r="A33" s="32" t="s">
        <v>52</v>
      </c>
      <c r="B33" s="156">
        <v>1.55941E-2</v>
      </c>
      <c r="C33" s="72">
        <f t="shared" si="2"/>
        <v>4263</v>
      </c>
      <c r="D33" s="72">
        <f t="shared" si="2"/>
        <v>19673</v>
      </c>
      <c r="E33" s="72">
        <f t="shared" si="2"/>
        <v>10294</v>
      </c>
      <c r="F33" s="72">
        <f t="shared" si="2"/>
        <v>5425</v>
      </c>
      <c r="G33" s="72">
        <f t="shared" si="2"/>
        <v>0</v>
      </c>
      <c r="H33" s="72"/>
      <c r="I33" s="140">
        <v>-3109</v>
      </c>
      <c r="J33" s="140">
        <v>-4962</v>
      </c>
      <c r="K33" s="140">
        <v>0</v>
      </c>
      <c r="L33" s="140">
        <v>0</v>
      </c>
      <c r="M33" s="140">
        <v>0</v>
      </c>
      <c r="N33" s="72"/>
      <c r="O33" s="140">
        <v>11617</v>
      </c>
      <c r="P33" s="140">
        <v>7595</v>
      </c>
      <c r="Q33" s="140">
        <v>10294</v>
      </c>
      <c r="R33" s="140">
        <v>5425</v>
      </c>
      <c r="S33" s="140">
        <v>0</v>
      </c>
      <c r="T33" s="72"/>
      <c r="U33" s="140">
        <v>10307</v>
      </c>
      <c r="V33" s="140">
        <v>0</v>
      </c>
      <c r="W33" s="140">
        <v>0</v>
      </c>
      <c r="X33" s="140">
        <v>0</v>
      </c>
      <c r="Y33" s="140">
        <v>0</v>
      </c>
      <c r="Z33" s="72"/>
      <c r="AA33" s="140">
        <v>22418</v>
      </c>
      <c r="AB33" s="140">
        <v>17040</v>
      </c>
      <c r="AC33" s="140">
        <v>0</v>
      </c>
      <c r="AD33" s="140">
        <v>0</v>
      </c>
      <c r="AE33" s="140">
        <v>0</v>
      </c>
      <c r="AF33" s="72"/>
      <c r="AG33" s="140">
        <v>-36970</v>
      </c>
      <c r="AH33" s="140">
        <v>0</v>
      </c>
      <c r="AI33" s="140">
        <v>0</v>
      </c>
      <c r="AJ33" s="140">
        <v>0</v>
      </c>
      <c r="AK33" s="140">
        <v>0</v>
      </c>
    </row>
    <row r="34" spans="1:37">
      <c r="A34" s="32" t="s">
        <v>53</v>
      </c>
      <c r="B34" s="156">
        <v>4.2516000000000003E-3</v>
      </c>
      <c r="C34" s="72">
        <f t="shared" si="2"/>
        <v>7788</v>
      </c>
      <c r="D34" s="72">
        <f t="shared" si="2"/>
        <v>4120</v>
      </c>
      <c r="E34" s="72">
        <f t="shared" si="2"/>
        <v>2945</v>
      </c>
      <c r="F34" s="72">
        <f t="shared" si="2"/>
        <v>1552</v>
      </c>
      <c r="G34" s="72">
        <f t="shared" si="2"/>
        <v>0</v>
      </c>
      <c r="H34" s="72"/>
      <c r="I34" s="140">
        <v>-889</v>
      </c>
      <c r="J34" s="140">
        <v>-1419</v>
      </c>
      <c r="K34" s="140">
        <v>0</v>
      </c>
      <c r="L34" s="140">
        <v>0</v>
      </c>
      <c r="M34" s="140">
        <v>0</v>
      </c>
      <c r="N34" s="72"/>
      <c r="O34" s="140">
        <v>3323</v>
      </c>
      <c r="P34" s="140">
        <v>2173</v>
      </c>
      <c r="Q34" s="140">
        <v>2945</v>
      </c>
      <c r="R34" s="140">
        <v>1552</v>
      </c>
      <c r="S34" s="140">
        <v>0</v>
      </c>
      <c r="T34" s="72"/>
      <c r="U34" s="140">
        <v>2948</v>
      </c>
      <c r="V34" s="140">
        <v>0</v>
      </c>
      <c r="W34" s="140">
        <v>0</v>
      </c>
      <c r="X34" s="140">
        <v>0</v>
      </c>
      <c r="Y34" s="140">
        <v>0</v>
      </c>
      <c r="Z34" s="72"/>
      <c r="AA34" s="140">
        <v>3657</v>
      </c>
      <c r="AB34" s="140">
        <v>3366</v>
      </c>
      <c r="AC34" s="140">
        <v>0</v>
      </c>
      <c r="AD34" s="140">
        <v>0</v>
      </c>
      <c r="AE34" s="140">
        <v>0</v>
      </c>
      <c r="AF34" s="72"/>
      <c r="AG34" s="140">
        <v>-1251</v>
      </c>
      <c r="AH34" s="140">
        <v>0</v>
      </c>
      <c r="AI34" s="140">
        <v>0</v>
      </c>
      <c r="AJ34" s="140">
        <v>0</v>
      </c>
      <c r="AK34" s="140">
        <v>0</v>
      </c>
    </row>
    <row r="35" spans="1:37">
      <c r="A35" s="32" t="s">
        <v>54</v>
      </c>
      <c r="B35" s="156">
        <v>3.9173999999999997E-3</v>
      </c>
      <c r="C35" s="72">
        <f t="shared" si="2"/>
        <v>8533</v>
      </c>
      <c r="D35" s="72">
        <f t="shared" si="2"/>
        <v>1499</v>
      </c>
      <c r="E35" s="72">
        <f t="shared" si="2"/>
        <v>2968</v>
      </c>
      <c r="F35" s="72">
        <f t="shared" si="2"/>
        <v>1564</v>
      </c>
      <c r="G35" s="72">
        <f t="shared" si="2"/>
        <v>0</v>
      </c>
      <c r="H35" s="72"/>
      <c r="I35" s="140">
        <v>-896</v>
      </c>
      <c r="J35" s="140">
        <v>-1431</v>
      </c>
      <c r="K35" s="140">
        <v>0</v>
      </c>
      <c r="L35" s="140">
        <v>0</v>
      </c>
      <c r="M35" s="140">
        <v>0</v>
      </c>
      <c r="N35" s="72"/>
      <c r="O35" s="140">
        <v>3349</v>
      </c>
      <c r="P35" s="140">
        <v>2190</v>
      </c>
      <c r="Q35" s="140">
        <v>2968</v>
      </c>
      <c r="R35" s="140">
        <v>1564</v>
      </c>
      <c r="S35" s="140">
        <v>0</v>
      </c>
      <c r="T35" s="72"/>
      <c r="U35" s="140">
        <v>2972</v>
      </c>
      <c r="V35" s="140">
        <v>0</v>
      </c>
      <c r="W35" s="140">
        <v>0</v>
      </c>
      <c r="X35" s="140">
        <v>0</v>
      </c>
      <c r="Y35" s="140">
        <v>0</v>
      </c>
      <c r="Z35" s="72"/>
      <c r="AA35" s="140">
        <v>3354</v>
      </c>
      <c r="AB35" s="140">
        <v>740</v>
      </c>
      <c r="AC35" s="140">
        <v>0</v>
      </c>
      <c r="AD35" s="140">
        <v>0</v>
      </c>
      <c r="AE35" s="140">
        <v>0</v>
      </c>
      <c r="AF35" s="72"/>
      <c r="AG35" s="140">
        <v>-246</v>
      </c>
      <c r="AH35" s="140">
        <v>0</v>
      </c>
      <c r="AI35" s="140">
        <v>0</v>
      </c>
      <c r="AJ35" s="140">
        <v>0</v>
      </c>
      <c r="AK35" s="140">
        <v>0</v>
      </c>
    </row>
    <row r="36" spans="1:37">
      <c r="A36" s="32" t="s">
        <v>55</v>
      </c>
      <c r="B36" s="156">
        <v>3.13446E-2</v>
      </c>
      <c r="C36" s="72">
        <f t="shared" si="2"/>
        <v>43301</v>
      </c>
      <c r="D36" s="72">
        <f t="shared" si="2"/>
        <v>9932</v>
      </c>
      <c r="E36" s="72">
        <f t="shared" si="2"/>
        <v>23976</v>
      </c>
      <c r="F36" s="72">
        <f t="shared" si="2"/>
        <v>12635</v>
      </c>
      <c r="G36" s="72">
        <f t="shared" si="2"/>
        <v>0</v>
      </c>
      <c r="H36" s="72"/>
      <c r="I36" s="140">
        <v>-7242</v>
      </c>
      <c r="J36" s="140">
        <v>-11557</v>
      </c>
      <c r="K36" s="140">
        <v>0</v>
      </c>
      <c r="L36" s="140">
        <v>0</v>
      </c>
      <c r="M36" s="140">
        <v>0</v>
      </c>
      <c r="N36" s="72"/>
      <c r="O36" s="140">
        <v>27058</v>
      </c>
      <c r="P36" s="140">
        <v>17689</v>
      </c>
      <c r="Q36" s="140">
        <v>23976</v>
      </c>
      <c r="R36" s="140">
        <v>12635</v>
      </c>
      <c r="S36" s="140">
        <v>0</v>
      </c>
      <c r="T36" s="72"/>
      <c r="U36" s="140">
        <v>24007</v>
      </c>
      <c r="V36" s="140">
        <v>0</v>
      </c>
      <c r="W36" s="140">
        <v>0</v>
      </c>
      <c r="X36" s="140">
        <v>0</v>
      </c>
      <c r="Y36" s="140">
        <v>0</v>
      </c>
      <c r="Z36" s="72"/>
      <c r="AA36" s="140">
        <v>3801</v>
      </c>
      <c r="AB36" s="140">
        <v>3800</v>
      </c>
      <c r="AC36" s="140">
        <v>0</v>
      </c>
      <c r="AD36" s="140">
        <v>0</v>
      </c>
      <c r="AE36" s="140">
        <v>0</v>
      </c>
      <c r="AF36" s="72"/>
      <c r="AG36" s="140">
        <v>-4323</v>
      </c>
      <c r="AH36" s="140">
        <v>0</v>
      </c>
      <c r="AI36" s="140">
        <v>0</v>
      </c>
      <c r="AJ36" s="140">
        <v>0</v>
      </c>
      <c r="AK36" s="140">
        <v>0</v>
      </c>
    </row>
    <row r="37" spans="1:37">
      <c r="A37" s="32" t="s">
        <v>56</v>
      </c>
      <c r="B37" s="156">
        <v>3.1862000000000001E-3</v>
      </c>
      <c r="C37" s="72">
        <f t="shared" si="2"/>
        <v>4113</v>
      </c>
      <c r="D37" s="72">
        <f t="shared" si="2"/>
        <v>-2547</v>
      </c>
      <c r="E37" s="72">
        <f t="shared" si="2"/>
        <v>2832</v>
      </c>
      <c r="F37" s="72">
        <f t="shared" si="2"/>
        <v>1492</v>
      </c>
      <c r="G37" s="72">
        <f t="shared" si="2"/>
        <v>0</v>
      </c>
      <c r="H37" s="72"/>
      <c r="I37" s="140">
        <v>-855</v>
      </c>
      <c r="J37" s="140">
        <v>-1365</v>
      </c>
      <c r="K37" s="140">
        <v>0</v>
      </c>
      <c r="L37" s="140">
        <v>0</v>
      </c>
      <c r="M37" s="140">
        <v>0</v>
      </c>
      <c r="N37" s="72"/>
      <c r="O37" s="140">
        <v>3196</v>
      </c>
      <c r="P37" s="140">
        <v>2089</v>
      </c>
      <c r="Q37" s="140">
        <v>2832</v>
      </c>
      <c r="R37" s="140">
        <v>1492</v>
      </c>
      <c r="S37" s="140">
        <v>0</v>
      </c>
      <c r="T37" s="72"/>
      <c r="U37" s="140">
        <v>2835</v>
      </c>
      <c r="V37" s="140">
        <v>0</v>
      </c>
      <c r="W37" s="140">
        <v>0</v>
      </c>
      <c r="X37" s="140">
        <v>0</v>
      </c>
      <c r="Y37" s="140">
        <v>0</v>
      </c>
      <c r="Z37" s="72"/>
      <c r="AA37" s="140">
        <v>2207</v>
      </c>
      <c r="AB37" s="140">
        <v>0</v>
      </c>
      <c r="AC37" s="140">
        <v>0</v>
      </c>
      <c r="AD37" s="140">
        <v>0</v>
      </c>
      <c r="AE37" s="140">
        <v>0</v>
      </c>
      <c r="AF37" s="72"/>
      <c r="AG37" s="140">
        <v>-3270</v>
      </c>
      <c r="AH37" s="140">
        <v>-3271</v>
      </c>
      <c r="AI37" s="140">
        <v>0</v>
      </c>
      <c r="AJ37" s="140">
        <v>0</v>
      </c>
      <c r="AK37" s="140">
        <v>0</v>
      </c>
    </row>
    <row r="38" spans="1:37">
      <c r="A38" s="32" t="s">
        <v>57</v>
      </c>
      <c r="B38" s="156">
        <v>3.9621999999999997E-2</v>
      </c>
      <c r="C38" s="72">
        <f t="shared" si="2"/>
        <v>65913</v>
      </c>
      <c r="D38" s="72">
        <f t="shared" si="2"/>
        <v>20652</v>
      </c>
      <c r="E38" s="72">
        <f t="shared" si="2"/>
        <v>29410</v>
      </c>
      <c r="F38" s="72">
        <f t="shared" si="2"/>
        <v>15499</v>
      </c>
      <c r="G38" s="72">
        <f t="shared" si="2"/>
        <v>0</v>
      </c>
      <c r="H38" s="72"/>
      <c r="I38" s="140">
        <v>-8883</v>
      </c>
      <c r="J38" s="140">
        <v>-14176</v>
      </c>
      <c r="K38" s="140">
        <v>0</v>
      </c>
      <c r="L38" s="140">
        <v>0</v>
      </c>
      <c r="M38" s="140">
        <v>0</v>
      </c>
      <c r="N38" s="72"/>
      <c r="O38" s="140">
        <v>33190</v>
      </c>
      <c r="P38" s="140">
        <v>21698</v>
      </c>
      <c r="Q38" s="140">
        <v>29410</v>
      </c>
      <c r="R38" s="140">
        <v>15499</v>
      </c>
      <c r="S38" s="140">
        <v>0</v>
      </c>
      <c r="T38" s="72"/>
      <c r="U38" s="140">
        <v>29447</v>
      </c>
      <c r="V38" s="140">
        <v>0</v>
      </c>
      <c r="W38" s="140">
        <v>0</v>
      </c>
      <c r="X38" s="140">
        <v>0</v>
      </c>
      <c r="Y38" s="140">
        <v>0</v>
      </c>
      <c r="Z38" s="72"/>
      <c r="AA38" s="140">
        <v>13131</v>
      </c>
      <c r="AB38" s="140">
        <v>13130</v>
      </c>
      <c r="AC38" s="140">
        <v>0</v>
      </c>
      <c r="AD38" s="140">
        <v>0</v>
      </c>
      <c r="AE38" s="140">
        <v>0</v>
      </c>
      <c r="AF38" s="72"/>
      <c r="AG38" s="140">
        <v>-972</v>
      </c>
      <c r="AH38" s="140">
        <v>0</v>
      </c>
      <c r="AI38" s="140">
        <v>0</v>
      </c>
      <c r="AJ38" s="140">
        <v>0</v>
      </c>
      <c r="AK38" s="140">
        <v>0</v>
      </c>
    </row>
    <row r="39" spans="1:37">
      <c r="A39" s="32" t="s">
        <v>58</v>
      </c>
      <c r="B39" s="156">
        <v>6.2922000000000004E-3</v>
      </c>
      <c r="C39" s="72">
        <f t="shared" si="2"/>
        <v>3456</v>
      </c>
      <c r="D39" s="72">
        <f t="shared" si="2"/>
        <v>1608</v>
      </c>
      <c r="E39" s="72">
        <f t="shared" si="2"/>
        <v>4856</v>
      </c>
      <c r="F39" s="72">
        <f t="shared" si="2"/>
        <v>2559</v>
      </c>
      <c r="G39" s="72">
        <f t="shared" si="2"/>
        <v>0</v>
      </c>
      <c r="H39" s="72"/>
      <c r="I39" s="140">
        <v>-1467</v>
      </c>
      <c r="J39" s="140">
        <v>-2341</v>
      </c>
      <c r="K39" s="140">
        <v>0</v>
      </c>
      <c r="L39" s="140">
        <v>0</v>
      </c>
      <c r="M39" s="140">
        <v>0</v>
      </c>
      <c r="N39" s="72"/>
      <c r="O39" s="140">
        <v>5480</v>
      </c>
      <c r="P39" s="140">
        <v>3583</v>
      </c>
      <c r="Q39" s="140">
        <v>4856</v>
      </c>
      <c r="R39" s="140">
        <v>2559</v>
      </c>
      <c r="S39" s="140">
        <v>0</v>
      </c>
      <c r="T39" s="72"/>
      <c r="U39" s="140">
        <v>4862</v>
      </c>
      <c r="V39" s="140">
        <v>0</v>
      </c>
      <c r="W39" s="140">
        <v>0</v>
      </c>
      <c r="X39" s="140">
        <v>0</v>
      </c>
      <c r="Y39" s="140">
        <v>0</v>
      </c>
      <c r="Z39" s="72"/>
      <c r="AA39" s="140">
        <v>365</v>
      </c>
      <c r="AB39" s="140">
        <v>366</v>
      </c>
      <c r="AC39" s="140">
        <v>0</v>
      </c>
      <c r="AD39" s="140">
        <v>0</v>
      </c>
      <c r="AE39" s="140">
        <v>0</v>
      </c>
      <c r="AF39" s="72"/>
      <c r="AG39" s="140">
        <v>-5784</v>
      </c>
      <c r="AH39" s="140">
        <v>0</v>
      </c>
      <c r="AI39" s="140">
        <v>0</v>
      </c>
      <c r="AJ39" s="140">
        <v>0</v>
      </c>
      <c r="AK39" s="140">
        <v>0</v>
      </c>
    </row>
    <row r="40" spans="1:37">
      <c r="A40" s="32" t="s">
        <v>59</v>
      </c>
      <c r="B40" s="156">
        <v>8.5229999999999993E-3</v>
      </c>
      <c r="C40" s="72">
        <f t="shared" si="2"/>
        <v>43490</v>
      </c>
      <c r="D40" s="72">
        <f t="shared" si="2"/>
        <v>6404</v>
      </c>
      <c r="E40" s="72">
        <f t="shared" si="2"/>
        <v>6109</v>
      </c>
      <c r="F40" s="72">
        <f t="shared" si="2"/>
        <v>3219</v>
      </c>
      <c r="G40" s="72">
        <f t="shared" si="2"/>
        <v>0</v>
      </c>
      <c r="H40" s="72"/>
      <c r="I40" s="140">
        <v>-1845</v>
      </c>
      <c r="J40" s="140">
        <v>-2944</v>
      </c>
      <c r="K40" s="140">
        <v>0</v>
      </c>
      <c r="L40" s="140">
        <v>0</v>
      </c>
      <c r="M40" s="140">
        <v>0</v>
      </c>
      <c r="N40" s="72"/>
      <c r="O40" s="140">
        <v>6894</v>
      </c>
      <c r="P40" s="140">
        <v>4507</v>
      </c>
      <c r="Q40" s="140">
        <v>6109</v>
      </c>
      <c r="R40" s="140">
        <v>3219</v>
      </c>
      <c r="S40" s="140">
        <v>0</v>
      </c>
      <c r="T40" s="72"/>
      <c r="U40" s="140">
        <v>6116</v>
      </c>
      <c r="V40" s="140">
        <v>0</v>
      </c>
      <c r="W40" s="140">
        <v>0</v>
      </c>
      <c r="X40" s="140">
        <v>0</v>
      </c>
      <c r="Y40" s="140">
        <v>0</v>
      </c>
      <c r="Z40" s="72"/>
      <c r="AA40" s="140">
        <v>32325</v>
      </c>
      <c r="AB40" s="140">
        <v>4841</v>
      </c>
      <c r="AC40" s="140">
        <v>0</v>
      </c>
      <c r="AD40" s="140">
        <v>0</v>
      </c>
      <c r="AE40" s="140">
        <v>0</v>
      </c>
      <c r="AF40" s="72"/>
      <c r="AG40" s="140">
        <v>0</v>
      </c>
      <c r="AH40" s="140">
        <v>0</v>
      </c>
      <c r="AI40" s="140">
        <v>0</v>
      </c>
      <c r="AJ40" s="140">
        <v>0</v>
      </c>
      <c r="AK40" s="140">
        <v>0</v>
      </c>
    </row>
    <row r="41" spans="1:37">
      <c r="A41" s="32" t="s">
        <v>60</v>
      </c>
      <c r="B41" s="156">
        <v>8.7089999999999997E-4</v>
      </c>
      <c r="C41" s="72">
        <f t="shared" si="2"/>
        <v>1724</v>
      </c>
      <c r="D41" s="72">
        <f t="shared" si="2"/>
        <v>-13</v>
      </c>
      <c r="E41" s="72">
        <f t="shared" si="2"/>
        <v>698</v>
      </c>
      <c r="F41" s="72">
        <f t="shared" si="2"/>
        <v>368</v>
      </c>
      <c r="G41" s="72">
        <f t="shared" si="2"/>
        <v>0</v>
      </c>
      <c r="H41" s="72"/>
      <c r="I41" s="140">
        <v>-211</v>
      </c>
      <c r="J41" s="140">
        <v>-337</v>
      </c>
      <c r="K41" s="140">
        <v>0</v>
      </c>
      <c r="L41" s="140">
        <v>0</v>
      </c>
      <c r="M41" s="140">
        <v>0</v>
      </c>
      <c r="N41" s="72"/>
      <c r="O41" s="140">
        <v>788</v>
      </c>
      <c r="P41" s="140">
        <v>515</v>
      </c>
      <c r="Q41" s="140">
        <v>698</v>
      </c>
      <c r="R41" s="140">
        <v>368</v>
      </c>
      <c r="S41" s="140">
        <v>0</v>
      </c>
      <c r="T41" s="72"/>
      <c r="U41" s="140">
        <v>699</v>
      </c>
      <c r="V41" s="140">
        <v>0</v>
      </c>
      <c r="W41" s="140">
        <v>0</v>
      </c>
      <c r="X41" s="140">
        <v>0</v>
      </c>
      <c r="Y41" s="140">
        <v>0</v>
      </c>
      <c r="Z41" s="72"/>
      <c r="AA41" s="140">
        <v>677</v>
      </c>
      <c r="AB41" s="140">
        <v>0</v>
      </c>
      <c r="AC41" s="140">
        <v>0</v>
      </c>
      <c r="AD41" s="140">
        <v>0</v>
      </c>
      <c r="AE41" s="140">
        <v>0</v>
      </c>
      <c r="AF41" s="72"/>
      <c r="AG41" s="140">
        <v>-229</v>
      </c>
      <c r="AH41" s="140">
        <v>-191</v>
      </c>
      <c r="AI41" s="140">
        <v>0</v>
      </c>
      <c r="AJ41" s="140">
        <v>0</v>
      </c>
      <c r="AK41" s="140">
        <v>0</v>
      </c>
    </row>
    <row r="42" spans="1:37">
      <c r="A42" s="32" t="s">
        <v>61</v>
      </c>
      <c r="B42" s="156">
        <v>6.9390000000000001E-4</v>
      </c>
      <c r="C42" s="72">
        <f t="shared" si="2"/>
        <v>370</v>
      </c>
      <c r="D42" s="72">
        <f t="shared" si="2"/>
        <v>-341</v>
      </c>
      <c r="E42" s="72">
        <f t="shared" si="2"/>
        <v>593</v>
      </c>
      <c r="F42" s="72">
        <f t="shared" si="2"/>
        <v>312</v>
      </c>
      <c r="G42" s="72">
        <f t="shared" si="2"/>
        <v>0</v>
      </c>
      <c r="H42" s="72"/>
      <c r="I42" s="140">
        <v>-179</v>
      </c>
      <c r="J42" s="140">
        <v>-286</v>
      </c>
      <c r="K42" s="140">
        <v>0</v>
      </c>
      <c r="L42" s="140">
        <v>0</v>
      </c>
      <c r="M42" s="140">
        <v>0</v>
      </c>
      <c r="N42" s="72"/>
      <c r="O42" s="140">
        <v>669</v>
      </c>
      <c r="P42" s="140">
        <v>437</v>
      </c>
      <c r="Q42" s="140">
        <v>593</v>
      </c>
      <c r="R42" s="140">
        <v>312</v>
      </c>
      <c r="S42" s="140">
        <v>0</v>
      </c>
      <c r="T42" s="72"/>
      <c r="U42" s="140">
        <v>594</v>
      </c>
      <c r="V42" s="140">
        <v>0</v>
      </c>
      <c r="W42" s="140">
        <v>0</v>
      </c>
      <c r="X42" s="140">
        <v>0</v>
      </c>
      <c r="Y42" s="140">
        <v>0</v>
      </c>
      <c r="Z42" s="72"/>
      <c r="AA42" s="140">
        <v>0</v>
      </c>
      <c r="AB42" s="140">
        <v>0</v>
      </c>
      <c r="AC42" s="140">
        <v>0</v>
      </c>
      <c r="AD42" s="140">
        <v>0</v>
      </c>
      <c r="AE42" s="140">
        <v>0</v>
      </c>
      <c r="AF42" s="72"/>
      <c r="AG42" s="140">
        <v>-714</v>
      </c>
      <c r="AH42" s="140">
        <v>-492</v>
      </c>
      <c r="AI42" s="140">
        <v>0</v>
      </c>
      <c r="AJ42" s="140">
        <v>0</v>
      </c>
      <c r="AK42" s="140">
        <v>0</v>
      </c>
    </row>
    <row r="43" spans="1:37">
      <c r="A43" s="32" t="s">
        <v>62</v>
      </c>
      <c r="B43" s="156">
        <v>4.8060000000000004E-3</v>
      </c>
      <c r="C43" s="72">
        <f t="shared" si="2"/>
        <v>4607</v>
      </c>
      <c r="D43" s="72">
        <f t="shared" si="2"/>
        <v>1572</v>
      </c>
      <c r="E43" s="72">
        <f t="shared" si="2"/>
        <v>3671</v>
      </c>
      <c r="F43" s="72">
        <f t="shared" si="2"/>
        <v>1935</v>
      </c>
      <c r="G43" s="72">
        <f t="shared" si="2"/>
        <v>0</v>
      </c>
      <c r="H43" s="72"/>
      <c r="I43" s="140">
        <v>-1109</v>
      </c>
      <c r="J43" s="140">
        <v>-1769</v>
      </c>
      <c r="K43" s="140">
        <v>0</v>
      </c>
      <c r="L43" s="140">
        <v>0</v>
      </c>
      <c r="M43" s="140">
        <v>0</v>
      </c>
      <c r="N43" s="72"/>
      <c r="O43" s="140">
        <v>4143</v>
      </c>
      <c r="P43" s="140">
        <v>2708</v>
      </c>
      <c r="Q43" s="140">
        <v>3671</v>
      </c>
      <c r="R43" s="140">
        <v>1935</v>
      </c>
      <c r="S43" s="140">
        <v>0</v>
      </c>
      <c r="T43" s="72"/>
      <c r="U43" s="140">
        <v>3676</v>
      </c>
      <c r="V43" s="140">
        <v>0</v>
      </c>
      <c r="W43" s="140">
        <v>0</v>
      </c>
      <c r="X43" s="140">
        <v>0</v>
      </c>
      <c r="Y43" s="140">
        <v>0</v>
      </c>
      <c r="Z43" s="72"/>
      <c r="AA43" s="140">
        <v>1145</v>
      </c>
      <c r="AB43" s="140">
        <v>633</v>
      </c>
      <c r="AC43" s="140">
        <v>0</v>
      </c>
      <c r="AD43" s="140">
        <v>0</v>
      </c>
      <c r="AE43" s="140">
        <v>0</v>
      </c>
      <c r="AF43" s="72"/>
      <c r="AG43" s="140">
        <v>-3248</v>
      </c>
      <c r="AH43" s="140">
        <v>0</v>
      </c>
      <c r="AI43" s="140">
        <v>0</v>
      </c>
      <c r="AJ43" s="140">
        <v>0</v>
      </c>
      <c r="AK43" s="140">
        <v>0</v>
      </c>
    </row>
    <row r="44" spans="1:37">
      <c r="A44" s="32" t="s">
        <v>63</v>
      </c>
      <c r="B44" s="156">
        <v>1.1391999999999999E-3</v>
      </c>
      <c r="C44" s="72">
        <f t="shared" si="2"/>
        <v>2629</v>
      </c>
      <c r="D44" s="72">
        <f t="shared" si="2"/>
        <v>856</v>
      </c>
      <c r="E44" s="72">
        <f t="shared" si="2"/>
        <v>816</v>
      </c>
      <c r="F44" s="72">
        <f t="shared" si="2"/>
        <v>430</v>
      </c>
      <c r="G44" s="72">
        <f t="shared" si="2"/>
        <v>0</v>
      </c>
      <c r="H44" s="72"/>
      <c r="I44" s="140">
        <v>-247</v>
      </c>
      <c r="J44" s="140">
        <v>-394</v>
      </c>
      <c r="K44" s="140">
        <v>0</v>
      </c>
      <c r="L44" s="140">
        <v>0</v>
      </c>
      <c r="M44" s="140">
        <v>0</v>
      </c>
      <c r="N44" s="72"/>
      <c r="O44" s="140">
        <v>921</v>
      </c>
      <c r="P44" s="140">
        <v>602</v>
      </c>
      <c r="Q44" s="140">
        <v>816</v>
      </c>
      <c r="R44" s="140">
        <v>430</v>
      </c>
      <c r="S44" s="140">
        <v>0</v>
      </c>
      <c r="T44" s="72"/>
      <c r="U44" s="140">
        <v>817</v>
      </c>
      <c r="V44" s="140">
        <v>0</v>
      </c>
      <c r="W44" s="140">
        <v>0</v>
      </c>
      <c r="X44" s="140">
        <v>0</v>
      </c>
      <c r="Y44" s="140">
        <v>0</v>
      </c>
      <c r="Z44" s="72"/>
      <c r="AA44" s="140">
        <v>1381</v>
      </c>
      <c r="AB44" s="140">
        <v>648</v>
      </c>
      <c r="AC44" s="140">
        <v>0</v>
      </c>
      <c r="AD44" s="140">
        <v>0</v>
      </c>
      <c r="AE44" s="140">
        <v>0</v>
      </c>
      <c r="AF44" s="72"/>
      <c r="AG44" s="140">
        <v>-243</v>
      </c>
      <c r="AH44" s="140">
        <v>0</v>
      </c>
      <c r="AI44" s="140">
        <v>0</v>
      </c>
      <c r="AJ44" s="140">
        <v>0</v>
      </c>
      <c r="AK44" s="140">
        <v>0</v>
      </c>
    </row>
    <row r="45" spans="1:37">
      <c r="A45" s="32" t="s">
        <v>64</v>
      </c>
      <c r="B45" s="156">
        <v>4.39079E-2</v>
      </c>
      <c r="C45" s="72">
        <f t="shared" si="2"/>
        <v>70393</v>
      </c>
      <c r="D45" s="72">
        <f t="shared" si="2"/>
        <v>18757</v>
      </c>
      <c r="E45" s="72">
        <f t="shared" si="2"/>
        <v>33049</v>
      </c>
      <c r="F45" s="72">
        <f t="shared" si="2"/>
        <v>17417</v>
      </c>
      <c r="G45" s="72">
        <f t="shared" si="2"/>
        <v>0</v>
      </c>
      <c r="H45" s="72"/>
      <c r="I45" s="140">
        <v>-9983</v>
      </c>
      <c r="J45" s="140">
        <v>-15930</v>
      </c>
      <c r="K45" s="140">
        <v>0</v>
      </c>
      <c r="L45" s="140">
        <v>0</v>
      </c>
      <c r="M45" s="140">
        <v>0</v>
      </c>
      <c r="N45" s="72"/>
      <c r="O45" s="140">
        <v>37297</v>
      </c>
      <c r="P45" s="140">
        <v>24383</v>
      </c>
      <c r="Q45" s="140">
        <v>33049</v>
      </c>
      <c r="R45" s="140">
        <v>17417</v>
      </c>
      <c r="S45" s="140">
        <v>0</v>
      </c>
      <c r="T45" s="72"/>
      <c r="U45" s="140">
        <v>33091</v>
      </c>
      <c r="V45" s="140">
        <v>0</v>
      </c>
      <c r="W45" s="140">
        <v>0</v>
      </c>
      <c r="X45" s="140">
        <v>0</v>
      </c>
      <c r="Y45" s="140">
        <v>0</v>
      </c>
      <c r="Z45" s="72"/>
      <c r="AA45" s="140">
        <v>10816</v>
      </c>
      <c r="AB45" s="140">
        <v>10304</v>
      </c>
      <c r="AC45" s="140">
        <v>0</v>
      </c>
      <c r="AD45" s="140">
        <v>0</v>
      </c>
      <c r="AE45" s="140">
        <v>0</v>
      </c>
      <c r="AF45" s="72"/>
      <c r="AG45" s="140">
        <v>-828</v>
      </c>
      <c r="AH45" s="140">
        <v>0</v>
      </c>
      <c r="AI45" s="140">
        <v>0</v>
      </c>
      <c r="AJ45" s="140">
        <v>0</v>
      </c>
      <c r="AK45" s="140">
        <v>0</v>
      </c>
    </row>
    <row r="46" spans="1:37">
      <c r="A46" s="32" t="s">
        <v>65</v>
      </c>
      <c r="B46" s="156">
        <v>4.2783999999999999E-3</v>
      </c>
      <c r="C46" s="72">
        <f t="shared" si="2"/>
        <v>6798</v>
      </c>
      <c r="D46" s="72">
        <f t="shared" si="2"/>
        <v>1715</v>
      </c>
      <c r="E46" s="72">
        <f t="shared" si="2"/>
        <v>3233</v>
      </c>
      <c r="F46" s="72">
        <f t="shared" si="2"/>
        <v>1704</v>
      </c>
      <c r="G46" s="72">
        <f t="shared" si="2"/>
        <v>0</v>
      </c>
      <c r="H46" s="72"/>
      <c r="I46" s="140">
        <v>-977</v>
      </c>
      <c r="J46" s="140">
        <v>-1558</v>
      </c>
      <c r="K46" s="140">
        <v>0</v>
      </c>
      <c r="L46" s="140">
        <v>0</v>
      </c>
      <c r="M46" s="140">
        <v>0</v>
      </c>
      <c r="N46" s="72"/>
      <c r="O46" s="140">
        <v>3648</v>
      </c>
      <c r="P46" s="140">
        <v>2385</v>
      </c>
      <c r="Q46" s="140">
        <v>3233</v>
      </c>
      <c r="R46" s="140">
        <v>1704</v>
      </c>
      <c r="S46" s="140">
        <v>0</v>
      </c>
      <c r="T46" s="72"/>
      <c r="U46" s="140">
        <v>3237</v>
      </c>
      <c r="V46" s="140">
        <v>0</v>
      </c>
      <c r="W46" s="140">
        <v>0</v>
      </c>
      <c r="X46" s="140">
        <v>0</v>
      </c>
      <c r="Y46" s="140">
        <v>0</v>
      </c>
      <c r="Z46" s="72"/>
      <c r="AA46" s="140">
        <v>1336</v>
      </c>
      <c r="AB46" s="140">
        <v>888</v>
      </c>
      <c r="AC46" s="140">
        <v>0</v>
      </c>
      <c r="AD46" s="140">
        <v>0</v>
      </c>
      <c r="AE46" s="140">
        <v>0</v>
      </c>
      <c r="AF46" s="72"/>
      <c r="AG46" s="140">
        <v>-446</v>
      </c>
      <c r="AH46" s="140">
        <v>0</v>
      </c>
      <c r="AI46" s="140">
        <v>0</v>
      </c>
      <c r="AJ46" s="140">
        <v>0</v>
      </c>
      <c r="AK46" s="140">
        <v>0</v>
      </c>
    </row>
    <row r="47" spans="1:37">
      <c r="A47" s="32" t="s">
        <v>66</v>
      </c>
      <c r="B47" s="156">
        <v>1.24961E-2</v>
      </c>
      <c r="C47" s="72">
        <f t="shared" si="2"/>
        <v>18735</v>
      </c>
      <c r="D47" s="72">
        <f t="shared" si="2"/>
        <v>5970</v>
      </c>
      <c r="E47" s="72">
        <f t="shared" si="2"/>
        <v>9336</v>
      </c>
      <c r="F47" s="72">
        <f t="shared" si="2"/>
        <v>4920</v>
      </c>
      <c r="G47" s="72">
        <f t="shared" si="2"/>
        <v>0</v>
      </c>
      <c r="H47" s="72"/>
      <c r="I47" s="140">
        <v>-2820</v>
      </c>
      <c r="J47" s="140">
        <v>-4500</v>
      </c>
      <c r="K47" s="140">
        <v>0</v>
      </c>
      <c r="L47" s="140">
        <v>0</v>
      </c>
      <c r="M47" s="140">
        <v>0</v>
      </c>
      <c r="N47" s="72"/>
      <c r="O47" s="140">
        <v>10536</v>
      </c>
      <c r="P47" s="140">
        <v>6888</v>
      </c>
      <c r="Q47" s="140">
        <v>9336</v>
      </c>
      <c r="R47" s="140">
        <v>4920</v>
      </c>
      <c r="S47" s="140">
        <v>0</v>
      </c>
      <c r="T47" s="72"/>
      <c r="U47" s="140">
        <v>9348</v>
      </c>
      <c r="V47" s="140">
        <v>0</v>
      </c>
      <c r="W47" s="140">
        <v>0</v>
      </c>
      <c r="X47" s="140">
        <v>0</v>
      </c>
      <c r="Y47" s="140">
        <v>0</v>
      </c>
      <c r="Z47" s="72"/>
      <c r="AA47" s="140">
        <v>4430</v>
      </c>
      <c r="AB47" s="140">
        <v>3582</v>
      </c>
      <c r="AC47" s="140">
        <v>0</v>
      </c>
      <c r="AD47" s="140">
        <v>0</v>
      </c>
      <c r="AE47" s="140">
        <v>0</v>
      </c>
      <c r="AF47" s="72"/>
      <c r="AG47" s="140">
        <v>-2759</v>
      </c>
      <c r="AH47" s="140">
        <v>0</v>
      </c>
      <c r="AI47" s="140">
        <v>0</v>
      </c>
      <c r="AJ47" s="140">
        <v>0</v>
      </c>
      <c r="AK47" s="140">
        <v>0</v>
      </c>
    </row>
    <row r="48" spans="1:37">
      <c r="A48" s="32" t="s">
        <v>23</v>
      </c>
      <c r="B48" s="156">
        <v>7.6893999999999999E-3</v>
      </c>
      <c r="C48" s="72">
        <f t="shared" si="2"/>
        <v>8940</v>
      </c>
      <c r="D48" s="72">
        <f t="shared" si="2"/>
        <v>1083</v>
      </c>
      <c r="E48" s="72">
        <f t="shared" si="2"/>
        <v>6032</v>
      </c>
      <c r="F48" s="72">
        <f t="shared" si="2"/>
        <v>3179</v>
      </c>
      <c r="G48" s="72">
        <f t="shared" si="2"/>
        <v>0</v>
      </c>
      <c r="H48" s="72"/>
      <c r="I48" s="140">
        <v>-1822</v>
      </c>
      <c r="J48" s="140">
        <v>-2907</v>
      </c>
      <c r="K48" s="140">
        <v>0</v>
      </c>
      <c r="L48" s="140">
        <v>0</v>
      </c>
      <c r="M48" s="140">
        <v>0</v>
      </c>
      <c r="N48" s="72"/>
      <c r="O48" s="140">
        <v>6807</v>
      </c>
      <c r="P48" s="140">
        <v>4450</v>
      </c>
      <c r="Q48" s="140">
        <v>6032</v>
      </c>
      <c r="R48" s="140">
        <v>3179</v>
      </c>
      <c r="S48" s="140">
        <v>0</v>
      </c>
      <c r="T48" s="72"/>
      <c r="U48" s="140">
        <v>6040</v>
      </c>
      <c r="V48" s="140">
        <v>0</v>
      </c>
      <c r="W48" s="140">
        <v>0</v>
      </c>
      <c r="X48" s="140">
        <v>0</v>
      </c>
      <c r="Y48" s="140">
        <v>0</v>
      </c>
      <c r="Z48" s="72"/>
      <c r="AA48" s="140">
        <v>334</v>
      </c>
      <c r="AB48" s="140">
        <v>0</v>
      </c>
      <c r="AC48" s="140">
        <v>0</v>
      </c>
      <c r="AD48" s="140">
        <v>0</v>
      </c>
      <c r="AE48" s="140">
        <v>0</v>
      </c>
      <c r="AF48" s="72"/>
      <c r="AG48" s="140">
        <v>-2419</v>
      </c>
      <c r="AH48" s="140">
        <v>-460</v>
      </c>
      <c r="AI48" s="140">
        <v>0</v>
      </c>
      <c r="AJ48" s="140">
        <v>0</v>
      </c>
      <c r="AK48" s="140">
        <v>0</v>
      </c>
    </row>
    <row r="49" spans="1:37">
      <c r="A49" s="32" t="s">
        <v>67</v>
      </c>
      <c r="B49" s="156">
        <v>1.42083E-2</v>
      </c>
      <c r="C49" s="72">
        <f t="shared" si="2"/>
        <v>20713</v>
      </c>
      <c r="D49" s="72">
        <f t="shared" si="2"/>
        <v>5185</v>
      </c>
      <c r="E49" s="72">
        <f t="shared" si="2"/>
        <v>10792</v>
      </c>
      <c r="F49" s="72">
        <f t="shared" si="2"/>
        <v>5688</v>
      </c>
      <c r="G49" s="72">
        <f t="shared" si="2"/>
        <v>0</v>
      </c>
      <c r="H49" s="72"/>
      <c r="I49" s="140">
        <v>-3260</v>
      </c>
      <c r="J49" s="140">
        <v>-5202</v>
      </c>
      <c r="K49" s="140">
        <v>0</v>
      </c>
      <c r="L49" s="140">
        <v>0</v>
      </c>
      <c r="M49" s="140">
        <v>0</v>
      </c>
      <c r="N49" s="72"/>
      <c r="O49" s="140">
        <v>12180</v>
      </c>
      <c r="P49" s="140">
        <v>7963</v>
      </c>
      <c r="Q49" s="140">
        <v>10792</v>
      </c>
      <c r="R49" s="140">
        <v>5688</v>
      </c>
      <c r="S49" s="140">
        <v>0</v>
      </c>
      <c r="T49" s="72"/>
      <c r="U49" s="140">
        <v>10806</v>
      </c>
      <c r="V49" s="140">
        <v>0</v>
      </c>
      <c r="W49" s="140">
        <v>0</v>
      </c>
      <c r="X49" s="140">
        <v>0</v>
      </c>
      <c r="Y49" s="140">
        <v>0</v>
      </c>
      <c r="Z49" s="72"/>
      <c r="AA49" s="140">
        <v>2482</v>
      </c>
      <c r="AB49" s="140">
        <v>2424</v>
      </c>
      <c r="AC49" s="140">
        <v>0</v>
      </c>
      <c r="AD49" s="140">
        <v>0</v>
      </c>
      <c r="AE49" s="140">
        <v>0</v>
      </c>
      <c r="AF49" s="72"/>
      <c r="AG49" s="140">
        <v>-1495</v>
      </c>
      <c r="AH49" s="140">
        <v>0</v>
      </c>
      <c r="AI49" s="140">
        <v>0</v>
      </c>
      <c r="AJ49" s="140">
        <v>0</v>
      </c>
      <c r="AK49" s="140">
        <v>0</v>
      </c>
    </row>
    <row r="50" spans="1:37">
      <c r="A50" s="32" t="s">
        <v>68</v>
      </c>
      <c r="B50" s="156">
        <v>1.7851E-3</v>
      </c>
      <c r="C50" s="72">
        <f t="shared" si="2"/>
        <v>3480</v>
      </c>
      <c r="D50" s="72">
        <f t="shared" si="2"/>
        <v>801</v>
      </c>
      <c r="E50" s="72">
        <f t="shared" si="2"/>
        <v>1339</v>
      </c>
      <c r="F50" s="72">
        <f t="shared" si="2"/>
        <v>706</v>
      </c>
      <c r="G50" s="72">
        <f t="shared" si="2"/>
        <v>0</v>
      </c>
      <c r="H50" s="72"/>
      <c r="I50" s="140">
        <v>-405</v>
      </c>
      <c r="J50" s="140">
        <v>-646</v>
      </c>
      <c r="K50" s="140">
        <v>0</v>
      </c>
      <c r="L50" s="140">
        <v>0</v>
      </c>
      <c r="M50" s="140">
        <v>0</v>
      </c>
      <c r="N50" s="72"/>
      <c r="O50" s="140">
        <v>1511</v>
      </c>
      <c r="P50" s="140">
        <v>988</v>
      </c>
      <c r="Q50" s="140">
        <v>1339</v>
      </c>
      <c r="R50" s="140">
        <v>706</v>
      </c>
      <c r="S50" s="140">
        <v>0</v>
      </c>
      <c r="T50" s="72"/>
      <c r="U50" s="140">
        <v>1341</v>
      </c>
      <c r="V50" s="140">
        <v>0</v>
      </c>
      <c r="W50" s="140">
        <v>0</v>
      </c>
      <c r="X50" s="140">
        <v>0</v>
      </c>
      <c r="Y50" s="140">
        <v>0</v>
      </c>
      <c r="Z50" s="72"/>
      <c r="AA50" s="140">
        <v>1033</v>
      </c>
      <c r="AB50" s="140">
        <v>459</v>
      </c>
      <c r="AC50" s="140">
        <v>0</v>
      </c>
      <c r="AD50" s="140">
        <v>0</v>
      </c>
      <c r="AE50" s="140">
        <v>0</v>
      </c>
      <c r="AF50" s="72"/>
      <c r="AG50" s="140">
        <v>0</v>
      </c>
      <c r="AH50" s="140">
        <v>0</v>
      </c>
      <c r="AI50" s="140">
        <v>0</v>
      </c>
      <c r="AJ50" s="140">
        <v>0</v>
      </c>
      <c r="AK50" s="140">
        <v>0</v>
      </c>
    </row>
    <row r="51" spans="1:37">
      <c r="A51" s="32" t="s">
        <v>69</v>
      </c>
      <c r="B51" s="156">
        <v>4.4527000000000004E-3</v>
      </c>
      <c r="C51" s="72">
        <f t="shared" si="2"/>
        <v>5696</v>
      </c>
      <c r="D51" s="72">
        <f t="shared" si="2"/>
        <v>-4339</v>
      </c>
      <c r="E51" s="72">
        <f t="shared" si="2"/>
        <v>4044</v>
      </c>
      <c r="F51" s="72">
        <f t="shared" si="2"/>
        <v>2131</v>
      </c>
      <c r="G51" s="72">
        <f t="shared" si="2"/>
        <v>0</v>
      </c>
      <c r="H51" s="72"/>
      <c r="I51" s="140">
        <v>-1222</v>
      </c>
      <c r="J51" s="140">
        <v>-1949</v>
      </c>
      <c r="K51" s="140">
        <v>0</v>
      </c>
      <c r="L51" s="140">
        <v>0</v>
      </c>
      <c r="M51" s="140">
        <v>0</v>
      </c>
      <c r="N51" s="72"/>
      <c r="O51" s="140">
        <v>4564</v>
      </c>
      <c r="P51" s="140">
        <v>2984</v>
      </c>
      <c r="Q51" s="140">
        <v>4044</v>
      </c>
      <c r="R51" s="140">
        <v>2131</v>
      </c>
      <c r="S51" s="140">
        <v>0</v>
      </c>
      <c r="T51" s="72"/>
      <c r="U51" s="140">
        <v>4049</v>
      </c>
      <c r="V51" s="140">
        <v>0</v>
      </c>
      <c r="W51" s="140">
        <v>0</v>
      </c>
      <c r="X51" s="140">
        <v>0</v>
      </c>
      <c r="Y51" s="140">
        <v>0</v>
      </c>
      <c r="Z51" s="72"/>
      <c r="AA51" s="140">
        <v>4350</v>
      </c>
      <c r="AB51" s="140">
        <v>0</v>
      </c>
      <c r="AC51" s="140">
        <v>0</v>
      </c>
      <c r="AD51" s="140">
        <v>0</v>
      </c>
      <c r="AE51" s="140">
        <v>0</v>
      </c>
      <c r="AF51" s="72"/>
      <c r="AG51" s="140">
        <v>-6045</v>
      </c>
      <c r="AH51" s="140">
        <v>-5374</v>
      </c>
      <c r="AI51" s="140">
        <v>0</v>
      </c>
      <c r="AJ51" s="140">
        <v>0</v>
      </c>
      <c r="AK51" s="140">
        <v>0</v>
      </c>
    </row>
    <row r="52" spans="1:37">
      <c r="A52" s="32" t="s">
        <v>70</v>
      </c>
      <c r="B52" s="156">
        <v>4.8450000000000001E-4</v>
      </c>
      <c r="C52" s="72">
        <f t="shared" si="2"/>
        <v>750</v>
      </c>
      <c r="D52" s="72">
        <f t="shared" si="2"/>
        <v>348</v>
      </c>
      <c r="E52" s="72">
        <f t="shared" si="2"/>
        <v>349</v>
      </c>
      <c r="F52" s="72">
        <f t="shared" si="2"/>
        <v>184</v>
      </c>
      <c r="G52" s="72">
        <f t="shared" si="2"/>
        <v>0</v>
      </c>
      <c r="H52" s="72"/>
      <c r="I52" s="140">
        <v>-105</v>
      </c>
      <c r="J52" s="140">
        <v>-168</v>
      </c>
      <c r="K52" s="140">
        <v>0</v>
      </c>
      <c r="L52" s="140">
        <v>0</v>
      </c>
      <c r="M52" s="140">
        <v>0</v>
      </c>
      <c r="N52" s="72"/>
      <c r="O52" s="140">
        <v>394</v>
      </c>
      <c r="P52" s="140">
        <v>257</v>
      </c>
      <c r="Q52" s="140">
        <v>349</v>
      </c>
      <c r="R52" s="140">
        <v>184</v>
      </c>
      <c r="S52" s="140">
        <v>0</v>
      </c>
      <c r="T52" s="72"/>
      <c r="U52" s="140">
        <v>349</v>
      </c>
      <c r="V52" s="140">
        <v>0</v>
      </c>
      <c r="W52" s="140">
        <v>0</v>
      </c>
      <c r="X52" s="140">
        <v>0</v>
      </c>
      <c r="Y52" s="140">
        <v>0</v>
      </c>
      <c r="Z52" s="72"/>
      <c r="AA52" s="140">
        <v>259</v>
      </c>
      <c r="AB52" s="140">
        <v>259</v>
      </c>
      <c r="AC52" s="140">
        <v>0</v>
      </c>
      <c r="AD52" s="140">
        <v>0</v>
      </c>
      <c r="AE52" s="140">
        <v>0</v>
      </c>
      <c r="AF52" s="72"/>
      <c r="AG52" s="140">
        <v>-147</v>
      </c>
      <c r="AH52" s="140">
        <v>0</v>
      </c>
      <c r="AI52" s="140">
        <v>0</v>
      </c>
      <c r="AJ52" s="140">
        <v>0</v>
      </c>
      <c r="AK52" s="140">
        <v>0</v>
      </c>
    </row>
    <row r="53" spans="1:37">
      <c r="A53" s="32" t="s">
        <v>71</v>
      </c>
      <c r="B53" s="156">
        <v>2.0341999999999999E-2</v>
      </c>
      <c r="C53" s="72">
        <f t="shared" si="2"/>
        <v>28064</v>
      </c>
      <c r="D53" s="72">
        <f t="shared" si="2"/>
        <v>4313</v>
      </c>
      <c r="E53" s="72">
        <f t="shared" si="2"/>
        <v>15797</v>
      </c>
      <c r="F53" s="72">
        <f t="shared" si="2"/>
        <v>8325</v>
      </c>
      <c r="G53" s="72">
        <f t="shared" si="2"/>
        <v>0</v>
      </c>
      <c r="H53" s="72"/>
      <c r="I53" s="140">
        <v>-4772</v>
      </c>
      <c r="J53" s="140">
        <v>-7614</v>
      </c>
      <c r="K53" s="140">
        <v>0</v>
      </c>
      <c r="L53" s="140">
        <v>0</v>
      </c>
      <c r="M53" s="140">
        <v>0</v>
      </c>
      <c r="N53" s="72"/>
      <c r="O53" s="140">
        <v>17827</v>
      </c>
      <c r="P53" s="140">
        <v>11655</v>
      </c>
      <c r="Q53" s="140">
        <v>15797</v>
      </c>
      <c r="R53" s="140">
        <v>8325</v>
      </c>
      <c r="S53" s="140">
        <v>0</v>
      </c>
      <c r="T53" s="72"/>
      <c r="U53" s="140">
        <v>15817</v>
      </c>
      <c r="V53" s="140">
        <v>0</v>
      </c>
      <c r="W53" s="140">
        <v>0</v>
      </c>
      <c r="X53" s="140">
        <v>0</v>
      </c>
      <c r="Y53" s="140">
        <v>0</v>
      </c>
      <c r="Z53" s="72"/>
      <c r="AA53" s="140">
        <v>2112</v>
      </c>
      <c r="AB53" s="140">
        <v>272</v>
      </c>
      <c r="AC53" s="140">
        <v>0</v>
      </c>
      <c r="AD53" s="140">
        <v>0</v>
      </c>
      <c r="AE53" s="140">
        <v>0</v>
      </c>
      <c r="AF53" s="72"/>
      <c r="AG53" s="140">
        <v>-2920</v>
      </c>
      <c r="AH53" s="140">
        <v>0</v>
      </c>
      <c r="AI53" s="140">
        <v>0</v>
      </c>
      <c r="AJ53" s="140">
        <v>0</v>
      </c>
      <c r="AK53" s="140">
        <v>0</v>
      </c>
    </row>
    <row r="54" spans="1:37">
      <c r="A54" s="32" t="s">
        <v>72</v>
      </c>
      <c r="B54" s="156">
        <v>6.7647999999999996E-3</v>
      </c>
      <c r="C54" s="72">
        <f t="shared" si="2"/>
        <v>7077</v>
      </c>
      <c r="D54" s="72">
        <f t="shared" si="2"/>
        <v>5664</v>
      </c>
      <c r="E54" s="72">
        <f t="shared" si="2"/>
        <v>4784</v>
      </c>
      <c r="F54" s="72">
        <f t="shared" si="2"/>
        <v>2521</v>
      </c>
      <c r="G54" s="72">
        <f t="shared" si="2"/>
        <v>0</v>
      </c>
      <c r="H54" s="72"/>
      <c r="I54" s="140">
        <v>-1445</v>
      </c>
      <c r="J54" s="140">
        <v>-2306</v>
      </c>
      <c r="K54" s="140">
        <v>0</v>
      </c>
      <c r="L54" s="140">
        <v>0</v>
      </c>
      <c r="M54" s="140">
        <v>0</v>
      </c>
      <c r="N54" s="72"/>
      <c r="O54" s="140">
        <v>5399</v>
      </c>
      <c r="P54" s="140">
        <v>3530</v>
      </c>
      <c r="Q54" s="140">
        <v>4784</v>
      </c>
      <c r="R54" s="140">
        <v>2521</v>
      </c>
      <c r="S54" s="140">
        <v>0</v>
      </c>
      <c r="T54" s="72"/>
      <c r="U54" s="140">
        <v>4790</v>
      </c>
      <c r="V54" s="140">
        <v>0</v>
      </c>
      <c r="W54" s="140">
        <v>0</v>
      </c>
      <c r="X54" s="140">
        <v>0</v>
      </c>
      <c r="Y54" s="140">
        <v>0</v>
      </c>
      <c r="Z54" s="72"/>
      <c r="AA54" s="140">
        <v>4440</v>
      </c>
      <c r="AB54" s="140">
        <v>4440</v>
      </c>
      <c r="AC54" s="140">
        <v>0</v>
      </c>
      <c r="AD54" s="140">
        <v>0</v>
      </c>
      <c r="AE54" s="140">
        <v>0</v>
      </c>
      <c r="AF54" s="72"/>
      <c r="AG54" s="140">
        <v>-6107</v>
      </c>
      <c r="AH54" s="140">
        <v>0</v>
      </c>
      <c r="AI54" s="140">
        <v>0</v>
      </c>
      <c r="AJ54" s="140">
        <v>0</v>
      </c>
      <c r="AK54" s="140">
        <v>0</v>
      </c>
    </row>
    <row r="55" spans="1:37">
      <c r="A55" s="32" t="s">
        <v>73</v>
      </c>
      <c r="B55" s="156">
        <v>2.1563800000000001E-2</v>
      </c>
      <c r="C55" s="72">
        <f t="shared" si="2"/>
        <v>13068</v>
      </c>
      <c r="D55" s="72">
        <f t="shared" si="2"/>
        <v>2025</v>
      </c>
      <c r="E55" s="72">
        <f t="shared" si="2"/>
        <v>17028</v>
      </c>
      <c r="F55" s="72">
        <f t="shared" si="2"/>
        <v>8974</v>
      </c>
      <c r="G55" s="72">
        <f t="shared" si="2"/>
        <v>0</v>
      </c>
      <c r="H55" s="72"/>
      <c r="I55" s="140">
        <v>-5143</v>
      </c>
      <c r="J55" s="140">
        <v>-8208</v>
      </c>
      <c r="K55" s="140">
        <v>0</v>
      </c>
      <c r="L55" s="140">
        <v>0</v>
      </c>
      <c r="M55" s="140">
        <v>0</v>
      </c>
      <c r="N55" s="72"/>
      <c r="O55" s="140">
        <v>19217</v>
      </c>
      <c r="P55" s="140">
        <v>12563</v>
      </c>
      <c r="Q55" s="140">
        <v>17028</v>
      </c>
      <c r="R55" s="140">
        <v>8974</v>
      </c>
      <c r="S55" s="140">
        <v>0</v>
      </c>
      <c r="T55" s="72"/>
      <c r="U55" s="140">
        <v>17050</v>
      </c>
      <c r="V55" s="140">
        <v>0</v>
      </c>
      <c r="W55" s="140">
        <v>0</v>
      </c>
      <c r="X55" s="140">
        <v>0</v>
      </c>
      <c r="Y55" s="140">
        <v>0</v>
      </c>
      <c r="Z55" s="72"/>
      <c r="AA55" s="140">
        <v>0</v>
      </c>
      <c r="AB55" s="140">
        <v>0</v>
      </c>
      <c r="AC55" s="140">
        <v>0</v>
      </c>
      <c r="AD55" s="140">
        <v>0</v>
      </c>
      <c r="AE55" s="140">
        <v>0</v>
      </c>
      <c r="AF55" s="72"/>
      <c r="AG55" s="140">
        <v>-18056</v>
      </c>
      <c r="AH55" s="140">
        <v>-2330</v>
      </c>
      <c r="AI55" s="140">
        <v>0</v>
      </c>
      <c r="AJ55" s="140">
        <v>0</v>
      </c>
      <c r="AK55" s="140">
        <v>0</v>
      </c>
    </row>
    <row r="56" spans="1:37">
      <c r="A56" s="32" t="s">
        <v>74</v>
      </c>
      <c r="B56" s="156">
        <v>8.2770000000000001E-4</v>
      </c>
      <c r="C56" s="72">
        <f t="shared" si="2"/>
        <v>1933</v>
      </c>
      <c r="D56" s="72">
        <f t="shared" si="2"/>
        <v>263</v>
      </c>
      <c r="E56" s="72">
        <f t="shared" si="2"/>
        <v>633</v>
      </c>
      <c r="F56" s="72">
        <f t="shared" si="2"/>
        <v>334</v>
      </c>
      <c r="G56" s="72">
        <f t="shared" si="2"/>
        <v>0</v>
      </c>
      <c r="H56" s="72"/>
      <c r="I56" s="140">
        <v>-191</v>
      </c>
      <c r="J56" s="140">
        <v>-305</v>
      </c>
      <c r="K56" s="140">
        <v>0</v>
      </c>
      <c r="L56" s="140">
        <v>0</v>
      </c>
      <c r="M56" s="140">
        <v>0</v>
      </c>
      <c r="N56" s="72"/>
      <c r="O56" s="140">
        <v>715</v>
      </c>
      <c r="P56" s="140">
        <v>467</v>
      </c>
      <c r="Q56" s="140">
        <v>633</v>
      </c>
      <c r="R56" s="140">
        <v>334</v>
      </c>
      <c r="S56" s="140">
        <v>0</v>
      </c>
      <c r="T56" s="72"/>
      <c r="U56" s="140">
        <v>634</v>
      </c>
      <c r="V56" s="140">
        <v>0</v>
      </c>
      <c r="W56" s="140">
        <v>0</v>
      </c>
      <c r="X56" s="140">
        <v>0</v>
      </c>
      <c r="Y56" s="140">
        <v>0</v>
      </c>
      <c r="Z56" s="72"/>
      <c r="AA56" s="140">
        <v>775</v>
      </c>
      <c r="AB56" s="140">
        <v>101</v>
      </c>
      <c r="AC56" s="140">
        <v>0</v>
      </c>
      <c r="AD56" s="140">
        <v>0</v>
      </c>
      <c r="AE56" s="140">
        <v>0</v>
      </c>
      <c r="AF56" s="72"/>
      <c r="AG56" s="140">
        <v>0</v>
      </c>
      <c r="AH56" s="140">
        <v>0</v>
      </c>
      <c r="AI56" s="140">
        <v>0</v>
      </c>
      <c r="AJ56" s="140">
        <v>0</v>
      </c>
      <c r="AK56" s="140">
        <v>0</v>
      </c>
    </row>
    <row r="57" spans="1:37">
      <c r="A57" s="32" t="s">
        <v>75</v>
      </c>
      <c r="B57" s="156">
        <v>5.6318999999999996E-3</v>
      </c>
      <c r="C57" s="72">
        <f t="shared" si="2"/>
        <v>8699</v>
      </c>
      <c r="D57" s="72">
        <f t="shared" si="2"/>
        <v>1343</v>
      </c>
      <c r="E57" s="72">
        <f t="shared" si="2"/>
        <v>4357</v>
      </c>
      <c r="F57" s="72">
        <f t="shared" si="2"/>
        <v>2296</v>
      </c>
      <c r="G57" s="72">
        <f t="shared" si="2"/>
        <v>0</v>
      </c>
      <c r="H57" s="72"/>
      <c r="I57" s="140">
        <v>-1316</v>
      </c>
      <c r="J57" s="140">
        <v>-2100</v>
      </c>
      <c r="K57" s="140">
        <v>0</v>
      </c>
      <c r="L57" s="140">
        <v>0</v>
      </c>
      <c r="M57" s="140">
        <v>0</v>
      </c>
      <c r="N57" s="72"/>
      <c r="O57" s="140">
        <v>4917</v>
      </c>
      <c r="P57" s="140">
        <v>3215</v>
      </c>
      <c r="Q57" s="140">
        <v>4357</v>
      </c>
      <c r="R57" s="140">
        <v>2296</v>
      </c>
      <c r="S57" s="140">
        <v>0</v>
      </c>
      <c r="T57" s="72"/>
      <c r="U57" s="140">
        <v>4363</v>
      </c>
      <c r="V57" s="140">
        <v>0</v>
      </c>
      <c r="W57" s="140">
        <v>0</v>
      </c>
      <c r="X57" s="140">
        <v>0</v>
      </c>
      <c r="Y57" s="140">
        <v>0</v>
      </c>
      <c r="Z57" s="72"/>
      <c r="AA57" s="140">
        <v>1115</v>
      </c>
      <c r="AB57" s="140">
        <v>228</v>
      </c>
      <c r="AC57" s="140">
        <v>0</v>
      </c>
      <c r="AD57" s="140">
        <v>0</v>
      </c>
      <c r="AE57" s="140">
        <v>0</v>
      </c>
      <c r="AF57" s="72"/>
      <c r="AG57" s="140">
        <v>-380</v>
      </c>
      <c r="AH57" s="140">
        <v>0</v>
      </c>
      <c r="AI57" s="140">
        <v>0</v>
      </c>
      <c r="AJ57" s="140">
        <v>0</v>
      </c>
      <c r="AK57" s="140">
        <v>0</v>
      </c>
    </row>
    <row r="58" spans="1:37">
      <c r="A58" s="32" t="s">
        <v>76</v>
      </c>
      <c r="B58" s="156">
        <v>3.4169000000000001E-3</v>
      </c>
      <c r="C58" s="72">
        <f t="shared" si="2"/>
        <v>5145</v>
      </c>
      <c r="D58" s="72">
        <f t="shared" si="2"/>
        <v>-62</v>
      </c>
      <c r="E58" s="72">
        <f t="shared" si="2"/>
        <v>2741</v>
      </c>
      <c r="F58" s="72">
        <f t="shared" si="2"/>
        <v>1444</v>
      </c>
      <c r="G58" s="72">
        <f t="shared" si="2"/>
        <v>0</v>
      </c>
      <c r="H58" s="72"/>
      <c r="I58" s="140">
        <v>-828</v>
      </c>
      <c r="J58" s="140">
        <v>-1321</v>
      </c>
      <c r="K58" s="140">
        <v>0</v>
      </c>
      <c r="L58" s="140">
        <v>0</v>
      </c>
      <c r="M58" s="140">
        <v>0</v>
      </c>
      <c r="N58" s="72"/>
      <c r="O58" s="140">
        <v>3093</v>
      </c>
      <c r="P58" s="140">
        <v>2022</v>
      </c>
      <c r="Q58" s="140">
        <v>2741</v>
      </c>
      <c r="R58" s="140">
        <v>1444</v>
      </c>
      <c r="S58" s="140">
        <v>0</v>
      </c>
      <c r="T58" s="72"/>
      <c r="U58" s="140">
        <v>2744</v>
      </c>
      <c r="V58" s="140">
        <v>0</v>
      </c>
      <c r="W58" s="140">
        <v>0</v>
      </c>
      <c r="X58" s="140">
        <v>0</v>
      </c>
      <c r="Y58" s="140">
        <v>0</v>
      </c>
      <c r="Z58" s="72"/>
      <c r="AA58" s="140">
        <v>1237</v>
      </c>
      <c r="AB58" s="140">
        <v>0</v>
      </c>
      <c r="AC58" s="140">
        <v>0</v>
      </c>
      <c r="AD58" s="140">
        <v>0</v>
      </c>
      <c r="AE58" s="140">
        <v>0</v>
      </c>
      <c r="AF58" s="72"/>
      <c r="AG58" s="140">
        <v>-1101</v>
      </c>
      <c r="AH58" s="140">
        <v>-763</v>
      </c>
      <c r="AI58" s="140">
        <v>0</v>
      </c>
      <c r="AJ58" s="140">
        <v>0</v>
      </c>
      <c r="AK58" s="140">
        <v>0</v>
      </c>
    </row>
    <row r="59" spans="1:37">
      <c r="A59" s="32" t="s">
        <v>77</v>
      </c>
      <c r="B59" s="156">
        <v>9.2902000000000002E-3</v>
      </c>
      <c r="C59" s="72">
        <f t="shared" si="2"/>
        <v>7742</v>
      </c>
      <c r="D59" s="72">
        <f t="shared" si="2"/>
        <v>94</v>
      </c>
      <c r="E59" s="72">
        <f t="shared" si="2"/>
        <v>7422</v>
      </c>
      <c r="F59" s="72">
        <f t="shared" si="2"/>
        <v>3911</v>
      </c>
      <c r="G59" s="72">
        <f t="shared" si="2"/>
        <v>0</v>
      </c>
      <c r="H59" s="72"/>
      <c r="I59" s="140">
        <v>-2242</v>
      </c>
      <c r="J59" s="140">
        <v>-3578</v>
      </c>
      <c r="K59" s="140">
        <v>0</v>
      </c>
      <c r="L59" s="140">
        <v>0</v>
      </c>
      <c r="M59" s="140">
        <v>0</v>
      </c>
      <c r="N59" s="72"/>
      <c r="O59" s="140">
        <v>8376</v>
      </c>
      <c r="P59" s="140">
        <v>5476</v>
      </c>
      <c r="Q59" s="140">
        <v>7422</v>
      </c>
      <c r="R59" s="140">
        <v>3911</v>
      </c>
      <c r="S59" s="140">
        <v>0</v>
      </c>
      <c r="T59" s="72"/>
      <c r="U59" s="140">
        <v>7432</v>
      </c>
      <c r="V59" s="140">
        <v>0</v>
      </c>
      <c r="W59" s="140">
        <v>0</v>
      </c>
      <c r="X59" s="140">
        <v>0</v>
      </c>
      <c r="Y59" s="140">
        <v>0</v>
      </c>
      <c r="Z59" s="72"/>
      <c r="AA59" s="140">
        <v>0</v>
      </c>
      <c r="AB59" s="140">
        <v>0</v>
      </c>
      <c r="AC59" s="140">
        <v>0</v>
      </c>
      <c r="AD59" s="140">
        <v>0</v>
      </c>
      <c r="AE59" s="140">
        <v>0</v>
      </c>
      <c r="AF59" s="72"/>
      <c r="AG59" s="140">
        <v>-5824</v>
      </c>
      <c r="AH59" s="140">
        <v>-1804</v>
      </c>
      <c r="AI59" s="140">
        <v>0</v>
      </c>
      <c r="AJ59" s="140">
        <v>0</v>
      </c>
      <c r="AK59" s="140">
        <v>0</v>
      </c>
    </row>
    <row r="60" spans="1:37">
      <c r="A60" s="32" t="s">
        <v>78</v>
      </c>
      <c r="B60" s="156">
        <v>4.2596999999999999E-3</v>
      </c>
      <c r="C60" s="72">
        <f t="shared" si="2"/>
        <v>5647</v>
      </c>
      <c r="D60" s="72">
        <f t="shared" si="2"/>
        <v>178</v>
      </c>
      <c r="E60" s="72">
        <f t="shared" si="2"/>
        <v>3389</v>
      </c>
      <c r="F60" s="72">
        <f t="shared" si="2"/>
        <v>1786</v>
      </c>
      <c r="G60" s="72">
        <f t="shared" si="2"/>
        <v>0</v>
      </c>
      <c r="H60" s="72"/>
      <c r="I60" s="140">
        <v>-1024</v>
      </c>
      <c r="J60" s="140">
        <v>-1633</v>
      </c>
      <c r="K60" s="140">
        <v>0</v>
      </c>
      <c r="L60" s="140">
        <v>0</v>
      </c>
      <c r="M60" s="140">
        <v>0</v>
      </c>
      <c r="N60" s="72"/>
      <c r="O60" s="140">
        <v>3824</v>
      </c>
      <c r="P60" s="140">
        <v>2500</v>
      </c>
      <c r="Q60" s="140">
        <v>3389</v>
      </c>
      <c r="R60" s="140">
        <v>1786</v>
      </c>
      <c r="S60" s="140">
        <v>0</v>
      </c>
      <c r="T60" s="72"/>
      <c r="U60" s="140">
        <v>3393</v>
      </c>
      <c r="V60" s="140">
        <v>0</v>
      </c>
      <c r="W60" s="140">
        <v>0</v>
      </c>
      <c r="X60" s="140">
        <v>0</v>
      </c>
      <c r="Y60" s="140">
        <v>0</v>
      </c>
      <c r="Z60" s="72"/>
      <c r="AA60" s="140">
        <v>295</v>
      </c>
      <c r="AB60" s="140">
        <v>0</v>
      </c>
      <c r="AC60" s="140">
        <v>0</v>
      </c>
      <c r="AD60" s="140">
        <v>0</v>
      </c>
      <c r="AE60" s="140">
        <v>0</v>
      </c>
      <c r="AF60" s="72"/>
      <c r="AG60" s="140">
        <v>-841</v>
      </c>
      <c r="AH60" s="140">
        <v>-689</v>
      </c>
      <c r="AI60" s="140">
        <v>0</v>
      </c>
      <c r="AJ60" s="140">
        <v>0</v>
      </c>
      <c r="AK60" s="140">
        <v>0</v>
      </c>
    </row>
    <row r="61" spans="1:37">
      <c r="A61" s="32" t="s">
        <v>79</v>
      </c>
      <c r="B61" s="156">
        <v>5.3855999999999999E-3</v>
      </c>
      <c r="C61" s="72">
        <f t="shared" si="2"/>
        <v>4484</v>
      </c>
      <c r="D61" s="72">
        <f t="shared" si="2"/>
        <v>169</v>
      </c>
      <c r="E61" s="72">
        <f t="shared" si="2"/>
        <v>4290</v>
      </c>
      <c r="F61" s="72">
        <f t="shared" si="2"/>
        <v>2261</v>
      </c>
      <c r="G61" s="72">
        <f t="shared" si="2"/>
        <v>0</v>
      </c>
      <c r="H61" s="72"/>
      <c r="I61" s="140">
        <v>-1296</v>
      </c>
      <c r="J61" s="140">
        <v>-2068</v>
      </c>
      <c r="K61" s="140">
        <v>0</v>
      </c>
      <c r="L61" s="140">
        <v>0</v>
      </c>
      <c r="M61" s="140">
        <v>0</v>
      </c>
      <c r="N61" s="72"/>
      <c r="O61" s="140">
        <v>4841</v>
      </c>
      <c r="P61" s="140">
        <v>3165</v>
      </c>
      <c r="Q61" s="140">
        <v>4290</v>
      </c>
      <c r="R61" s="140">
        <v>2261</v>
      </c>
      <c r="S61" s="140">
        <v>0</v>
      </c>
      <c r="T61" s="72"/>
      <c r="U61" s="140">
        <v>4296</v>
      </c>
      <c r="V61" s="140">
        <v>0</v>
      </c>
      <c r="W61" s="140">
        <v>0</v>
      </c>
      <c r="X61" s="140">
        <v>0</v>
      </c>
      <c r="Y61" s="140">
        <v>0</v>
      </c>
      <c r="Z61" s="72"/>
      <c r="AA61" s="140">
        <v>0</v>
      </c>
      <c r="AB61" s="140">
        <v>0</v>
      </c>
      <c r="AC61" s="140">
        <v>0</v>
      </c>
      <c r="AD61" s="140">
        <v>0</v>
      </c>
      <c r="AE61" s="140">
        <v>0</v>
      </c>
      <c r="AF61" s="72"/>
      <c r="AG61" s="140">
        <v>-3357</v>
      </c>
      <c r="AH61" s="140">
        <v>-928</v>
      </c>
      <c r="AI61" s="140">
        <v>0</v>
      </c>
      <c r="AJ61" s="140">
        <v>0</v>
      </c>
      <c r="AK61" s="140">
        <v>0</v>
      </c>
    </row>
    <row r="62" spans="1:37">
      <c r="A62" s="32" t="s">
        <v>80</v>
      </c>
      <c r="B62" s="156">
        <v>1.7650999999999999E-3</v>
      </c>
      <c r="C62" s="72">
        <f t="shared" si="2"/>
        <v>3629</v>
      </c>
      <c r="D62" s="72">
        <f t="shared" si="2"/>
        <v>904</v>
      </c>
      <c r="E62" s="72">
        <f t="shared" si="2"/>
        <v>1312</v>
      </c>
      <c r="F62" s="72">
        <f t="shared" si="2"/>
        <v>691</v>
      </c>
      <c r="G62" s="72">
        <f t="shared" si="2"/>
        <v>0</v>
      </c>
      <c r="H62" s="72"/>
      <c r="I62" s="140">
        <v>-396</v>
      </c>
      <c r="J62" s="140">
        <v>-632</v>
      </c>
      <c r="K62" s="140">
        <v>0</v>
      </c>
      <c r="L62" s="140">
        <v>0</v>
      </c>
      <c r="M62" s="140">
        <v>0</v>
      </c>
      <c r="N62" s="72"/>
      <c r="O62" s="140">
        <v>1480</v>
      </c>
      <c r="P62" s="140">
        <v>968</v>
      </c>
      <c r="Q62" s="140">
        <v>1312</v>
      </c>
      <c r="R62" s="140">
        <v>691</v>
      </c>
      <c r="S62" s="140">
        <v>0</v>
      </c>
      <c r="T62" s="72"/>
      <c r="U62" s="140">
        <v>1314</v>
      </c>
      <c r="V62" s="140">
        <v>0</v>
      </c>
      <c r="W62" s="140">
        <v>0</v>
      </c>
      <c r="X62" s="140">
        <v>0</v>
      </c>
      <c r="Y62" s="140">
        <v>0</v>
      </c>
      <c r="Z62" s="72"/>
      <c r="AA62" s="140">
        <v>1247</v>
      </c>
      <c r="AB62" s="140">
        <v>568</v>
      </c>
      <c r="AC62" s="140">
        <v>0</v>
      </c>
      <c r="AD62" s="140">
        <v>0</v>
      </c>
      <c r="AE62" s="140">
        <v>0</v>
      </c>
      <c r="AF62" s="72"/>
      <c r="AG62" s="140">
        <v>-16</v>
      </c>
      <c r="AH62" s="140">
        <v>0</v>
      </c>
      <c r="AI62" s="140">
        <v>0</v>
      </c>
      <c r="AJ62" s="140">
        <v>0</v>
      </c>
      <c r="AK62" s="140">
        <v>0</v>
      </c>
    </row>
    <row r="63" spans="1:37">
      <c r="A63" s="32" t="s">
        <v>81</v>
      </c>
      <c r="B63" s="156">
        <v>4.065E-3</v>
      </c>
      <c r="C63" s="72">
        <f t="shared" si="2"/>
        <v>7095</v>
      </c>
      <c r="D63" s="72">
        <f t="shared" si="2"/>
        <v>3618</v>
      </c>
      <c r="E63" s="72">
        <f t="shared" si="2"/>
        <v>2851</v>
      </c>
      <c r="F63" s="72">
        <f t="shared" si="2"/>
        <v>1502</v>
      </c>
      <c r="G63" s="72">
        <f t="shared" si="2"/>
        <v>0</v>
      </c>
      <c r="H63" s="72"/>
      <c r="I63" s="140">
        <v>-861</v>
      </c>
      <c r="J63" s="140">
        <v>-1374</v>
      </c>
      <c r="K63" s="140">
        <v>0</v>
      </c>
      <c r="L63" s="140">
        <v>0</v>
      </c>
      <c r="M63" s="140">
        <v>0</v>
      </c>
      <c r="N63" s="72"/>
      <c r="O63" s="140">
        <v>3217</v>
      </c>
      <c r="P63" s="140">
        <v>2103</v>
      </c>
      <c r="Q63" s="140">
        <v>2851</v>
      </c>
      <c r="R63" s="140">
        <v>1502</v>
      </c>
      <c r="S63" s="140">
        <v>0</v>
      </c>
      <c r="T63" s="72"/>
      <c r="U63" s="140">
        <v>2854</v>
      </c>
      <c r="V63" s="140">
        <v>0</v>
      </c>
      <c r="W63" s="140">
        <v>0</v>
      </c>
      <c r="X63" s="140">
        <v>0</v>
      </c>
      <c r="Y63" s="140">
        <v>0</v>
      </c>
      <c r="Z63" s="72"/>
      <c r="AA63" s="140">
        <v>2890</v>
      </c>
      <c r="AB63" s="140">
        <v>2889</v>
      </c>
      <c r="AC63" s="140">
        <v>0</v>
      </c>
      <c r="AD63" s="140">
        <v>0</v>
      </c>
      <c r="AE63" s="140">
        <v>0</v>
      </c>
      <c r="AF63" s="72"/>
      <c r="AG63" s="140">
        <v>-1005</v>
      </c>
      <c r="AH63" s="140">
        <v>0</v>
      </c>
      <c r="AI63" s="140">
        <v>0</v>
      </c>
      <c r="AJ63" s="140">
        <v>0</v>
      </c>
      <c r="AK63" s="140">
        <v>0</v>
      </c>
    </row>
    <row r="64" spans="1:37">
      <c r="A64" s="32" t="s">
        <v>82</v>
      </c>
      <c r="B64" s="156">
        <v>8.22431E-2</v>
      </c>
      <c r="C64" s="72">
        <f t="shared" si="2"/>
        <v>151358</v>
      </c>
      <c r="D64" s="72">
        <f t="shared" si="2"/>
        <v>53531</v>
      </c>
      <c r="E64" s="72">
        <f t="shared" si="2"/>
        <v>59863</v>
      </c>
      <c r="F64" s="72">
        <f t="shared" si="2"/>
        <v>31547</v>
      </c>
      <c r="G64" s="72">
        <f t="shared" si="2"/>
        <v>0</v>
      </c>
      <c r="H64" s="72"/>
      <c r="I64" s="140">
        <v>-18082</v>
      </c>
      <c r="J64" s="140">
        <v>-28854</v>
      </c>
      <c r="K64" s="140">
        <v>0</v>
      </c>
      <c r="L64" s="140">
        <v>0</v>
      </c>
      <c r="M64" s="140">
        <v>0</v>
      </c>
      <c r="N64" s="72"/>
      <c r="O64" s="140">
        <v>67557</v>
      </c>
      <c r="P64" s="140">
        <v>44166</v>
      </c>
      <c r="Q64" s="140">
        <v>59863</v>
      </c>
      <c r="R64" s="140">
        <v>31547</v>
      </c>
      <c r="S64" s="140">
        <v>0</v>
      </c>
      <c r="T64" s="72"/>
      <c r="U64" s="140">
        <v>59939</v>
      </c>
      <c r="V64" s="140">
        <v>0</v>
      </c>
      <c r="W64" s="140">
        <v>0</v>
      </c>
      <c r="X64" s="140">
        <v>0</v>
      </c>
      <c r="Y64" s="140">
        <v>0</v>
      </c>
      <c r="Z64" s="72"/>
      <c r="AA64" s="140">
        <v>60820</v>
      </c>
      <c r="AB64" s="140">
        <v>38219</v>
      </c>
      <c r="AC64" s="140">
        <v>0</v>
      </c>
      <c r="AD64" s="140">
        <v>0</v>
      </c>
      <c r="AE64" s="140">
        <v>0</v>
      </c>
      <c r="AF64" s="72"/>
      <c r="AG64" s="140">
        <v>-18876</v>
      </c>
      <c r="AH64" s="140">
        <v>0</v>
      </c>
      <c r="AI64" s="140">
        <v>0</v>
      </c>
      <c r="AJ64" s="140">
        <v>0</v>
      </c>
      <c r="AK64" s="140">
        <v>0</v>
      </c>
    </row>
    <row r="65" spans="1:37">
      <c r="A65" s="32" t="s">
        <v>83</v>
      </c>
      <c r="B65" s="156">
        <v>1.4748999999999999E-3</v>
      </c>
      <c r="C65" s="72">
        <f t="shared" si="2"/>
        <v>2488</v>
      </c>
      <c r="D65" s="72">
        <f t="shared" si="2"/>
        <v>-205</v>
      </c>
      <c r="E65" s="72">
        <f t="shared" si="2"/>
        <v>1203</v>
      </c>
      <c r="F65" s="72">
        <f t="shared" si="2"/>
        <v>634</v>
      </c>
      <c r="G65" s="72">
        <f t="shared" ref="G65:G104" si="3">M65+S65+Y65+AE65+AK65</f>
        <v>0</v>
      </c>
      <c r="H65" s="72"/>
      <c r="I65" s="140">
        <v>-363</v>
      </c>
      <c r="J65" s="140">
        <v>-580</v>
      </c>
      <c r="K65" s="140">
        <v>0</v>
      </c>
      <c r="L65" s="140">
        <v>0</v>
      </c>
      <c r="M65" s="140">
        <v>0</v>
      </c>
      <c r="N65" s="72"/>
      <c r="O65" s="140">
        <v>1357</v>
      </c>
      <c r="P65" s="140">
        <v>887</v>
      </c>
      <c r="Q65" s="140">
        <v>1203</v>
      </c>
      <c r="R65" s="140">
        <v>634</v>
      </c>
      <c r="S65" s="140">
        <v>0</v>
      </c>
      <c r="T65" s="72"/>
      <c r="U65" s="140">
        <v>1204</v>
      </c>
      <c r="V65" s="140">
        <v>0</v>
      </c>
      <c r="W65" s="140">
        <v>0</v>
      </c>
      <c r="X65" s="140">
        <v>0</v>
      </c>
      <c r="Y65" s="140">
        <v>0</v>
      </c>
      <c r="Z65" s="72"/>
      <c r="AA65" s="140">
        <v>809</v>
      </c>
      <c r="AB65" s="140">
        <v>0</v>
      </c>
      <c r="AC65" s="140">
        <v>0</v>
      </c>
      <c r="AD65" s="140">
        <v>0</v>
      </c>
      <c r="AE65" s="140">
        <v>0</v>
      </c>
      <c r="AF65" s="72"/>
      <c r="AG65" s="140">
        <v>-519</v>
      </c>
      <c r="AH65" s="140">
        <v>-512</v>
      </c>
      <c r="AI65" s="140">
        <v>0</v>
      </c>
      <c r="AJ65" s="140">
        <v>0</v>
      </c>
      <c r="AK65" s="140">
        <v>0</v>
      </c>
    </row>
    <row r="66" spans="1:37">
      <c r="A66" s="32" t="s">
        <v>84</v>
      </c>
      <c r="B66" s="156">
        <v>2.4242999999999999E-3</v>
      </c>
      <c r="C66" s="72">
        <f t="shared" si="2"/>
        <v>3321</v>
      </c>
      <c r="D66" s="72">
        <f t="shared" si="2"/>
        <v>-255</v>
      </c>
      <c r="E66" s="72">
        <f t="shared" si="2"/>
        <v>1968</v>
      </c>
      <c r="F66" s="72">
        <f t="shared" si="2"/>
        <v>1037</v>
      </c>
      <c r="G66" s="72">
        <f t="shared" si="3"/>
        <v>0</v>
      </c>
      <c r="H66" s="72"/>
      <c r="I66" s="140">
        <v>-594</v>
      </c>
      <c r="J66" s="140">
        <v>-949</v>
      </c>
      <c r="K66" s="140">
        <v>0</v>
      </c>
      <c r="L66" s="140">
        <v>0</v>
      </c>
      <c r="M66" s="140">
        <v>0</v>
      </c>
      <c r="N66" s="72"/>
      <c r="O66" s="140">
        <v>2221</v>
      </c>
      <c r="P66" s="140">
        <v>1452</v>
      </c>
      <c r="Q66" s="140">
        <v>1968</v>
      </c>
      <c r="R66" s="140">
        <v>1037</v>
      </c>
      <c r="S66" s="140">
        <v>0</v>
      </c>
      <c r="T66" s="72"/>
      <c r="U66" s="140">
        <v>1970</v>
      </c>
      <c r="V66" s="140">
        <v>0</v>
      </c>
      <c r="W66" s="140">
        <v>0</v>
      </c>
      <c r="X66" s="140">
        <v>0</v>
      </c>
      <c r="Y66" s="140">
        <v>0</v>
      </c>
      <c r="Z66" s="72"/>
      <c r="AA66" s="140">
        <v>482</v>
      </c>
      <c r="AB66" s="140">
        <v>0</v>
      </c>
      <c r="AC66" s="140">
        <v>0</v>
      </c>
      <c r="AD66" s="140">
        <v>0</v>
      </c>
      <c r="AE66" s="140">
        <v>0</v>
      </c>
      <c r="AF66" s="72"/>
      <c r="AG66" s="140">
        <v>-758</v>
      </c>
      <c r="AH66" s="140">
        <v>-758</v>
      </c>
      <c r="AI66" s="140">
        <v>0</v>
      </c>
      <c r="AJ66" s="140">
        <v>0</v>
      </c>
      <c r="AK66" s="140">
        <v>0</v>
      </c>
    </row>
    <row r="67" spans="1:37">
      <c r="A67" s="32" t="s">
        <v>85</v>
      </c>
      <c r="B67" s="156">
        <v>6.9439999999999997E-3</v>
      </c>
      <c r="C67" s="72">
        <f t="shared" si="2"/>
        <v>74090</v>
      </c>
      <c r="D67" s="72">
        <f t="shared" si="2"/>
        <v>-40920</v>
      </c>
      <c r="E67" s="72">
        <f t="shared" si="2"/>
        <v>10095</v>
      </c>
      <c r="F67" s="72">
        <f t="shared" si="2"/>
        <v>5320</v>
      </c>
      <c r="G67" s="72">
        <f t="shared" si="3"/>
        <v>0</v>
      </c>
      <c r="H67" s="72"/>
      <c r="I67" s="140">
        <v>-3049</v>
      </c>
      <c r="J67" s="140">
        <v>-4866</v>
      </c>
      <c r="K67" s="140">
        <v>0</v>
      </c>
      <c r="L67" s="140">
        <v>0</v>
      </c>
      <c r="M67" s="140">
        <v>0</v>
      </c>
      <c r="N67" s="72"/>
      <c r="O67" s="140">
        <v>11392</v>
      </c>
      <c r="P67" s="140">
        <v>7448</v>
      </c>
      <c r="Q67" s="140">
        <v>10095</v>
      </c>
      <c r="R67" s="140">
        <v>5320</v>
      </c>
      <c r="S67" s="140">
        <v>0</v>
      </c>
      <c r="T67" s="72"/>
      <c r="U67" s="140">
        <v>10108</v>
      </c>
      <c r="V67" s="140">
        <v>0</v>
      </c>
      <c r="W67" s="140">
        <v>0</v>
      </c>
      <c r="X67" s="140">
        <v>0</v>
      </c>
      <c r="Y67" s="140">
        <v>0</v>
      </c>
      <c r="Z67" s="72"/>
      <c r="AA67" s="140">
        <v>125506</v>
      </c>
      <c r="AB67" s="140">
        <v>0</v>
      </c>
      <c r="AC67" s="140">
        <v>0</v>
      </c>
      <c r="AD67" s="140">
        <v>0</v>
      </c>
      <c r="AE67" s="140">
        <v>0</v>
      </c>
      <c r="AF67" s="72"/>
      <c r="AG67" s="140">
        <v>-69867</v>
      </c>
      <c r="AH67" s="140">
        <v>-43502</v>
      </c>
      <c r="AI67" s="140">
        <v>0</v>
      </c>
      <c r="AJ67" s="140">
        <v>0</v>
      </c>
      <c r="AK67" s="140">
        <v>0</v>
      </c>
    </row>
    <row r="68" spans="1:37">
      <c r="A68" s="32" t="s">
        <v>86</v>
      </c>
      <c r="B68" s="156">
        <v>8.3329000000000007E-3</v>
      </c>
      <c r="C68" s="72">
        <f t="shared" si="2"/>
        <v>10761</v>
      </c>
      <c r="D68" s="72">
        <f t="shared" si="2"/>
        <v>348</v>
      </c>
      <c r="E68" s="72">
        <f t="shared" si="2"/>
        <v>6628</v>
      </c>
      <c r="F68" s="72">
        <f t="shared" si="2"/>
        <v>3493</v>
      </c>
      <c r="G68" s="72">
        <f t="shared" si="3"/>
        <v>0</v>
      </c>
      <c r="H68" s="72"/>
      <c r="I68" s="140">
        <v>-2002</v>
      </c>
      <c r="J68" s="140">
        <v>-3195</v>
      </c>
      <c r="K68" s="140">
        <v>0</v>
      </c>
      <c r="L68" s="140">
        <v>0</v>
      </c>
      <c r="M68" s="140">
        <v>0</v>
      </c>
      <c r="N68" s="72"/>
      <c r="O68" s="140">
        <v>7480</v>
      </c>
      <c r="P68" s="140">
        <v>4890</v>
      </c>
      <c r="Q68" s="140">
        <v>6628</v>
      </c>
      <c r="R68" s="140">
        <v>3493</v>
      </c>
      <c r="S68" s="140">
        <v>0</v>
      </c>
      <c r="T68" s="72"/>
      <c r="U68" s="140">
        <v>6637</v>
      </c>
      <c r="V68" s="140">
        <v>0</v>
      </c>
      <c r="W68" s="140">
        <v>0</v>
      </c>
      <c r="X68" s="140">
        <v>0</v>
      </c>
      <c r="Y68" s="140">
        <v>0</v>
      </c>
      <c r="Z68" s="72"/>
      <c r="AA68" s="140">
        <v>70</v>
      </c>
      <c r="AB68" s="140">
        <v>0</v>
      </c>
      <c r="AC68" s="140">
        <v>0</v>
      </c>
      <c r="AD68" s="140">
        <v>0</v>
      </c>
      <c r="AE68" s="140">
        <v>0</v>
      </c>
      <c r="AF68" s="72"/>
      <c r="AG68" s="140">
        <v>-1424</v>
      </c>
      <c r="AH68" s="140">
        <v>-1347</v>
      </c>
      <c r="AI68" s="140">
        <v>0</v>
      </c>
      <c r="AJ68" s="140">
        <v>0</v>
      </c>
      <c r="AK68" s="140">
        <v>0</v>
      </c>
    </row>
    <row r="69" spans="1:37">
      <c r="A69" s="32" t="s">
        <v>87</v>
      </c>
      <c r="B69" s="156">
        <v>2.74573E-2</v>
      </c>
      <c r="C69" s="72">
        <f t="shared" si="2"/>
        <v>42000</v>
      </c>
      <c r="D69" s="72">
        <f t="shared" si="2"/>
        <v>13610</v>
      </c>
      <c r="E69" s="72">
        <f t="shared" si="2"/>
        <v>20458</v>
      </c>
      <c r="F69" s="72">
        <f t="shared" si="2"/>
        <v>10781</v>
      </c>
      <c r="G69" s="72">
        <f t="shared" si="3"/>
        <v>0</v>
      </c>
      <c r="H69" s="72"/>
      <c r="I69" s="140">
        <v>-6180</v>
      </c>
      <c r="J69" s="140">
        <v>-9861</v>
      </c>
      <c r="K69" s="140">
        <v>0</v>
      </c>
      <c r="L69" s="140">
        <v>0</v>
      </c>
      <c r="M69" s="140">
        <v>0</v>
      </c>
      <c r="N69" s="72"/>
      <c r="O69" s="140">
        <v>23088</v>
      </c>
      <c r="P69" s="140">
        <v>15094</v>
      </c>
      <c r="Q69" s="140">
        <v>20458</v>
      </c>
      <c r="R69" s="140">
        <v>10781</v>
      </c>
      <c r="S69" s="140">
        <v>0</v>
      </c>
      <c r="T69" s="72"/>
      <c r="U69" s="140">
        <v>20484</v>
      </c>
      <c r="V69" s="140">
        <v>0</v>
      </c>
      <c r="W69" s="140">
        <v>0</v>
      </c>
      <c r="X69" s="140">
        <v>0</v>
      </c>
      <c r="Y69" s="140">
        <v>0</v>
      </c>
      <c r="Z69" s="72"/>
      <c r="AA69" s="140">
        <v>8505</v>
      </c>
      <c r="AB69" s="140">
        <v>8377</v>
      </c>
      <c r="AC69" s="140">
        <v>0</v>
      </c>
      <c r="AD69" s="140">
        <v>0</v>
      </c>
      <c r="AE69" s="140">
        <v>0</v>
      </c>
      <c r="AF69" s="72"/>
      <c r="AG69" s="140">
        <v>-3897</v>
      </c>
      <c r="AH69" s="140">
        <v>0</v>
      </c>
      <c r="AI69" s="140">
        <v>0</v>
      </c>
      <c r="AJ69" s="140">
        <v>0</v>
      </c>
      <c r="AK69" s="140">
        <v>0</v>
      </c>
    </row>
    <row r="70" spans="1:37">
      <c r="A70" s="32" t="s">
        <v>88</v>
      </c>
      <c r="B70" s="156">
        <v>1.5912999999999999E-3</v>
      </c>
      <c r="C70" s="72">
        <f t="shared" ref="C70:F104" si="4">I70+O70+U70+AA70+AG70</f>
        <v>4533</v>
      </c>
      <c r="D70" s="72">
        <f t="shared" si="4"/>
        <v>1506</v>
      </c>
      <c r="E70" s="72">
        <f t="shared" si="4"/>
        <v>1106</v>
      </c>
      <c r="F70" s="72">
        <f t="shared" si="4"/>
        <v>583</v>
      </c>
      <c r="G70" s="72">
        <f t="shared" si="3"/>
        <v>0</v>
      </c>
      <c r="H70" s="72"/>
      <c r="I70" s="140">
        <v>-334</v>
      </c>
      <c r="J70" s="140">
        <v>-533</v>
      </c>
      <c r="K70" s="140">
        <v>0</v>
      </c>
      <c r="L70" s="140">
        <v>0</v>
      </c>
      <c r="M70" s="140">
        <v>0</v>
      </c>
      <c r="N70" s="72"/>
      <c r="O70" s="140">
        <v>1248</v>
      </c>
      <c r="P70" s="140">
        <v>816</v>
      </c>
      <c r="Q70" s="140">
        <v>1106</v>
      </c>
      <c r="R70" s="140">
        <v>583</v>
      </c>
      <c r="S70" s="140">
        <v>0</v>
      </c>
      <c r="T70" s="72"/>
      <c r="U70" s="140">
        <v>1108</v>
      </c>
      <c r="V70" s="140">
        <v>0</v>
      </c>
      <c r="W70" s="140">
        <v>0</v>
      </c>
      <c r="X70" s="140">
        <v>0</v>
      </c>
      <c r="Y70" s="140">
        <v>0</v>
      </c>
      <c r="Z70" s="72"/>
      <c r="AA70" s="140">
        <v>2716</v>
      </c>
      <c r="AB70" s="140">
        <v>1223</v>
      </c>
      <c r="AC70" s="140">
        <v>0</v>
      </c>
      <c r="AD70" s="140">
        <v>0</v>
      </c>
      <c r="AE70" s="140">
        <v>0</v>
      </c>
      <c r="AF70" s="72"/>
      <c r="AG70" s="140">
        <v>-205</v>
      </c>
      <c r="AH70" s="140">
        <v>0</v>
      </c>
      <c r="AI70" s="140">
        <v>0</v>
      </c>
      <c r="AJ70" s="140">
        <v>0</v>
      </c>
      <c r="AK70" s="140">
        <v>0</v>
      </c>
    </row>
    <row r="71" spans="1:37">
      <c r="A71" s="32" t="s">
        <v>89</v>
      </c>
      <c r="B71" s="156">
        <v>2.2098099999999999E-2</v>
      </c>
      <c r="C71" s="72">
        <f t="shared" si="4"/>
        <v>31226</v>
      </c>
      <c r="D71" s="72">
        <f t="shared" si="4"/>
        <v>1045</v>
      </c>
      <c r="E71" s="72">
        <f t="shared" si="4"/>
        <v>17564</v>
      </c>
      <c r="F71" s="72">
        <f t="shared" si="4"/>
        <v>9256</v>
      </c>
      <c r="G71" s="72">
        <f t="shared" si="3"/>
        <v>0</v>
      </c>
      <c r="H71" s="72"/>
      <c r="I71" s="140">
        <v>-5305</v>
      </c>
      <c r="J71" s="140">
        <v>-8466</v>
      </c>
      <c r="K71" s="140">
        <v>0</v>
      </c>
      <c r="L71" s="140">
        <v>0</v>
      </c>
      <c r="M71" s="140">
        <v>0</v>
      </c>
      <c r="N71" s="72"/>
      <c r="O71" s="140">
        <v>19822</v>
      </c>
      <c r="P71" s="140">
        <v>12959</v>
      </c>
      <c r="Q71" s="140">
        <v>17564</v>
      </c>
      <c r="R71" s="140">
        <v>9256</v>
      </c>
      <c r="S71" s="140">
        <v>0</v>
      </c>
      <c r="T71" s="72"/>
      <c r="U71" s="140">
        <v>17587</v>
      </c>
      <c r="V71" s="140">
        <v>0</v>
      </c>
      <c r="W71" s="140">
        <v>0</v>
      </c>
      <c r="X71" s="140">
        <v>0</v>
      </c>
      <c r="Y71" s="140">
        <v>0</v>
      </c>
      <c r="Z71" s="72"/>
      <c r="AA71" s="140">
        <v>2569</v>
      </c>
      <c r="AB71" s="140">
        <v>0</v>
      </c>
      <c r="AC71" s="140">
        <v>0</v>
      </c>
      <c r="AD71" s="140">
        <v>0</v>
      </c>
      <c r="AE71" s="140">
        <v>0</v>
      </c>
      <c r="AF71" s="72"/>
      <c r="AG71" s="140">
        <v>-3447</v>
      </c>
      <c r="AH71" s="140">
        <v>-3448</v>
      </c>
      <c r="AI71" s="140">
        <v>0</v>
      </c>
      <c r="AJ71" s="140">
        <v>0</v>
      </c>
      <c r="AK71" s="140">
        <v>0</v>
      </c>
    </row>
    <row r="72" spans="1:37">
      <c r="A72" s="32" t="s">
        <v>90</v>
      </c>
      <c r="B72" s="156">
        <v>1.12581E-2</v>
      </c>
      <c r="C72" s="72">
        <f t="shared" si="4"/>
        <v>16484</v>
      </c>
      <c r="D72" s="72">
        <f t="shared" si="4"/>
        <v>2151</v>
      </c>
      <c r="E72" s="72">
        <f t="shared" si="4"/>
        <v>8769</v>
      </c>
      <c r="F72" s="72">
        <f t="shared" si="4"/>
        <v>4621</v>
      </c>
      <c r="G72" s="72">
        <f t="shared" si="3"/>
        <v>0</v>
      </c>
      <c r="H72" s="72"/>
      <c r="I72" s="140">
        <v>-2649</v>
      </c>
      <c r="J72" s="140">
        <v>-4227</v>
      </c>
      <c r="K72" s="140">
        <v>0</v>
      </c>
      <c r="L72" s="140">
        <v>0</v>
      </c>
      <c r="M72" s="140">
        <v>0</v>
      </c>
      <c r="N72" s="72"/>
      <c r="O72" s="140">
        <v>9896</v>
      </c>
      <c r="P72" s="140">
        <v>6470</v>
      </c>
      <c r="Q72" s="140">
        <v>8769</v>
      </c>
      <c r="R72" s="140">
        <v>4621</v>
      </c>
      <c r="S72" s="140">
        <v>0</v>
      </c>
      <c r="T72" s="72"/>
      <c r="U72" s="140">
        <v>8780</v>
      </c>
      <c r="V72" s="140">
        <v>0</v>
      </c>
      <c r="W72" s="140">
        <v>0</v>
      </c>
      <c r="X72" s="140">
        <v>0</v>
      </c>
      <c r="Y72" s="140">
        <v>0</v>
      </c>
      <c r="Z72" s="72"/>
      <c r="AA72" s="140">
        <v>2135</v>
      </c>
      <c r="AB72" s="140">
        <v>0</v>
      </c>
      <c r="AC72" s="140">
        <v>0</v>
      </c>
      <c r="AD72" s="140">
        <v>0</v>
      </c>
      <c r="AE72" s="140">
        <v>0</v>
      </c>
      <c r="AF72" s="72"/>
      <c r="AG72" s="140">
        <v>-1678</v>
      </c>
      <c r="AH72" s="140">
        <v>-92</v>
      </c>
      <c r="AI72" s="140">
        <v>0</v>
      </c>
      <c r="AJ72" s="140">
        <v>0</v>
      </c>
      <c r="AK72" s="140">
        <v>0</v>
      </c>
    </row>
    <row r="73" spans="1:37">
      <c r="A73" s="32" t="s">
        <v>91</v>
      </c>
      <c r="B73" s="156">
        <v>1.4119E-3</v>
      </c>
      <c r="C73" s="72">
        <f t="shared" si="4"/>
        <v>3119</v>
      </c>
      <c r="D73" s="72">
        <f t="shared" si="4"/>
        <v>711</v>
      </c>
      <c r="E73" s="72">
        <f t="shared" si="4"/>
        <v>1051</v>
      </c>
      <c r="F73" s="72">
        <f t="shared" si="4"/>
        <v>554</v>
      </c>
      <c r="G73" s="72">
        <f t="shared" si="3"/>
        <v>0</v>
      </c>
      <c r="H73" s="72"/>
      <c r="I73" s="140">
        <v>-317</v>
      </c>
      <c r="J73" s="140">
        <v>-506</v>
      </c>
      <c r="K73" s="140">
        <v>0</v>
      </c>
      <c r="L73" s="140">
        <v>0</v>
      </c>
      <c r="M73" s="140">
        <v>0</v>
      </c>
      <c r="N73" s="72"/>
      <c r="O73" s="140">
        <v>1186</v>
      </c>
      <c r="P73" s="140">
        <v>775</v>
      </c>
      <c r="Q73" s="140">
        <v>1051</v>
      </c>
      <c r="R73" s="140">
        <v>554</v>
      </c>
      <c r="S73" s="140">
        <v>0</v>
      </c>
      <c r="T73" s="72"/>
      <c r="U73" s="140">
        <v>1052</v>
      </c>
      <c r="V73" s="140">
        <v>0</v>
      </c>
      <c r="W73" s="140">
        <v>0</v>
      </c>
      <c r="X73" s="140">
        <v>0</v>
      </c>
      <c r="Y73" s="140">
        <v>0</v>
      </c>
      <c r="Z73" s="72"/>
      <c r="AA73" s="140">
        <v>1652</v>
      </c>
      <c r="AB73" s="140">
        <v>442</v>
      </c>
      <c r="AC73" s="140">
        <v>0</v>
      </c>
      <c r="AD73" s="140">
        <v>0</v>
      </c>
      <c r="AE73" s="140">
        <v>0</v>
      </c>
      <c r="AF73" s="72"/>
      <c r="AG73" s="140">
        <v>-454</v>
      </c>
      <c r="AH73" s="140">
        <v>0</v>
      </c>
      <c r="AI73" s="140">
        <v>0</v>
      </c>
      <c r="AJ73" s="140">
        <v>0</v>
      </c>
      <c r="AK73" s="140">
        <v>0</v>
      </c>
    </row>
    <row r="74" spans="1:37">
      <c r="A74" s="32" t="s">
        <v>92</v>
      </c>
      <c r="B74" s="156">
        <v>4.0241000000000001E-3</v>
      </c>
      <c r="C74" s="72">
        <f t="shared" si="4"/>
        <v>7090</v>
      </c>
      <c r="D74" s="72">
        <f t="shared" si="4"/>
        <v>807</v>
      </c>
      <c r="E74" s="72">
        <f t="shared" si="4"/>
        <v>3130</v>
      </c>
      <c r="F74" s="72">
        <f t="shared" si="4"/>
        <v>1649</v>
      </c>
      <c r="G74" s="72">
        <f t="shared" si="3"/>
        <v>0</v>
      </c>
      <c r="H74" s="72"/>
      <c r="I74" s="140">
        <v>-945</v>
      </c>
      <c r="J74" s="140">
        <v>-1509</v>
      </c>
      <c r="K74" s="140">
        <v>0</v>
      </c>
      <c r="L74" s="140">
        <v>0</v>
      </c>
      <c r="M74" s="140">
        <v>0</v>
      </c>
      <c r="N74" s="72"/>
      <c r="O74" s="140">
        <v>3532</v>
      </c>
      <c r="P74" s="140">
        <v>2309</v>
      </c>
      <c r="Q74" s="140">
        <v>3130</v>
      </c>
      <c r="R74" s="140">
        <v>1649</v>
      </c>
      <c r="S74" s="140">
        <v>0</v>
      </c>
      <c r="T74" s="72"/>
      <c r="U74" s="140">
        <v>3134</v>
      </c>
      <c r="V74" s="140">
        <v>0</v>
      </c>
      <c r="W74" s="140">
        <v>0</v>
      </c>
      <c r="X74" s="140">
        <v>0</v>
      </c>
      <c r="Y74" s="140">
        <v>0</v>
      </c>
      <c r="Z74" s="72"/>
      <c r="AA74" s="140">
        <v>1681</v>
      </c>
      <c r="AB74" s="140">
        <v>7</v>
      </c>
      <c r="AC74" s="140">
        <v>0</v>
      </c>
      <c r="AD74" s="140">
        <v>0</v>
      </c>
      <c r="AE74" s="140">
        <v>0</v>
      </c>
      <c r="AF74" s="72"/>
      <c r="AG74" s="140">
        <v>-312</v>
      </c>
      <c r="AH74" s="140">
        <v>0</v>
      </c>
      <c r="AI74" s="140">
        <v>0</v>
      </c>
      <c r="AJ74" s="140">
        <v>0</v>
      </c>
      <c r="AK74" s="140">
        <v>0</v>
      </c>
    </row>
    <row r="75" spans="1:37">
      <c r="A75" s="32" t="s">
        <v>93</v>
      </c>
      <c r="B75" s="156">
        <v>7.4469999999999996E-3</v>
      </c>
      <c r="C75" s="72">
        <f t="shared" si="4"/>
        <v>9956</v>
      </c>
      <c r="D75" s="72">
        <f t="shared" si="4"/>
        <v>3159</v>
      </c>
      <c r="E75" s="72">
        <f t="shared" si="4"/>
        <v>5608</v>
      </c>
      <c r="F75" s="72">
        <f t="shared" si="4"/>
        <v>2955</v>
      </c>
      <c r="G75" s="72">
        <f t="shared" si="3"/>
        <v>0</v>
      </c>
      <c r="H75" s="72"/>
      <c r="I75" s="140">
        <v>-1694</v>
      </c>
      <c r="J75" s="140">
        <v>-2703</v>
      </c>
      <c r="K75" s="140">
        <v>0</v>
      </c>
      <c r="L75" s="140">
        <v>0</v>
      </c>
      <c r="M75" s="140">
        <v>0</v>
      </c>
      <c r="N75" s="72"/>
      <c r="O75" s="140">
        <v>6329</v>
      </c>
      <c r="P75" s="140">
        <v>4137</v>
      </c>
      <c r="Q75" s="140">
        <v>5608</v>
      </c>
      <c r="R75" s="140">
        <v>2955</v>
      </c>
      <c r="S75" s="140">
        <v>0</v>
      </c>
      <c r="T75" s="72"/>
      <c r="U75" s="140">
        <v>5615</v>
      </c>
      <c r="V75" s="140">
        <v>0</v>
      </c>
      <c r="W75" s="140">
        <v>0</v>
      </c>
      <c r="X75" s="140">
        <v>0</v>
      </c>
      <c r="Y75" s="140">
        <v>0</v>
      </c>
      <c r="Z75" s="72"/>
      <c r="AA75" s="140">
        <v>1724</v>
      </c>
      <c r="AB75" s="140">
        <v>1725</v>
      </c>
      <c r="AC75" s="140">
        <v>0</v>
      </c>
      <c r="AD75" s="140">
        <v>0</v>
      </c>
      <c r="AE75" s="140">
        <v>0</v>
      </c>
      <c r="AF75" s="72"/>
      <c r="AG75" s="140">
        <v>-2018</v>
      </c>
      <c r="AH75" s="140">
        <v>0</v>
      </c>
      <c r="AI75" s="140">
        <v>0</v>
      </c>
      <c r="AJ75" s="140">
        <v>0</v>
      </c>
      <c r="AK75" s="140">
        <v>0</v>
      </c>
    </row>
    <row r="76" spans="1:37">
      <c r="A76" s="32" t="s">
        <v>94</v>
      </c>
      <c r="B76" s="156">
        <v>1.2819000000000001E-3</v>
      </c>
      <c r="C76" s="72">
        <f t="shared" si="4"/>
        <v>2186</v>
      </c>
      <c r="D76" s="72">
        <f t="shared" si="4"/>
        <v>-391</v>
      </c>
      <c r="E76" s="72">
        <f t="shared" si="4"/>
        <v>1069</v>
      </c>
      <c r="F76" s="72">
        <f t="shared" si="4"/>
        <v>563</v>
      </c>
      <c r="G76" s="72">
        <f t="shared" si="3"/>
        <v>0</v>
      </c>
      <c r="H76" s="72"/>
      <c r="I76" s="140">
        <v>-323</v>
      </c>
      <c r="J76" s="140">
        <v>-515</v>
      </c>
      <c r="K76" s="140">
        <v>0</v>
      </c>
      <c r="L76" s="140">
        <v>0</v>
      </c>
      <c r="M76" s="140">
        <v>0</v>
      </c>
      <c r="N76" s="72"/>
      <c r="O76" s="140">
        <v>1206</v>
      </c>
      <c r="P76" s="140">
        <v>789</v>
      </c>
      <c r="Q76" s="140">
        <v>1069</v>
      </c>
      <c r="R76" s="140">
        <v>563</v>
      </c>
      <c r="S76" s="140">
        <v>0</v>
      </c>
      <c r="T76" s="72"/>
      <c r="U76" s="140">
        <v>1070</v>
      </c>
      <c r="V76" s="140">
        <v>0</v>
      </c>
      <c r="W76" s="140">
        <v>0</v>
      </c>
      <c r="X76" s="140">
        <v>0</v>
      </c>
      <c r="Y76" s="140">
        <v>0</v>
      </c>
      <c r="Z76" s="72"/>
      <c r="AA76" s="140">
        <v>1115</v>
      </c>
      <c r="AB76" s="140">
        <v>0</v>
      </c>
      <c r="AC76" s="140">
        <v>0</v>
      </c>
      <c r="AD76" s="140">
        <v>0</v>
      </c>
      <c r="AE76" s="140">
        <v>0</v>
      </c>
      <c r="AF76" s="72"/>
      <c r="AG76" s="140">
        <v>-882</v>
      </c>
      <c r="AH76" s="140">
        <v>-665</v>
      </c>
      <c r="AI76" s="140">
        <v>0</v>
      </c>
      <c r="AJ76" s="140">
        <v>0</v>
      </c>
      <c r="AK76" s="140">
        <v>0</v>
      </c>
    </row>
    <row r="77" spans="1:37">
      <c r="A77" s="32" t="s">
        <v>95</v>
      </c>
      <c r="B77" s="156">
        <v>3.4467E-3</v>
      </c>
      <c r="C77" s="72">
        <f t="shared" si="4"/>
        <v>5209</v>
      </c>
      <c r="D77" s="72">
        <f t="shared" si="4"/>
        <v>332</v>
      </c>
      <c r="E77" s="72">
        <f t="shared" si="4"/>
        <v>2721</v>
      </c>
      <c r="F77" s="72">
        <f t="shared" si="4"/>
        <v>1434</v>
      </c>
      <c r="G77" s="72">
        <f t="shared" si="3"/>
        <v>0</v>
      </c>
      <c r="H77" s="72"/>
      <c r="I77" s="140">
        <v>-822</v>
      </c>
      <c r="J77" s="140">
        <v>-1311</v>
      </c>
      <c r="K77" s="140">
        <v>0</v>
      </c>
      <c r="L77" s="140">
        <v>0</v>
      </c>
      <c r="M77" s="140">
        <v>0</v>
      </c>
      <c r="N77" s="72"/>
      <c r="O77" s="140">
        <v>3071</v>
      </c>
      <c r="P77" s="140">
        <v>2007</v>
      </c>
      <c r="Q77" s="140">
        <v>2721</v>
      </c>
      <c r="R77" s="140">
        <v>1434</v>
      </c>
      <c r="S77" s="140">
        <v>0</v>
      </c>
      <c r="T77" s="72"/>
      <c r="U77" s="140">
        <v>2724</v>
      </c>
      <c r="V77" s="140">
        <v>0</v>
      </c>
      <c r="W77" s="140">
        <v>0</v>
      </c>
      <c r="X77" s="140">
        <v>0</v>
      </c>
      <c r="Y77" s="140">
        <v>0</v>
      </c>
      <c r="Z77" s="72"/>
      <c r="AA77" s="140">
        <v>601</v>
      </c>
      <c r="AB77" s="140">
        <v>0</v>
      </c>
      <c r="AC77" s="140">
        <v>0</v>
      </c>
      <c r="AD77" s="140">
        <v>0</v>
      </c>
      <c r="AE77" s="140">
        <v>0</v>
      </c>
      <c r="AF77" s="72"/>
      <c r="AG77" s="140">
        <v>-365</v>
      </c>
      <c r="AH77" s="140">
        <v>-364</v>
      </c>
      <c r="AI77" s="140">
        <v>0</v>
      </c>
      <c r="AJ77" s="140">
        <v>0</v>
      </c>
      <c r="AK77" s="140">
        <v>0</v>
      </c>
    </row>
    <row r="78" spans="1:37">
      <c r="A78" s="32" t="s">
        <v>96</v>
      </c>
      <c r="B78" s="156">
        <v>1.4525700000000001E-2</v>
      </c>
      <c r="C78" s="72">
        <f t="shared" si="4"/>
        <v>19962</v>
      </c>
      <c r="D78" s="72">
        <f t="shared" si="4"/>
        <v>3781</v>
      </c>
      <c r="E78" s="72">
        <f t="shared" si="4"/>
        <v>11202</v>
      </c>
      <c r="F78" s="72">
        <f t="shared" si="4"/>
        <v>5903</v>
      </c>
      <c r="G78" s="72">
        <f t="shared" si="3"/>
        <v>0</v>
      </c>
      <c r="H78" s="72"/>
      <c r="I78" s="140">
        <v>-3384</v>
      </c>
      <c r="J78" s="140">
        <v>-5400</v>
      </c>
      <c r="K78" s="140">
        <v>0</v>
      </c>
      <c r="L78" s="140">
        <v>0</v>
      </c>
      <c r="M78" s="140">
        <v>0</v>
      </c>
      <c r="N78" s="72"/>
      <c r="O78" s="140">
        <v>12642</v>
      </c>
      <c r="P78" s="140">
        <v>8265</v>
      </c>
      <c r="Q78" s="140">
        <v>11202</v>
      </c>
      <c r="R78" s="140">
        <v>5903</v>
      </c>
      <c r="S78" s="140">
        <v>0</v>
      </c>
      <c r="T78" s="72"/>
      <c r="U78" s="140">
        <v>11217</v>
      </c>
      <c r="V78" s="140">
        <v>0</v>
      </c>
      <c r="W78" s="140">
        <v>0</v>
      </c>
      <c r="X78" s="140">
        <v>0</v>
      </c>
      <c r="Y78" s="140">
        <v>0</v>
      </c>
      <c r="Z78" s="72"/>
      <c r="AA78" s="140">
        <v>1889</v>
      </c>
      <c r="AB78" s="140">
        <v>916</v>
      </c>
      <c r="AC78" s="140">
        <v>0</v>
      </c>
      <c r="AD78" s="140">
        <v>0</v>
      </c>
      <c r="AE78" s="140">
        <v>0</v>
      </c>
      <c r="AF78" s="72"/>
      <c r="AG78" s="140">
        <v>-2402</v>
      </c>
      <c r="AH78" s="140">
        <v>0</v>
      </c>
      <c r="AI78" s="140">
        <v>0</v>
      </c>
      <c r="AJ78" s="140">
        <v>0</v>
      </c>
      <c r="AK78" s="140">
        <v>0</v>
      </c>
    </row>
    <row r="79" spans="1:37">
      <c r="A79" s="32" t="s">
        <v>97</v>
      </c>
      <c r="B79" s="156">
        <v>2.3395999999999998E-3</v>
      </c>
      <c r="C79" s="72">
        <f t="shared" si="4"/>
        <v>894</v>
      </c>
      <c r="D79" s="72">
        <f t="shared" si="4"/>
        <v>-2226</v>
      </c>
      <c r="E79" s="72">
        <f t="shared" si="4"/>
        <v>2119</v>
      </c>
      <c r="F79" s="72">
        <f t="shared" si="4"/>
        <v>1117</v>
      </c>
      <c r="G79" s="72">
        <f t="shared" si="3"/>
        <v>0</v>
      </c>
      <c r="H79" s="72"/>
      <c r="I79" s="140">
        <v>-640</v>
      </c>
      <c r="J79" s="140">
        <v>-1021</v>
      </c>
      <c r="K79" s="140">
        <v>0</v>
      </c>
      <c r="L79" s="140">
        <v>0</v>
      </c>
      <c r="M79" s="140">
        <v>0</v>
      </c>
      <c r="N79" s="72"/>
      <c r="O79" s="140">
        <v>2391</v>
      </c>
      <c r="P79" s="140">
        <v>1563</v>
      </c>
      <c r="Q79" s="140">
        <v>2119</v>
      </c>
      <c r="R79" s="140">
        <v>1117</v>
      </c>
      <c r="S79" s="140">
        <v>0</v>
      </c>
      <c r="T79" s="72"/>
      <c r="U79" s="140">
        <v>2122</v>
      </c>
      <c r="V79" s="140">
        <v>0</v>
      </c>
      <c r="W79" s="140">
        <v>0</v>
      </c>
      <c r="X79" s="140">
        <v>0</v>
      </c>
      <c r="Y79" s="140">
        <v>0</v>
      </c>
      <c r="Z79" s="72"/>
      <c r="AA79" s="140">
        <v>370</v>
      </c>
      <c r="AB79" s="140">
        <v>0</v>
      </c>
      <c r="AC79" s="140">
        <v>0</v>
      </c>
      <c r="AD79" s="140">
        <v>0</v>
      </c>
      <c r="AE79" s="140">
        <v>0</v>
      </c>
      <c r="AF79" s="72"/>
      <c r="AG79" s="140">
        <v>-3349</v>
      </c>
      <c r="AH79" s="140">
        <v>-2768</v>
      </c>
      <c r="AI79" s="140">
        <v>0</v>
      </c>
      <c r="AJ79" s="140">
        <v>0</v>
      </c>
      <c r="AK79" s="140">
        <v>0</v>
      </c>
    </row>
    <row r="80" spans="1:37">
      <c r="A80" s="32" t="s">
        <v>98</v>
      </c>
      <c r="B80" s="156">
        <v>1.20278E-2</v>
      </c>
      <c r="C80" s="72">
        <f t="shared" si="4"/>
        <v>20920</v>
      </c>
      <c r="D80" s="72">
        <f t="shared" si="4"/>
        <v>4273</v>
      </c>
      <c r="E80" s="72">
        <f t="shared" si="4"/>
        <v>9149</v>
      </c>
      <c r="F80" s="72">
        <f t="shared" si="4"/>
        <v>4821</v>
      </c>
      <c r="G80" s="72">
        <f t="shared" si="3"/>
        <v>0</v>
      </c>
      <c r="H80" s="72"/>
      <c r="I80" s="140">
        <v>-2764</v>
      </c>
      <c r="J80" s="140">
        <v>-4410</v>
      </c>
      <c r="K80" s="140">
        <v>0</v>
      </c>
      <c r="L80" s="140">
        <v>0</v>
      </c>
      <c r="M80" s="140">
        <v>0</v>
      </c>
      <c r="N80" s="72"/>
      <c r="O80" s="140">
        <v>10325</v>
      </c>
      <c r="P80" s="140">
        <v>6750</v>
      </c>
      <c r="Q80" s="140">
        <v>9149</v>
      </c>
      <c r="R80" s="140">
        <v>4821</v>
      </c>
      <c r="S80" s="140">
        <v>0</v>
      </c>
      <c r="T80" s="72"/>
      <c r="U80" s="140">
        <v>9161</v>
      </c>
      <c r="V80" s="140">
        <v>0</v>
      </c>
      <c r="W80" s="140">
        <v>0</v>
      </c>
      <c r="X80" s="140">
        <v>0</v>
      </c>
      <c r="Y80" s="140">
        <v>0</v>
      </c>
      <c r="Z80" s="72"/>
      <c r="AA80" s="140">
        <v>5506</v>
      </c>
      <c r="AB80" s="140">
        <v>1933</v>
      </c>
      <c r="AC80" s="140">
        <v>0</v>
      </c>
      <c r="AD80" s="140">
        <v>0</v>
      </c>
      <c r="AE80" s="140">
        <v>0</v>
      </c>
      <c r="AF80" s="72"/>
      <c r="AG80" s="140">
        <v>-1308</v>
      </c>
      <c r="AH80" s="140">
        <v>0</v>
      </c>
      <c r="AI80" s="140">
        <v>0</v>
      </c>
      <c r="AJ80" s="140">
        <v>0</v>
      </c>
      <c r="AK80" s="140">
        <v>0</v>
      </c>
    </row>
    <row r="81" spans="1:37">
      <c r="A81" s="32" t="s">
        <v>99</v>
      </c>
      <c r="B81" s="156">
        <v>2.7853999999999999E-3</v>
      </c>
      <c r="C81" s="72">
        <f t="shared" si="4"/>
        <v>3568</v>
      </c>
      <c r="D81" s="72">
        <f t="shared" si="4"/>
        <v>-1329</v>
      </c>
      <c r="E81" s="72">
        <f t="shared" si="4"/>
        <v>2376</v>
      </c>
      <c r="F81" s="72">
        <f t="shared" si="4"/>
        <v>1252</v>
      </c>
      <c r="G81" s="72">
        <f t="shared" si="3"/>
        <v>0</v>
      </c>
      <c r="H81" s="72"/>
      <c r="I81" s="140">
        <v>-718</v>
      </c>
      <c r="J81" s="140">
        <v>-1145</v>
      </c>
      <c r="K81" s="140">
        <v>0</v>
      </c>
      <c r="L81" s="140">
        <v>0</v>
      </c>
      <c r="M81" s="140">
        <v>0</v>
      </c>
      <c r="N81" s="72"/>
      <c r="O81" s="140">
        <v>2681</v>
      </c>
      <c r="P81" s="140">
        <v>1753</v>
      </c>
      <c r="Q81" s="140">
        <v>2376</v>
      </c>
      <c r="R81" s="140">
        <v>1252</v>
      </c>
      <c r="S81" s="140">
        <v>0</v>
      </c>
      <c r="T81" s="72"/>
      <c r="U81" s="140">
        <v>2379</v>
      </c>
      <c r="V81" s="140">
        <v>0</v>
      </c>
      <c r="W81" s="140">
        <v>0</v>
      </c>
      <c r="X81" s="140">
        <v>0</v>
      </c>
      <c r="Y81" s="140">
        <v>0</v>
      </c>
      <c r="Z81" s="72"/>
      <c r="AA81" s="140">
        <v>1328</v>
      </c>
      <c r="AB81" s="140">
        <v>0</v>
      </c>
      <c r="AC81" s="140">
        <v>0</v>
      </c>
      <c r="AD81" s="140">
        <v>0</v>
      </c>
      <c r="AE81" s="140">
        <v>0</v>
      </c>
      <c r="AF81" s="72"/>
      <c r="AG81" s="140">
        <v>-2102</v>
      </c>
      <c r="AH81" s="140">
        <v>-1937</v>
      </c>
      <c r="AI81" s="140">
        <v>0</v>
      </c>
      <c r="AJ81" s="140">
        <v>0</v>
      </c>
      <c r="AK81" s="140">
        <v>0</v>
      </c>
    </row>
    <row r="82" spans="1:37">
      <c r="A82" s="32" t="s">
        <v>100</v>
      </c>
      <c r="B82" s="156">
        <v>7.8741000000000002E-3</v>
      </c>
      <c r="C82" s="72">
        <f t="shared" si="4"/>
        <v>13142</v>
      </c>
      <c r="D82" s="72">
        <f t="shared" si="4"/>
        <v>463</v>
      </c>
      <c r="E82" s="72">
        <f t="shared" si="4"/>
        <v>6249</v>
      </c>
      <c r="F82" s="72">
        <f t="shared" si="4"/>
        <v>3293</v>
      </c>
      <c r="G82" s="72">
        <f t="shared" si="3"/>
        <v>0</v>
      </c>
      <c r="H82" s="72"/>
      <c r="I82" s="140">
        <v>-1887</v>
      </c>
      <c r="J82" s="140">
        <v>-3012</v>
      </c>
      <c r="K82" s="140">
        <v>0</v>
      </c>
      <c r="L82" s="140">
        <v>0</v>
      </c>
      <c r="M82" s="140">
        <v>0</v>
      </c>
      <c r="N82" s="72"/>
      <c r="O82" s="140">
        <v>7052</v>
      </c>
      <c r="P82" s="140">
        <v>4610</v>
      </c>
      <c r="Q82" s="140">
        <v>6249</v>
      </c>
      <c r="R82" s="140">
        <v>3293</v>
      </c>
      <c r="S82" s="140">
        <v>0</v>
      </c>
      <c r="T82" s="72"/>
      <c r="U82" s="140">
        <v>6257</v>
      </c>
      <c r="V82" s="140">
        <v>0</v>
      </c>
      <c r="W82" s="140">
        <v>0</v>
      </c>
      <c r="X82" s="140">
        <v>0</v>
      </c>
      <c r="Y82" s="140">
        <v>0</v>
      </c>
      <c r="Z82" s="72"/>
      <c r="AA82" s="140">
        <v>4622</v>
      </c>
      <c r="AB82" s="140">
        <v>0</v>
      </c>
      <c r="AC82" s="140">
        <v>0</v>
      </c>
      <c r="AD82" s="140">
        <v>0</v>
      </c>
      <c r="AE82" s="140">
        <v>0</v>
      </c>
      <c r="AF82" s="72"/>
      <c r="AG82" s="140">
        <v>-2902</v>
      </c>
      <c r="AH82" s="140">
        <v>-1135</v>
      </c>
      <c r="AI82" s="140">
        <v>0</v>
      </c>
      <c r="AJ82" s="140">
        <v>0</v>
      </c>
      <c r="AK82" s="140">
        <v>0</v>
      </c>
    </row>
    <row r="83" spans="1:37">
      <c r="A83" s="32" t="s">
        <v>101</v>
      </c>
      <c r="B83" s="156">
        <v>8.0756999999999999E-3</v>
      </c>
      <c r="C83" s="72">
        <f t="shared" si="4"/>
        <v>9142</v>
      </c>
      <c r="D83" s="72">
        <f t="shared" si="4"/>
        <v>-932</v>
      </c>
      <c r="E83" s="72">
        <f t="shared" si="4"/>
        <v>6565</v>
      </c>
      <c r="F83" s="72">
        <f t="shared" si="4"/>
        <v>3459</v>
      </c>
      <c r="G83" s="72">
        <f t="shared" si="3"/>
        <v>0</v>
      </c>
      <c r="H83" s="72"/>
      <c r="I83" s="140">
        <v>-1983</v>
      </c>
      <c r="J83" s="140">
        <v>-3164</v>
      </c>
      <c r="K83" s="140">
        <v>0</v>
      </c>
      <c r="L83" s="140">
        <v>0</v>
      </c>
      <c r="M83" s="140">
        <v>0</v>
      </c>
      <c r="N83" s="72"/>
      <c r="O83" s="140">
        <v>7408</v>
      </c>
      <c r="P83" s="140">
        <v>4843</v>
      </c>
      <c r="Q83" s="140">
        <v>6565</v>
      </c>
      <c r="R83" s="140">
        <v>3459</v>
      </c>
      <c r="S83" s="140">
        <v>0</v>
      </c>
      <c r="T83" s="72"/>
      <c r="U83" s="140">
        <v>6573</v>
      </c>
      <c r="V83" s="140">
        <v>0</v>
      </c>
      <c r="W83" s="140">
        <v>0</v>
      </c>
      <c r="X83" s="140">
        <v>0</v>
      </c>
      <c r="Y83" s="140">
        <v>0</v>
      </c>
      <c r="Z83" s="72"/>
      <c r="AA83" s="140">
        <v>455</v>
      </c>
      <c r="AB83" s="140">
        <v>0</v>
      </c>
      <c r="AC83" s="140">
        <v>0</v>
      </c>
      <c r="AD83" s="140">
        <v>0</v>
      </c>
      <c r="AE83" s="140">
        <v>0</v>
      </c>
      <c r="AF83" s="72"/>
      <c r="AG83" s="140">
        <v>-3311</v>
      </c>
      <c r="AH83" s="140">
        <v>-2611</v>
      </c>
      <c r="AI83" s="140">
        <v>0</v>
      </c>
      <c r="AJ83" s="140">
        <v>0</v>
      </c>
      <c r="AK83" s="140">
        <v>0</v>
      </c>
    </row>
    <row r="84" spans="1:37">
      <c r="A84" s="32" t="s">
        <v>102</v>
      </c>
      <c r="B84" s="156">
        <v>1.3247699999999999E-2</v>
      </c>
      <c r="C84" s="72">
        <f t="shared" si="4"/>
        <v>13133</v>
      </c>
      <c r="D84" s="72">
        <f t="shared" si="4"/>
        <v>-246</v>
      </c>
      <c r="E84" s="72">
        <f t="shared" si="4"/>
        <v>10626</v>
      </c>
      <c r="F84" s="72">
        <f t="shared" si="4"/>
        <v>5600</v>
      </c>
      <c r="G84" s="72">
        <f t="shared" si="3"/>
        <v>0</v>
      </c>
      <c r="H84" s="72"/>
      <c r="I84" s="140">
        <v>-3210</v>
      </c>
      <c r="J84" s="140">
        <v>-5122</v>
      </c>
      <c r="K84" s="140">
        <v>0</v>
      </c>
      <c r="L84" s="140">
        <v>0</v>
      </c>
      <c r="M84" s="140">
        <v>0</v>
      </c>
      <c r="N84" s="72"/>
      <c r="O84" s="140">
        <v>11992</v>
      </c>
      <c r="P84" s="140">
        <v>7840</v>
      </c>
      <c r="Q84" s="140">
        <v>10626</v>
      </c>
      <c r="R84" s="140">
        <v>5600</v>
      </c>
      <c r="S84" s="140">
        <v>0</v>
      </c>
      <c r="T84" s="72"/>
      <c r="U84" s="140">
        <v>10640</v>
      </c>
      <c r="V84" s="140">
        <v>0</v>
      </c>
      <c r="W84" s="140">
        <v>0</v>
      </c>
      <c r="X84" s="140">
        <v>0</v>
      </c>
      <c r="Y84" s="140">
        <v>0</v>
      </c>
      <c r="Z84" s="72"/>
      <c r="AA84" s="140">
        <v>0</v>
      </c>
      <c r="AB84" s="140">
        <v>0</v>
      </c>
      <c r="AC84" s="140">
        <v>0</v>
      </c>
      <c r="AD84" s="140">
        <v>0</v>
      </c>
      <c r="AE84" s="140">
        <v>0</v>
      </c>
      <c r="AF84" s="72"/>
      <c r="AG84" s="140">
        <v>-6289</v>
      </c>
      <c r="AH84" s="140">
        <v>-2964</v>
      </c>
      <c r="AI84" s="140">
        <v>0</v>
      </c>
      <c r="AJ84" s="140">
        <v>0</v>
      </c>
      <c r="AK84" s="140">
        <v>0</v>
      </c>
    </row>
    <row r="85" spans="1:37">
      <c r="A85" s="32" t="s">
        <v>103</v>
      </c>
      <c r="B85" s="156">
        <v>6.8475000000000003E-3</v>
      </c>
      <c r="C85" s="72">
        <f t="shared" si="4"/>
        <v>8096</v>
      </c>
      <c r="D85" s="72">
        <f t="shared" si="4"/>
        <v>1934</v>
      </c>
      <c r="E85" s="72">
        <f t="shared" si="4"/>
        <v>5264</v>
      </c>
      <c r="F85" s="72">
        <f t="shared" si="4"/>
        <v>2774</v>
      </c>
      <c r="G85" s="72">
        <f t="shared" si="3"/>
        <v>0</v>
      </c>
      <c r="H85" s="72"/>
      <c r="I85" s="140">
        <v>-1590</v>
      </c>
      <c r="J85" s="140">
        <v>-2537</v>
      </c>
      <c r="K85" s="140">
        <v>0</v>
      </c>
      <c r="L85" s="140">
        <v>0</v>
      </c>
      <c r="M85" s="140">
        <v>0</v>
      </c>
      <c r="N85" s="72"/>
      <c r="O85" s="140">
        <v>5941</v>
      </c>
      <c r="P85" s="140">
        <v>3884</v>
      </c>
      <c r="Q85" s="140">
        <v>5264</v>
      </c>
      <c r="R85" s="140">
        <v>2774</v>
      </c>
      <c r="S85" s="140">
        <v>0</v>
      </c>
      <c r="T85" s="72"/>
      <c r="U85" s="140">
        <v>5271</v>
      </c>
      <c r="V85" s="140">
        <v>0</v>
      </c>
      <c r="W85" s="140">
        <v>0</v>
      </c>
      <c r="X85" s="140">
        <v>0</v>
      </c>
      <c r="Y85" s="140">
        <v>0</v>
      </c>
      <c r="Z85" s="72"/>
      <c r="AA85" s="140">
        <v>586</v>
      </c>
      <c r="AB85" s="140">
        <v>587</v>
      </c>
      <c r="AC85" s="140">
        <v>0</v>
      </c>
      <c r="AD85" s="140">
        <v>0</v>
      </c>
      <c r="AE85" s="140">
        <v>0</v>
      </c>
      <c r="AF85" s="72"/>
      <c r="AG85" s="140">
        <v>-2112</v>
      </c>
      <c r="AH85" s="140">
        <v>0</v>
      </c>
      <c r="AI85" s="140">
        <v>0</v>
      </c>
      <c r="AJ85" s="140">
        <v>0</v>
      </c>
      <c r="AK85" s="140">
        <v>0</v>
      </c>
    </row>
    <row r="86" spans="1:37">
      <c r="A86" s="32" t="s">
        <v>104</v>
      </c>
      <c r="B86" s="156">
        <v>4.8418000000000003E-3</v>
      </c>
      <c r="C86" s="72">
        <f t="shared" si="4"/>
        <v>8416</v>
      </c>
      <c r="D86" s="72">
        <f t="shared" si="4"/>
        <v>1729</v>
      </c>
      <c r="E86" s="72">
        <f t="shared" si="4"/>
        <v>3682</v>
      </c>
      <c r="F86" s="72">
        <f t="shared" si="4"/>
        <v>1940</v>
      </c>
      <c r="G86" s="72">
        <f t="shared" si="3"/>
        <v>0</v>
      </c>
      <c r="H86" s="72"/>
      <c r="I86" s="140">
        <v>-1112</v>
      </c>
      <c r="J86" s="140">
        <v>-1775</v>
      </c>
      <c r="K86" s="140">
        <v>0</v>
      </c>
      <c r="L86" s="140">
        <v>0</v>
      </c>
      <c r="M86" s="140">
        <v>0</v>
      </c>
      <c r="N86" s="72"/>
      <c r="O86" s="140">
        <v>4155</v>
      </c>
      <c r="P86" s="140">
        <v>2717</v>
      </c>
      <c r="Q86" s="140">
        <v>3682</v>
      </c>
      <c r="R86" s="140">
        <v>1940</v>
      </c>
      <c r="S86" s="140">
        <v>0</v>
      </c>
      <c r="T86" s="72"/>
      <c r="U86" s="140">
        <v>3687</v>
      </c>
      <c r="V86" s="140">
        <v>0</v>
      </c>
      <c r="W86" s="140">
        <v>0</v>
      </c>
      <c r="X86" s="140">
        <v>0</v>
      </c>
      <c r="Y86" s="140">
        <v>0</v>
      </c>
      <c r="Z86" s="72"/>
      <c r="AA86" s="140">
        <v>2085</v>
      </c>
      <c r="AB86" s="140">
        <v>787</v>
      </c>
      <c r="AC86" s="140">
        <v>0</v>
      </c>
      <c r="AD86" s="140">
        <v>0</v>
      </c>
      <c r="AE86" s="140">
        <v>0</v>
      </c>
      <c r="AF86" s="72"/>
      <c r="AG86" s="140">
        <v>-399</v>
      </c>
      <c r="AH86" s="140">
        <v>0</v>
      </c>
      <c r="AI86" s="140">
        <v>0</v>
      </c>
      <c r="AJ86" s="140">
        <v>0</v>
      </c>
      <c r="AK86" s="140">
        <v>0</v>
      </c>
    </row>
    <row r="87" spans="1:37">
      <c r="A87" s="32" t="s">
        <v>105</v>
      </c>
      <c r="B87" s="156">
        <v>2.9344000000000002E-3</v>
      </c>
      <c r="C87" s="72">
        <f t="shared" si="4"/>
        <v>5579</v>
      </c>
      <c r="D87" s="72">
        <f t="shared" si="4"/>
        <v>1624</v>
      </c>
      <c r="E87" s="72">
        <f t="shared" si="4"/>
        <v>2168</v>
      </c>
      <c r="F87" s="72">
        <f t="shared" si="4"/>
        <v>1142</v>
      </c>
      <c r="G87" s="72">
        <f t="shared" si="3"/>
        <v>0</v>
      </c>
      <c r="H87" s="72"/>
      <c r="I87" s="140">
        <v>-655</v>
      </c>
      <c r="J87" s="140">
        <v>-1045</v>
      </c>
      <c r="K87" s="140">
        <v>0</v>
      </c>
      <c r="L87" s="140">
        <v>0</v>
      </c>
      <c r="M87" s="140">
        <v>0</v>
      </c>
      <c r="N87" s="72"/>
      <c r="O87" s="140">
        <v>2446</v>
      </c>
      <c r="P87" s="140">
        <v>1599</v>
      </c>
      <c r="Q87" s="140">
        <v>2168</v>
      </c>
      <c r="R87" s="140">
        <v>1142</v>
      </c>
      <c r="S87" s="140">
        <v>0</v>
      </c>
      <c r="T87" s="72"/>
      <c r="U87" s="140">
        <v>2170</v>
      </c>
      <c r="V87" s="140">
        <v>0</v>
      </c>
      <c r="W87" s="140">
        <v>0</v>
      </c>
      <c r="X87" s="140">
        <v>0</v>
      </c>
      <c r="Y87" s="140">
        <v>0</v>
      </c>
      <c r="Z87" s="72"/>
      <c r="AA87" s="140">
        <v>2255</v>
      </c>
      <c r="AB87" s="140">
        <v>1070</v>
      </c>
      <c r="AC87" s="140">
        <v>0</v>
      </c>
      <c r="AD87" s="140">
        <v>0</v>
      </c>
      <c r="AE87" s="140">
        <v>0</v>
      </c>
      <c r="AF87" s="72"/>
      <c r="AG87" s="140">
        <v>-637</v>
      </c>
      <c r="AH87" s="140">
        <v>0</v>
      </c>
      <c r="AI87" s="140">
        <v>0</v>
      </c>
      <c r="AJ87" s="140">
        <v>0</v>
      </c>
      <c r="AK87" s="140">
        <v>0</v>
      </c>
    </row>
    <row r="88" spans="1:37">
      <c r="A88" s="32" t="s">
        <v>106</v>
      </c>
      <c r="B88" s="156">
        <v>6.3501E-3</v>
      </c>
      <c r="C88" s="72">
        <f t="shared" si="4"/>
        <v>7617</v>
      </c>
      <c r="D88" s="72">
        <f t="shared" si="4"/>
        <v>1962</v>
      </c>
      <c r="E88" s="72">
        <f t="shared" si="4"/>
        <v>4863</v>
      </c>
      <c r="F88" s="72">
        <f t="shared" si="4"/>
        <v>2563</v>
      </c>
      <c r="G88" s="72">
        <f t="shared" si="3"/>
        <v>0</v>
      </c>
      <c r="H88" s="72"/>
      <c r="I88" s="140">
        <v>-1469</v>
      </c>
      <c r="J88" s="140">
        <v>-2344</v>
      </c>
      <c r="K88" s="140">
        <v>0</v>
      </c>
      <c r="L88" s="140">
        <v>0</v>
      </c>
      <c r="M88" s="140">
        <v>0</v>
      </c>
      <c r="N88" s="72"/>
      <c r="O88" s="140">
        <v>5488</v>
      </c>
      <c r="P88" s="140">
        <v>3588</v>
      </c>
      <c r="Q88" s="140">
        <v>4863</v>
      </c>
      <c r="R88" s="140">
        <v>2563</v>
      </c>
      <c r="S88" s="140">
        <v>0</v>
      </c>
      <c r="T88" s="72"/>
      <c r="U88" s="140">
        <v>4869</v>
      </c>
      <c r="V88" s="140">
        <v>0</v>
      </c>
      <c r="W88" s="140">
        <v>0</v>
      </c>
      <c r="X88" s="140">
        <v>0</v>
      </c>
      <c r="Y88" s="140">
        <v>0</v>
      </c>
      <c r="Z88" s="72"/>
      <c r="AA88" s="140">
        <v>717</v>
      </c>
      <c r="AB88" s="140">
        <v>718</v>
      </c>
      <c r="AC88" s="140">
        <v>0</v>
      </c>
      <c r="AD88" s="140">
        <v>0</v>
      </c>
      <c r="AE88" s="140">
        <v>0</v>
      </c>
      <c r="AF88" s="72"/>
      <c r="AG88" s="140">
        <v>-1988</v>
      </c>
      <c r="AH88" s="140">
        <v>0</v>
      </c>
      <c r="AI88" s="140">
        <v>0</v>
      </c>
      <c r="AJ88" s="140">
        <v>0</v>
      </c>
      <c r="AK88" s="140">
        <v>0</v>
      </c>
    </row>
    <row r="89" spans="1:37">
      <c r="A89" s="32" t="s">
        <v>107</v>
      </c>
      <c r="B89" s="156">
        <v>3.8162000000000001E-3</v>
      </c>
      <c r="C89" s="72">
        <f t="shared" si="4"/>
        <v>5933</v>
      </c>
      <c r="D89" s="72">
        <f t="shared" si="4"/>
        <v>2073</v>
      </c>
      <c r="E89" s="72">
        <f t="shared" si="4"/>
        <v>2823</v>
      </c>
      <c r="F89" s="72">
        <f t="shared" si="4"/>
        <v>1488</v>
      </c>
      <c r="G89" s="72">
        <f t="shared" si="3"/>
        <v>0</v>
      </c>
      <c r="H89" s="72"/>
      <c r="I89" s="140">
        <v>-853</v>
      </c>
      <c r="J89" s="140">
        <v>-1361</v>
      </c>
      <c r="K89" s="140">
        <v>0</v>
      </c>
      <c r="L89" s="140">
        <v>0</v>
      </c>
      <c r="M89" s="140">
        <v>0</v>
      </c>
      <c r="N89" s="72"/>
      <c r="O89" s="140">
        <v>3186</v>
      </c>
      <c r="P89" s="140">
        <v>2083</v>
      </c>
      <c r="Q89" s="140">
        <v>2823</v>
      </c>
      <c r="R89" s="140">
        <v>1488</v>
      </c>
      <c r="S89" s="140">
        <v>0</v>
      </c>
      <c r="T89" s="72"/>
      <c r="U89" s="140">
        <v>2827</v>
      </c>
      <c r="V89" s="140">
        <v>0</v>
      </c>
      <c r="W89" s="140">
        <v>0</v>
      </c>
      <c r="X89" s="140">
        <v>0</v>
      </c>
      <c r="Y89" s="140">
        <v>0</v>
      </c>
      <c r="Z89" s="72"/>
      <c r="AA89" s="140">
        <v>1825</v>
      </c>
      <c r="AB89" s="140">
        <v>1351</v>
      </c>
      <c r="AC89" s="140">
        <v>0</v>
      </c>
      <c r="AD89" s="140">
        <v>0</v>
      </c>
      <c r="AE89" s="140">
        <v>0</v>
      </c>
      <c r="AF89" s="72"/>
      <c r="AG89" s="140">
        <v>-1052</v>
      </c>
      <c r="AH89" s="140">
        <v>0</v>
      </c>
      <c r="AI89" s="140">
        <v>0</v>
      </c>
      <c r="AJ89" s="140">
        <v>0</v>
      </c>
      <c r="AK89" s="140">
        <v>0</v>
      </c>
    </row>
    <row r="90" spans="1:37">
      <c r="A90" s="32" t="s">
        <v>108</v>
      </c>
      <c r="B90" s="156">
        <v>6.3610999999999997E-3</v>
      </c>
      <c r="C90" s="72">
        <f t="shared" si="4"/>
        <v>7716</v>
      </c>
      <c r="D90" s="72">
        <f t="shared" si="4"/>
        <v>-7686</v>
      </c>
      <c r="E90" s="72">
        <f t="shared" si="4"/>
        <v>5942</v>
      </c>
      <c r="F90" s="72">
        <f t="shared" si="4"/>
        <v>3131</v>
      </c>
      <c r="G90" s="72">
        <f t="shared" si="3"/>
        <v>0</v>
      </c>
      <c r="H90" s="72"/>
      <c r="I90" s="140">
        <v>-1795</v>
      </c>
      <c r="J90" s="140">
        <v>-2864</v>
      </c>
      <c r="K90" s="140">
        <v>0</v>
      </c>
      <c r="L90" s="140">
        <v>0</v>
      </c>
      <c r="M90" s="140">
        <v>0</v>
      </c>
      <c r="N90" s="72"/>
      <c r="O90" s="140">
        <v>6706</v>
      </c>
      <c r="P90" s="140">
        <v>4384</v>
      </c>
      <c r="Q90" s="140">
        <v>5942</v>
      </c>
      <c r="R90" s="140">
        <v>3131</v>
      </c>
      <c r="S90" s="140">
        <v>0</v>
      </c>
      <c r="T90" s="72"/>
      <c r="U90" s="140">
        <v>5950</v>
      </c>
      <c r="V90" s="140">
        <v>0</v>
      </c>
      <c r="W90" s="140">
        <v>0</v>
      </c>
      <c r="X90" s="140">
        <v>0</v>
      </c>
      <c r="Y90" s="140">
        <v>0</v>
      </c>
      <c r="Z90" s="72"/>
      <c r="AA90" s="140">
        <v>6322</v>
      </c>
      <c r="AB90" s="140">
        <v>0</v>
      </c>
      <c r="AC90" s="140">
        <v>0</v>
      </c>
      <c r="AD90" s="140">
        <v>0</v>
      </c>
      <c r="AE90" s="140">
        <v>0</v>
      </c>
      <c r="AF90" s="72"/>
      <c r="AG90" s="140">
        <v>-9467</v>
      </c>
      <c r="AH90" s="140">
        <v>-9206</v>
      </c>
      <c r="AI90" s="140">
        <v>0</v>
      </c>
      <c r="AJ90" s="140">
        <v>0</v>
      </c>
      <c r="AK90" s="140">
        <v>0</v>
      </c>
    </row>
    <row r="91" spans="1:37">
      <c r="A91" s="32" t="s">
        <v>109</v>
      </c>
      <c r="B91" s="156">
        <v>3.0937999999999998E-3</v>
      </c>
      <c r="C91" s="72">
        <f t="shared" si="4"/>
        <v>3418</v>
      </c>
      <c r="D91" s="72">
        <f t="shared" si="4"/>
        <v>624</v>
      </c>
      <c r="E91" s="72">
        <f t="shared" si="4"/>
        <v>2406</v>
      </c>
      <c r="F91" s="72">
        <f t="shared" si="4"/>
        <v>1268</v>
      </c>
      <c r="G91" s="72">
        <f t="shared" si="3"/>
        <v>0</v>
      </c>
      <c r="H91" s="72"/>
      <c r="I91" s="140">
        <v>-727</v>
      </c>
      <c r="J91" s="140">
        <v>-1160</v>
      </c>
      <c r="K91" s="140">
        <v>0</v>
      </c>
      <c r="L91" s="140">
        <v>0</v>
      </c>
      <c r="M91" s="140">
        <v>0</v>
      </c>
      <c r="N91" s="72"/>
      <c r="O91" s="140">
        <v>2715</v>
      </c>
      <c r="P91" s="140">
        <v>1775</v>
      </c>
      <c r="Q91" s="140">
        <v>2406</v>
      </c>
      <c r="R91" s="140">
        <v>1268</v>
      </c>
      <c r="S91" s="140">
        <v>0</v>
      </c>
      <c r="T91" s="72"/>
      <c r="U91" s="140">
        <v>2409</v>
      </c>
      <c r="V91" s="140">
        <v>0</v>
      </c>
      <c r="W91" s="140">
        <v>0</v>
      </c>
      <c r="X91" s="140">
        <v>0</v>
      </c>
      <c r="Y91" s="140">
        <v>0</v>
      </c>
      <c r="Z91" s="72"/>
      <c r="AA91" s="140">
        <v>9</v>
      </c>
      <c r="AB91" s="140">
        <v>9</v>
      </c>
      <c r="AC91" s="140">
        <v>0</v>
      </c>
      <c r="AD91" s="140">
        <v>0</v>
      </c>
      <c r="AE91" s="140">
        <v>0</v>
      </c>
      <c r="AF91" s="72"/>
      <c r="AG91" s="140">
        <v>-988</v>
      </c>
      <c r="AH91" s="140">
        <v>0</v>
      </c>
      <c r="AI91" s="140">
        <v>0</v>
      </c>
      <c r="AJ91" s="140">
        <v>0</v>
      </c>
      <c r="AK91" s="140">
        <v>0</v>
      </c>
    </row>
    <row r="92" spans="1:37">
      <c r="A92" s="32" t="s">
        <v>110</v>
      </c>
      <c r="B92" s="156">
        <v>4.2665999999999997E-3</v>
      </c>
      <c r="C92" s="72">
        <f t="shared" si="4"/>
        <v>8916</v>
      </c>
      <c r="D92" s="72">
        <f t="shared" si="4"/>
        <v>5077</v>
      </c>
      <c r="E92" s="72">
        <f t="shared" si="4"/>
        <v>2851</v>
      </c>
      <c r="F92" s="72">
        <f t="shared" si="4"/>
        <v>1502</v>
      </c>
      <c r="G92" s="72">
        <f t="shared" si="3"/>
        <v>0</v>
      </c>
      <c r="H92" s="72"/>
      <c r="I92" s="140">
        <v>-861</v>
      </c>
      <c r="J92" s="140">
        <v>-1374</v>
      </c>
      <c r="K92" s="140">
        <v>0</v>
      </c>
      <c r="L92" s="140">
        <v>0</v>
      </c>
      <c r="M92" s="140">
        <v>0</v>
      </c>
      <c r="N92" s="72"/>
      <c r="O92" s="140">
        <v>3217</v>
      </c>
      <c r="P92" s="140">
        <v>2103</v>
      </c>
      <c r="Q92" s="140">
        <v>2851</v>
      </c>
      <c r="R92" s="140">
        <v>1502</v>
      </c>
      <c r="S92" s="140">
        <v>0</v>
      </c>
      <c r="T92" s="72"/>
      <c r="U92" s="140">
        <v>2854</v>
      </c>
      <c r="V92" s="140">
        <v>0</v>
      </c>
      <c r="W92" s="140">
        <v>0</v>
      </c>
      <c r="X92" s="140">
        <v>0</v>
      </c>
      <c r="Y92" s="140">
        <v>0</v>
      </c>
      <c r="Z92" s="72"/>
      <c r="AA92" s="140">
        <v>4347</v>
      </c>
      <c r="AB92" s="140">
        <v>4348</v>
      </c>
      <c r="AC92" s="140">
        <v>0</v>
      </c>
      <c r="AD92" s="140">
        <v>0</v>
      </c>
      <c r="AE92" s="140">
        <v>0</v>
      </c>
      <c r="AF92" s="72"/>
      <c r="AG92" s="140">
        <v>-641</v>
      </c>
      <c r="AH92" s="140">
        <v>0</v>
      </c>
      <c r="AI92" s="140">
        <v>0</v>
      </c>
      <c r="AJ92" s="140">
        <v>0</v>
      </c>
      <c r="AK92" s="140">
        <v>0</v>
      </c>
    </row>
    <row r="93" spans="1:37">
      <c r="A93" s="32" t="s">
        <v>111</v>
      </c>
      <c r="B93" s="156">
        <v>3.0699999999999998E-4</v>
      </c>
      <c r="C93" s="72">
        <f t="shared" si="4"/>
        <v>788</v>
      </c>
      <c r="D93" s="72">
        <f t="shared" si="4"/>
        <v>-23</v>
      </c>
      <c r="E93" s="72">
        <f t="shared" si="4"/>
        <v>248</v>
      </c>
      <c r="F93" s="72">
        <f t="shared" si="4"/>
        <v>131</v>
      </c>
      <c r="G93" s="72">
        <f t="shared" si="3"/>
        <v>0</v>
      </c>
      <c r="H93" s="72"/>
      <c r="I93" s="140">
        <v>-75</v>
      </c>
      <c r="J93" s="140">
        <v>-120</v>
      </c>
      <c r="K93" s="140">
        <v>0</v>
      </c>
      <c r="L93" s="140">
        <v>0</v>
      </c>
      <c r="M93" s="140">
        <v>0</v>
      </c>
      <c r="N93" s="72"/>
      <c r="O93" s="140">
        <v>280</v>
      </c>
      <c r="P93" s="140">
        <v>183</v>
      </c>
      <c r="Q93" s="140">
        <v>248</v>
      </c>
      <c r="R93" s="140">
        <v>131</v>
      </c>
      <c r="S93" s="140">
        <v>0</v>
      </c>
      <c r="T93" s="72"/>
      <c r="U93" s="140">
        <v>248</v>
      </c>
      <c r="V93" s="140">
        <v>0</v>
      </c>
      <c r="W93" s="140">
        <v>0</v>
      </c>
      <c r="X93" s="140">
        <v>0</v>
      </c>
      <c r="Y93" s="140">
        <v>0</v>
      </c>
      <c r="Z93" s="72"/>
      <c r="AA93" s="140">
        <v>512</v>
      </c>
      <c r="AB93" s="140">
        <v>0</v>
      </c>
      <c r="AC93" s="140">
        <v>0</v>
      </c>
      <c r="AD93" s="140">
        <v>0</v>
      </c>
      <c r="AE93" s="140">
        <v>0</v>
      </c>
      <c r="AF93" s="72"/>
      <c r="AG93" s="140">
        <v>-177</v>
      </c>
      <c r="AH93" s="140">
        <v>-86</v>
      </c>
      <c r="AI93" s="140">
        <v>0</v>
      </c>
      <c r="AJ93" s="140">
        <v>0</v>
      </c>
      <c r="AK93" s="140">
        <v>0</v>
      </c>
    </row>
    <row r="94" spans="1:37">
      <c r="A94" s="32" t="s">
        <v>112</v>
      </c>
      <c r="B94" s="156">
        <v>2.61335E-2</v>
      </c>
      <c r="C94" s="72">
        <f t="shared" si="4"/>
        <v>43435</v>
      </c>
      <c r="D94" s="72">
        <f t="shared" si="4"/>
        <v>13034</v>
      </c>
      <c r="E94" s="72">
        <f t="shared" si="4"/>
        <v>19463</v>
      </c>
      <c r="F94" s="72">
        <f t="shared" si="4"/>
        <v>10257</v>
      </c>
      <c r="G94" s="72">
        <f t="shared" si="3"/>
        <v>0</v>
      </c>
      <c r="H94" s="72"/>
      <c r="I94" s="140">
        <v>-5879</v>
      </c>
      <c r="J94" s="140">
        <v>-9381</v>
      </c>
      <c r="K94" s="140">
        <v>0</v>
      </c>
      <c r="L94" s="140">
        <v>0</v>
      </c>
      <c r="M94" s="140">
        <v>0</v>
      </c>
      <c r="N94" s="72"/>
      <c r="O94" s="140">
        <v>21965</v>
      </c>
      <c r="P94" s="140">
        <v>14360</v>
      </c>
      <c r="Q94" s="140">
        <v>19463</v>
      </c>
      <c r="R94" s="140">
        <v>10257</v>
      </c>
      <c r="S94" s="140">
        <v>0</v>
      </c>
      <c r="T94" s="72"/>
      <c r="U94" s="140">
        <v>19488</v>
      </c>
      <c r="V94" s="140">
        <v>0</v>
      </c>
      <c r="W94" s="140">
        <v>0</v>
      </c>
      <c r="X94" s="140">
        <v>0</v>
      </c>
      <c r="Y94" s="140">
        <v>0</v>
      </c>
      <c r="Z94" s="72"/>
      <c r="AA94" s="140">
        <v>8330</v>
      </c>
      <c r="AB94" s="140">
        <v>8055</v>
      </c>
      <c r="AC94" s="140">
        <v>0</v>
      </c>
      <c r="AD94" s="140">
        <v>0</v>
      </c>
      <c r="AE94" s="140">
        <v>0</v>
      </c>
      <c r="AF94" s="72"/>
      <c r="AG94" s="140">
        <v>-469</v>
      </c>
      <c r="AH94" s="140">
        <v>0</v>
      </c>
      <c r="AI94" s="140">
        <v>0</v>
      </c>
      <c r="AJ94" s="140">
        <v>0</v>
      </c>
      <c r="AK94" s="140">
        <v>0</v>
      </c>
    </row>
    <row r="95" spans="1:37">
      <c r="A95" s="32" t="s">
        <v>113</v>
      </c>
      <c r="B95" s="156">
        <v>3.5677999999999999E-3</v>
      </c>
      <c r="C95" s="72">
        <f t="shared" si="4"/>
        <v>5152</v>
      </c>
      <c r="D95" s="72">
        <f t="shared" si="4"/>
        <v>93</v>
      </c>
      <c r="E95" s="72">
        <f t="shared" si="4"/>
        <v>2844</v>
      </c>
      <c r="F95" s="72">
        <f t="shared" si="4"/>
        <v>1499</v>
      </c>
      <c r="G95" s="72">
        <f t="shared" si="3"/>
        <v>0</v>
      </c>
      <c r="H95" s="72"/>
      <c r="I95" s="140">
        <v>-859</v>
      </c>
      <c r="J95" s="140">
        <v>-1371</v>
      </c>
      <c r="K95" s="140">
        <v>0</v>
      </c>
      <c r="L95" s="140">
        <v>0</v>
      </c>
      <c r="M95" s="140">
        <v>0</v>
      </c>
      <c r="N95" s="72"/>
      <c r="O95" s="140">
        <v>3210</v>
      </c>
      <c r="P95" s="140">
        <v>2098</v>
      </c>
      <c r="Q95" s="140">
        <v>2844</v>
      </c>
      <c r="R95" s="140">
        <v>1499</v>
      </c>
      <c r="S95" s="140">
        <v>0</v>
      </c>
      <c r="T95" s="72"/>
      <c r="U95" s="140">
        <v>2848</v>
      </c>
      <c r="V95" s="140">
        <v>0</v>
      </c>
      <c r="W95" s="140">
        <v>0</v>
      </c>
      <c r="X95" s="140">
        <v>0</v>
      </c>
      <c r="Y95" s="140">
        <v>0</v>
      </c>
      <c r="Z95" s="72"/>
      <c r="AA95" s="140">
        <v>588</v>
      </c>
      <c r="AB95" s="140">
        <v>0</v>
      </c>
      <c r="AC95" s="140">
        <v>0</v>
      </c>
      <c r="AD95" s="140">
        <v>0</v>
      </c>
      <c r="AE95" s="140">
        <v>0</v>
      </c>
      <c r="AF95" s="72"/>
      <c r="AG95" s="140">
        <v>-635</v>
      </c>
      <c r="AH95" s="140">
        <v>-634</v>
      </c>
      <c r="AI95" s="140">
        <v>0</v>
      </c>
      <c r="AJ95" s="140">
        <v>0</v>
      </c>
      <c r="AK95" s="140">
        <v>0</v>
      </c>
    </row>
    <row r="96" spans="1:37">
      <c r="A96" s="32" t="s">
        <v>114</v>
      </c>
      <c r="B96" s="156">
        <v>0.1145418</v>
      </c>
      <c r="C96" s="72">
        <f t="shared" si="4"/>
        <v>20503</v>
      </c>
      <c r="D96" s="72">
        <f t="shared" si="4"/>
        <v>-46590</v>
      </c>
      <c r="E96" s="72">
        <f t="shared" si="4"/>
        <v>96810</v>
      </c>
      <c r="F96" s="72">
        <f t="shared" si="4"/>
        <v>51018</v>
      </c>
      <c r="G96" s="72">
        <f t="shared" si="3"/>
        <v>0</v>
      </c>
      <c r="H96" s="72"/>
      <c r="I96" s="140">
        <v>-29242</v>
      </c>
      <c r="J96" s="140">
        <v>-46663</v>
      </c>
      <c r="K96" s="140">
        <v>0</v>
      </c>
      <c r="L96" s="140">
        <v>0</v>
      </c>
      <c r="M96" s="140">
        <v>0</v>
      </c>
      <c r="N96" s="72"/>
      <c r="O96" s="140">
        <v>109253</v>
      </c>
      <c r="P96" s="140">
        <v>71425</v>
      </c>
      <c r="Q96" s="140">
        <v>96810</v>
      </c>
      <c r="R96" s="140">
        <v>51018</v>
      </c>
      <c r="S96" s="140">
        <v>0</v>
      </c>
      <c r="T96" s="72"/>
      <c r="U96" s="140">
        <v>96934</v>
      </c>
      <c r="V96" s="140">
        <v>0</v>
      </c>
      <c r="W96" s="140">
        <v>0</v>
      </c>
      <c r="X96" s="140">
        <v>0</v>
      </c>
      <c r="Y96" s="140">
        <v>0</v>
      </c>
      <c r="Z96" s="72"/>
      <c r="AA96" s="140">
        <v>31028</v>
      </c>
      <c r="AB96" s="140">
        <v>0</v>
      </c>
      <c r="AC96" s="140">
        <v>0</v>
      </c>
      <c r="AD96" s="140">
        <v>0</v>
      </c>
      <c r="AE96" s="140">
        <v>0</v>
      </c>
      <c r="AF96" s="72"/>
      <c r="AG96" s="140">
        <v>-187470</v>
      </c>
      <c r="AH96" s="140">
        <v>-71352</v>
      </c>
      <c r="AI96" s="140">
        <v>0</v>
      </c>
      <c r="AJ96" s="140">
        <v>0</v>
      </c>
      <c r="AK96" s="140">
        <v>0</v>
      </c>
    </row>
    <row r="97" spans="1:37">
      <c r="A97" s="32" t="s">
        <v>115</v>
      </c>
      <c r="B97" s="156">
        <v>1.4982000000000001E-3</v>
      </c>
      <c r="C97" s="72">
        <f t="shared" si="4"/>
        <v>2759</v>
      </c>
      <c r="D97" s="72">
        <f t="shared" si="4"/>
        <v>655</v>
      </c>
      <c r="E97" s="72">
        <f t="shared" si="4"/>
        <v>1126</v>
      </c>
      <c r="F97" s="72">
        <f t="shared" si="4"/>
        <v>593</v>
      </c>
      <c r="G97" s="72">
        <f t="shared" si="3"/>
        <v>0</v>
      </c>
      <c r="H97" s="72"/>
      <c r="I97" s="140">
        <v>-340</v>
      </c>
      <c r="J97" s="140">
        <v>-543</v>
      </c>
      <c r="K97" s="140">
        <v>0</v>
      </c>
      <c r="L97" s="140">
        <v>0</v>
      </c>
      <c r="M97" s="140">
        <v>0</v>
      </c>
      <c r="N97" s="72"/>
      <c r="O97" s="140">
        <v>1271</v>
      </c>
      <c r="P97" s="140">
        <v>831</v>
      </c>
      <c r="Q97" s="140">
        <v>1126</v>
      </c>
      <c r="R97" s="140">
        <v>593</v>
      </c>
      <c r="S97" s="140">
        <v>0</v>
      </c>
      <c r="T97" s="72"/>
      <c r="U97" s="140">
        <v>1128</v>
      </c>
      <c r="V97" s="140">
        <v>0</v>
      </c>
      <c r="W97" s="140">
        <v>0</v>
      </c>
      <c r="X97" s="140">
        <v>0</v>
      </c>
      <c r="Y97" s="140">
        <v>0</v>
      </c>
      <c r="Z97" s="72"/>
      <c r="AA97" s="140">
        <v>1228</v>
      </c>
      <c r="AB97" s="140">
        <v>367</v>
      </c>
      <c r="AC97" s="140">
        <v>0</v>
      </c>
      <c r="AD97" s="140">
        <v>0</v>
      </c>
      <c r="AE97" s="140">
        <v>0</v>
      </c>
      <c r="AF97" s="72"/>
      <c r="AG97" s="140">
        <v>-528</v>
      </c>
      <c r="AH97" s="140">
        <v>0</v>
      </c>
      <c r="AI97" s="140">
        <v>0</v>
      </c>
      <c r="AJ97" s="140">
        <v>0</v>
      </c>
      <c r="AK97" s="140">
        <v>0</v>
      </c>
    </row>
    <row r="98" spans="1:37">
      <c r="A98" s="32" t="s">
        <v>116</v>
      </c>
      <c r="B98" s="156">
        <v>1.3189E-3</v>
      </c>
      <c r="C98" s="72">
        <f t="shared" si="4"/>
        <v>3717</v>
      </c>
      <c r="D98" s="72">
        <f t="shared" si="4"/>
        <v>3511</v>
      </c>
      <c r="E98" s="72">
        <f t="shared" si="4"/>
        <v>666</v>
      </c>
      <c r="F98" s="72">
        <f t="shared" si="4"/>
        <v>351</v>
      </c>
      <c r="G98" s="72">
        <f t="shared" si="3"/>
        <v>0</v>
      </c>
      <c r="H98" s="72"/>
      <c r="I98" s="140">
        <v>-201</v>
      </c>
      <c r="J98" s="140">
        <v>-321</v>
      </c>
      <c r="K98" s="140">
        <v>0</v>
      </c>
      <c r="L98" s="140">
        <v>0</v>
      </c>
      <c r="M98" s="140">
        <v>0</v>
      </c>
      <c r="N98" s="72"/>
      <c r="O98" s="140">
        <v>751</v>
      </c>
      <c r="P98" s="140">
        <v>491</v>
      </c>
      <c r="Q98" s="140">
        <v>666</v>
      </c>
      <c r="R98" s="140">
        <v>351</v>
      </c>
      <c r="S98" s="140">
        <v>0</v>
      </c>
      <c r="T98" s="72"/>
      <c r="U98" s="140">
        <v>666</v>
      </c>
      <c r="V98" s="140">
        <v>0</v>
      </c>
      <c r="W98" s="140">
        <v>0</v>
      </c>
      <c r="X98" s="140">
        <v>0</v>
      </c>
      <c r="Y98" s="140">
        <v>0</v>
      </c>
      <c r="Z98" s="72"/>
      <c r="AA98" s="140">
        <v>3424</v>
      </c>
      <c r="AB98" s="140">
        <v>3341</v>
      </c>
      <c r="AC98" s="140">
        <v>0</v>
      </c>
      <c r="AD98" s="140">
        <v>0</v>
      </c>
      <c r="AE98" s="140">
        <v>0</v>
      </c>
      <c r="AF98" s="72"/>
      <c r="AG98" s="140">
        <v>-923</v>
      </c>
      <c r="AH98" s="140">
        <v>0</v>
      </c>
      <c r="AI98" s="140">
        <v>0</v>
      </c>
      <c r="AJ98" s="140">
        <v>0</v>
      </c>
      <c r="AK98" s="140">
        <v>0</v>
      </c>
    </row>
    <row r="99" spans="1:37">
      <c r="A99" s="32" t="s">
        <v>117</v>
      </c>
      <c r="B99" s="156">
        <v>6.5062000000000002E-3</v>
      </c>
      <c r="C99" s="72">
        <f t="shared" si="4"/>
        <v>12344</v>
      </c>
      <c r="D99" s="72">
        <f t="shared" si="4"/>
        <v>3715</v>
      </c>
      <c r="E99" s="72">
        <f t="shared" si="4"/>
        <v>4793</v>
      </c>
      <c r="F99" s="72">
        <f t="shared" si="4"/>
        <v>2526</v>
      </c>
      <c r="G99" s="72">
        <f t="shared" si="3"/>
        <v>0</v>
      </c>
      <c r="H99" s="72"/>
      <c r="I99" s="140">
        <v>-1448</v>
      </c>
      <c r="J99" s="140">
        <v>-2310</v>
      </c>
      <c r="K99" s="140">
        <v>0</v>
      </c>
      <c r="L99" s="140">
        <v>0</v>
      </c>
      <c r="M99" s="140">
        <v>0</v>
      </c>
      <c r="N99" s="72"/>
      <c r="O99" s="140">
        <v>5410</v>
      </c>
      <c r="P99" s="140">
        <v>3537</v>
      </c>
      <c r="Q99" s="140">
        <v>4793</v>
      </c>
      <c r="R99" s="140">
        <v>2526</v>
      </c>
      <c r="S99" s="140">
        <v>0</v>
      </c>
      <c r="T99" s="72"/>
      <c r="U99" s="140">
        <v>4800</v>
      </c>
      <c r="V99" s="140">
        <v>0</v>
      </c>
      <c r="W99" s="140">
        <v>0</v>
      </c>
      <c r="X99" s="140">
        <v>0</v>
      </c>
      <c r="Y99" s="140">
        <v>0</v>
      </c>
      <c r="Z99" s="72"/>
      <c r="AA99" s="140">
        <v>3796</v>
      </c>
      <c r="AB99" s="140">
        <v>2488</v>
      </c>
      <c r="AC99" s="140">
        <v>0</v>
      </c>
      <c r="AD99" s="140">
        <v>0</v>
      </c>
      <c r="AE99" s="140">
        <v>0</v>
      </c>
      <c r="AF99" s="72"/>
      <c r="AG99" s="140">
        <v>-214</v>
      </c>
      <c r="AH99" s="140">
        <v>0</v>
      </c>
      <c r="AI99" s="140">
        <v>0</v>
      </c>
      <c r="AJ99" s="140">
        <v>0</v>
      </c>
      <c r="AK99" s="140">
        <v>0</v>
      </c>
    </row>
    <row r="100" spans="1:37">
      <c r="A100" s="32" t="s">
        <v>118</v>
      </c>
      <c r="B100" s="156">
        <v>9.7663000000000003E-3</v>
      </c>
      <c r="C100" s="72">
        <f t="shared" si="4"/>
        <v>14873</v>
      </c>
      <c r="D100" s="72">
        <f t="shared" si="4"/>
        <v>3559</v>
      </c>
      <c r="E100" s="72">
        <f t="shared" si="4"/>
        <v>7419</v>
      </c>
      <c r="F100" s="72">
        <f t="shared" si="4"/>
        <v>3910</v>
      </c>
      <c r="G100" s="72">
        <f t="shared" si="3"/>
        <v>0</v>
      </c>
      <c r="H100" s="72"/>
      <c r="I100" s="140">
        <v>-2241</v>
      </c>
      <c r="J100" s="140">
        <v>-3576</v>
      </c>
      <c r="K100" s="140">
        <v>0</v>
      </c>
      <c r="L100" s="140">
        <v>0</v>
      </c>
      <c r="M100" s="140">
        <v>0</v>
      </c>
      <c r="N100" s="72"/>
      <c r="O100" s="140">
        <v>8373</v>
      </c>
      <c r="P100" s="140">
        <v>5474</v>
      </c>
      <c r="Q100" s="140">
        <v>7419</v>
      </c>
      <c r="R100" s="140">
        <v>3910</v>
      </c>
      <c r="S100" s="140">
        <v>0</v>
      </c>
      <c r="T100" s="72"/>
      <c r="U100" s="140">
        <v>7429</v>
      </c>
      <c r="V100" s="140">
        <v>0</v>
      </c>
      <c r="W100" s="140">
        <v>0</v>
      </c>
      <c r="X100" s="140">
        <v>0</v>
      </c>
      <c r="Y100" s="140">
        <v>0</v>
      </c>
      <c r="Z100" s="72"/>
      <c r="AA100" s="140">
        <v>1956</v>
      </c>
      <c r="AB100" s="140">
        <v>1661</v>
      </c>
      <c r="AC100" s="140">
        <v>0</v>
      </c>
      <c r="AD100" s="140">
        <v>0</v>
      </c>
      <c r="AE100" s="140">
        <v>0</v>
      </c>
      <c r="AF100" s="72"/>
      <c r="AG100" s="140">
        <v>-644</v>
      </c>
      <c r="AH100" s="140">
        <v>0</v>
      </c>
      <c r="AI100" s="140">
        <v>0</v>
      </c>
      <c r="AJ100" s="140">
        <v>0</v>
      </c>
      <c r="AK100" s="140">
        <v>0</v>
      </c>
    </row>
    <row r="101" spans="1:37">
      <c r="A101" s="32" t="s">
        <v>119</v>
      </c>
      <c r="B101" s="156">
        <v>5.8377000000000004E-3</v>
      </c>
      <c r="C101" s="72">
        <f t="shared" si="4"/>
        <v>10773</v>
      </c>
      <c r="D101" s="72">
        <f t="shared" si="4"/>
        <v>266</v>
      </c>
      <c r="E101" s="72">
        <f t="shared" si="4"/>
        <v>4641</v>
      </c>
      <c r="F101" s="72">
        <f t="shared" si="4"/>
        <v>2446</v>
      </c>
      <c r="G101" s="72">
        <f t="shared" si="3"/>
        <v>0</v>
      </c>
      <c r="H101" s="72"/>
      <c r="I101" s="140">
        <v>-1402</v>
      </c>
      <c r="J101" s="140">
        <v>-2237</v>
      </c>
      <c r="K101" s="140">
        <v>0</v>
      </c>
      <c r="L101" s="140">
        <v>0</v>
      </c>
      <c r="M101" s="140">
        <v>0</v>
      </c>
      <c r="N101" s="72"/>
      <c r="O101" s="140">
        <v>5238</v>
      </c>
      <c r="P101" s="140">
        <v>3424</v>
      </c>
      <c r="Q101" s="140">
        <v>4641</v>
      </c>
      <c r="R101" s="140">
        <v>2446</v>
      </c>
      <c r="S101" s="140">
        <v>0</v>
      </c>
      <c r="T101" s="72"/>
      <c r="U101" s="140">
        <v>4647</v>
      </c>
      <c r="V101" s="140">
        <v>0</v>
      </c>
      <c r="W101" s="140">
        <v>0</v>
      </c>
      <c r="X101" s="140">
        <v>0</v>
      </c>
      <c r="Y101" s="140">
        <v>0</v>
      </c>
      <c r="Z101" s="72"/>
      <c r="AA101" s="140">
        <v>3210</v>
      </c>
      <c r="AB101" s="140">
        <v>0</v>
      </c>
      <c r="AC101" s="140">
        <v>0</v>
      </c>
      <c r="AD101" s="140">
        <v>0</v>
      </c>
      <c r="AE101" s="140">
        <v>0</v>
      </c>
      <c r="AF101" s="72"/>
      <c r="AG101" s="140">
        <v>-920</v>
      </c>
      <c r="AH101" s="140">
        <v>-921</v>
      </c>
      <c r="AI101" s="140">
        <v>0</v>
      </c>
      <c r="AJ101" s="140">
        <v>0</v>
      </c>
      <c r="AK101" s="140">
        <v>0</v>
      </c>
    </row>
    <row r="102" spans="1:37">
      <c r="A102" s="32" t="s">
        <v>120</v>
      </c>
      <c r="B102" s="156">
        <v>4.5783000000000004E-3</v>
      </c>
      <c r="C102" s="72">
        <f t="shared" si="4"/>
        <v>8740</v>
      </c>
      <c r="D102" s="72">
        <f t="shared" si="4"/>
        <v>1823</v>
      </c>
      <c r="E102" s="72">
        <f t="shared" si="4"/>
        <v>3461</v>
      </c>
      <c r="F102" s="72">
        <f t="shared" si="4"/>
        <v>1824</v>
      </c>
      <c r="G102" s="72">
        <f t="shared" si="3"/>
        <v>0</v>
      </c>
      <c r="H102" s="72"/>
      <c r="I102" s="140">
        <v>-1045</v>
      </c>
      <c r="J102" s="140">
        <v>-1668</v>
      </c>
      <c r="K102" s="140">
        <v>0</v>
      </c>
      <c r="L102" s="140">
        <v>0</v>
      </c>
      <c r="M102" s="140">
        <v>0</v>
      </c>
      <c r="N102" s="72"/>
      <c r="O102" s="140">
        <v>3906</v>
      </c>
      <c r="P102" s="140">
        <v>2553</v>
      </c>
      <c r="Q102" s="140">
        <v>3461</v>
      </c>
      <c r="R102" s="140">
        <v>1824</v>
      </c>
      <c r="S102" s="140">
        <v>0</v>
      </c>
      <c r="T102" s="72"/>
      <c r="U102" s="140">
        <v>3465</v>
      </c>
      <c r="V102" s="140">
        <v>0</v>
      </c>
      <c r="W102" s="140">
        <v>0</v>
      </c>
      <c r="X102" s="140">
        <v>0</v>
      </c>
      <c r="Y102" s="140">
        <v>0</v>
      </c>
      <c r="Z102" s="72"/>
      <c r="AA102" s="140">
        <v>2414</v>
      </c>
      <c r="AB102" s="140">
        <v>938</v>
      </c>
      <c r="AC102" s="140">
        <v>0</v>
      </c>
      <c r="AD102" s="140">
        <v>0</v>
      </c>
      <c r="AE102" s="140">
        <v>0</v>
      </c>
      <c r="AF102" s="72"/>
      <c r="AG102" s="140">
        <v>0</v>
      </c>
      <c r="AH102" s="140">
        <v>0</v>
      </c>
      <c r="AI102" s="140">
        <v>0</v>
      </c>
      <c r="AJ102" s="140">
        <v>0</v>
      </c>
      <c r="AK102" s="140">
        <v>0</v>
      </c>
    </row>
    <row r="103" spans="1:37">
      <c r="A103" s="32" t="s">
        <v>121</v>
      </c>
      <c r="B103" s="156">
        <v>3.1147000000000002E-3</v>
      </c>
      <c r="C103" s="72">
        <f t="shared" si="4"/>
        <v>5487</v>
      </c>
      <c r="D103" s="72">
        <f t="shared" si="4"/>
        <v>1419</v>
      </c>
      <c r="E103" s="72">
        <f t="shared" si="4"/>
        <v>2335</v>
      </c>
      <c r="F103" s="72">
        <f t="shared" si="4"/>
        <v>1230</v>
      </c>
      <c r="G103" s="72">
        <f t="shared" si="3"/>
        <v>0</v>
      </c>
      <c r="H103" s="72"/>
      <c r="I103" s="140">
        <v>-705</v>
      </c>
      <c r="J103" s="140">
        <v>-1125</v>
      </c>
      <c r="K103" s="140">
        <v>0</v>
      </c>
      <c r="L103" s="140">
        <v>0</v>
      </c>
      <c r="M103" s="140">
        <v>0</v>
      </c>
      <c r="N103" s="72"/>
      <c r="O103" s="140">
        <v>2635</v>
      </c>
      <c r="P103" s="140">
        <v>1723</v>
      </c>
      <c r="Q103" s="140">
        <v>2335</v>
      </c>
      <c r="R103" s="140">
        <v>1230</v>
      </c>
      <c r="S103" s="140">
        <v>0</v>
      </c>
      <c r="T103" s="72"/>
      <c r="U103" s="140">
        <v>2338</v>
      </c>
      <c r="V103" s="140">
        <v>0</v>
      </c>
      <c r="W103" s="140">
        <v>0</v>
      </c>
      <c r="X103" s="140">
        <v>0</v>
      </c>
      <c r="Y103" s="140">
        <v>0</v>
      </c>
      <c r="Z103" s="72"/>
      <c r="AA103" s="140">
        <v>1502</v>
      </c>
      <c r="AB103" s="140">
        <v>821</v>
      </c>
      <c r="AC103" s="140">
        <v>0</v>
      </c>
      <c r="AD103" s="140">
        <v>0</v>
      </c>
      <c r="AE103" s="140">
        <v>0</v>
      </c>
      <c r="AF103" s="72"/>
      <c r="AG103" s="140">
        <v>-283</v>
      </c>
      <c r="AH103" s="140">
        <v>0</v>
      </c>
      <c r="AI103" s="140">
        <v>0</v>
      </c>
      <c r="AJ103" s="140">
        <v>0</v>
      </c>
      <c r="AK103" s="140">
        <v>0</v>
      </c>
    </row>
    <row r="104" spans="1:37">
      <c r="A104" s="32" t="s">
        <v>122</v>
      </c>
      <c r="B104" s="156">
        <v>1.7394999999999999E-3</v>
      </c>
      <c r="C104" s="72">
        <f t="shared" si="4"/>
        <v>1245</v>
      </c>
      <c r="D104" s="72">
        <f t="shared" si="4"/>
        <v>-879</v>
      </c>
      <c r="E104" s="72">
        <f t="shared" si="4"/>
        <v>1489</v>
      </c>
      <c r="F104" s="72">
        <f t="shared" si="4"/>
        <v>785</v>
      </c>
      <c r="G104" s="72">
        <f t="shared" si="3"/>
        <v>0</v>
      </c>
      <c r="H104" s="72"/>
      <c r="I104" s="140">
        <v>-450</v>
      </c>
      <c r="J104" s="140">
        <v>-718</v>
      </c>
      <c r="K104" s="140">
        <v>0</v>
      </c>
      <c r="L104" s="140">
        <v>0</v>
      </c>
      <c r="M104" s="140">
        <v>0</v>
      </c>
      <c r="N104" s="72"/>
      <c r="O104" s="140">
        <v>1681</v>
      </c>
      <c r="P104" s="140">
        <v>1099</v>
      </c>
      <c r="Q104" s="140">
        <v>1489</v>
      </c>
      <c r="R104" s="140">
        <v>785</v>
      </c>
      <c r="S104" s="140">
        <v>0</v>
      </c>
      <c r="T104" s="72"/>
      <c r="U104" s="140">
        <v>1491</v>
      </c>
      <c r="V104" s="140">
        <v>0</v>
      </c>
      <c r="W104" s="140">
        <v>0</v>
      </c>
      <c r="X104" s="140">
        <v>0</v>
      </c>
      <c r="Y104" s="140">
        <v>0</v>
      </c>
      <c r="Z104" s="72"/>
      <c r="AA104" s="140">
        <v>52</v>
      </c>
      <c r="AB104" s="140">
        <v>0</v>
      </c>
      <c r="AC104" s="140">
        <v>0</v>
      </c>
      <c r="AD104" s="140">
        <v>0</v>
      </c>
      <c r="AE104" s="140">
        <v>0</v>
      </c>
      <c r="AF104" s="72"/>
      <c r="AG104" s="140">
        <v>-1529</v>
      </c>
      <c r="AH104" s="140">
        <v>-1260</v>
      </c>
      <c r="AI104" s="140">
        <v>0</v>
      </c>
      <c r="AJ104" s="140">
        <v>0</v>
      </c>
      <c r="AK104" s="140">
        <v>0</v>
      </c>
    </row>
    <row r="106" spans="1:37" s="75" customFormat="1">
      <c r="A106" s="73" t="s">
        <v>1</v>
      </c>
      <c r="B106" s="74">
        <v>1.0000000000000002</v>
      </c>
      <c r="C106" s="76">
        <v>2643999.4312000014</v>
      </c>
      <c r="D106" s="76">
        <v>1389000.0000000002</v>
      </c>
      <c r="E106" s="76">
        <v>166000.00000000003</v>
      </c>
      <c r="F106" s="76">
        <v>370000.00000000023</v>
      </c>
      <c r="G106" s="76">
        <v>0</v>
      </c>
      <c r="H106" s="76"/>
      <c r="I106" s="76">
        <v>98000.000000000029</v>
      </c>
      <c r="J106" s="76">
        <v>139999.99999999997</v>
      </c>
      <c r="K106" s="76">
        <v>0</v>
      </c>
      <c r="L106" s="76">
        <v>0</v>
      </c>
      <c r="M106" s="76">
        <v>0</v>
      </c>
      <c r="N106" s="76"/>
      <c r="O106" s="76">
        <v>444999.99999999994</v>
      </c>
      <c r="P106" s="76">
        <v>469999.99999999994</v>
      </c>
      <c r="Q106" s="76">
        <v>166000.00000000003</v>
      </c>
      <c r="R106" s="76">
        <v>370000.00000000023</v>
      </c>
      <c r="S106" s="76">
        <v>0</v>
      </c>
      <c r="T106" s="76"/>
      <c r="U106" s="76">
        <v>2100999.9999999995</v>
      </c>
      <c r="V106" s="76">
        <v>779000.00000000023</v>
      </c>
      <c r="W106" s="76">
        <v>0</v>
      </c>
      <c r="X106" s="76">
        <v>0</v>
      </c>
      <c r="Y106" s="76">
        <v>0</v>
      </c>
      <c r="Z106" s="76"/>
      <c r="AA106" s="76">
        <v>533442.34445133561</v>
      </c>
      <c r="AB106" s="76">
        <v>347000.4261459941</v>
      </c>
      <c r="AC106" s="76">
        <v>0</v>
      </c>
      <c r="AD106" s="76">
        <v>0</v>
      </c>
      <c r="AE106" s="76">
        <v>0</v>
      </c>
      <c r="AF106" s="76"/>
      <c r="AG106" s="76">
        <v>-533442.91325133527</v>
      </c>
      <c r="AH106" s="76">
        <v>-347000.42614599405</v>
      </c>
      <c r="AI106" s="76">
        <v>0</v>
      </c>
      <c r="AJ106" s="76">
        <v>0</v>
      </c>
      <c r="AK106" s="76">
        <v>0</v>
      </c>
    </row>
  </sheetData>
  <pageMargins left="0.25" right="0.25" top="0.75" bottom="0.75" header="0.3" footer="0.3"/>
  <pageSetup scale="70" fitToHeight="0" orientation="landscape" r:id="rId1"/>
  <headerFooter>
    <oddHeader>&amp;C&amp;"-,Bold"&amp;28Appendix C: Allocation of Deferred Inflows and Outflows</oddHeader>
    <oddFooter>&amp;R&amp;G</oddFooter>
  </headerFooter>
  <colBreaks count="5" manualBreakCount="5">
    <brk id="8" max="1048575" man="1"/>
    <brk id="14" max="1048575" man="1"/>
    <brk id="20" max="1048575" man="1"/>
    <brk id="26" max="1048575" man="1"/>
    <brk id="32"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Props1.xml><?xml version="1.0" encoding="utf-8"?>
<ds:datastoreItem xmlns:ds="http://schemas.openxmlformats.org/officeDocument/2006/customXml" ds:itemID="{0C090EAB-2995-4549-A635-1FA1C33EF4A9}">
  <ds:schemaRefs>
    <ds:schemaRef ds:uri="http://schemas.microsoft.com/sharepoint/v3/contenttype/forms"/>
  </ds:schemaRefs>
</ds:datastoreItem>
</file>

<file path=customXml/itemProps2.xml><?xml version="1.0" encoding="utf-8"?>
<ds:datastoreItem xmlns:ds="http://schemas.openxmlformats.org/officeDocument/2006/customXml" ds:itemID="{C6039B52-7FD5-4A4A-B3DD-B5E696DA49D4}">
  <ds:schemaRefs>
    <ds:schemaRef ds:uri="http://schemas.microsoft.com/sharepoint/events"/>
  </ds:schemaRefs>
</ds:datastoreItem>
</file>

<file path=customXml/itemProps3.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6E5DBE-86C2-429C-A747-4772DA3D8B8F}">
  <ds:schemaRefs>
    <ds:schemaRef ds:uri="http://schemas.microsoft.com/office/infopath/2007/PartnerControls"/>
    <ds:schemaRef ds:uri="d4ea4015-5b02-447c-9074-d5807a41497e"/>
    <ds:schemaRef ds:uri="http://www.w3.org/XML/1998/namespace"/>
    <ds:schemaRef ds:uri="http://purl.org/dc/elements/1.1/"/>
    <ds:schemaRef ds:uri="b0d8bf0e-b15b-456f-8ae4-2bdf59acac1f"/>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Info</vt:lpstr>
      <vt:lpstr>JE Template</vt:lpstr>
      <vt:lpstr>2019 Summary</vt:lpstr>
      <vt:lpstr>2018 Summary</vt:lpstr>
      <vt:lpstr>2017 Summary</vt:lpstr>
      <vt:lpstr>ROD Contributions FY 2018</vt:lpstr>
      <vt:lpstr>ROD Contributions FY 2017</vt:lpstr>
      <vt:lpstr>Deferred Amortization</vt:lpstr>
      <vt:lpstr>'2018 Summary'!Print_Area</vt:lpstr>
      <vt:lpstr>'Deferred Amortization'!Print_Area</vt:lpstr>
      <vt:lpstr>'2018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Becky Dzingeleski</cp:lastModifiedBy>
  <cp:lastPrinted>2018-04-27T14:32:22Z</cp:lastPrinted>
  <dcterms:created xsi:type="dcterms:W3CDTF">2015-01-07T18:39:17Z</dcterms:created>
  <dcterms:modified xsi:type="dcterms:W3CDTF">2019-08-29T18:13:40Z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