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018 Website Files\Pension-Standards-Unit-Tools\Journal Entry\"/>
    </mc:Choice>
  </mc:AlternateContent>
  <bookViews>
    <workbookView xWindow="0" yWindow="0" windowWidth="28800" windowHeight="12885"/>
  </bookViews>
  <sheets>
    <sheet name="Info" sheetId="14" r:id="rId1"/>
    <sheet name="JE Template" sheetId="21" r:id="rId2"/>
    <sheet name="2018 Summary" sheetId="18" r:id="rId3"/>
    <sheet name="2017 Summary" sheetId="17" r:id="rId4"/>
    <sheet name="ROD Contributions FY 2017" sheetId="20" r:id="rId5"/>
    <sheet name="Deferred Amortization" sheetId="19" r:id="rId6"/>
  </sheets>
  <externalReferences>
    <externalReference r:id="rId7"/>
    <externalReference r:id="rId8"/>
    <externalReference r:id="rId9"/>
  </externalReferences>
  <definedNames>
    <definedName name="_xlnm._FilterDatabase" localSheetId="2" hidden="1">'2018 Summary'!$A$5:$R$106</definedName>
    <definedName name="AgencyCode" localSheetId="3">#REF!</definedName>
    <definedName name="AgencyCode" localSheetId="2">#REF!</definedName>
    <definedName name="AgencyCode" localSheetId="5">#REF!</definedName>
    <definedName name="AgencyCode" localSheetId="0">#REF!</definedName>
    <definedName name="AgencyCode">#REF!</definedName>
    <definedName name="Annuity" localSheetId="3">'[1]Assets Input'!$E$36:$E$59</definedName>
    <definedName name="Annuity" localSheetId="0">#REF!</definedName>
    <definedName name="Annuity">#REF!</definedName>
    <definedName name="AnnuityLY">'[2]Assets Input'!#REF!</definedName>
    <definedName name="EmployerRates" localSheetId="3">#REF!</definedName>
    <definedName name="EmployerRates" localSheetId="2">#REF!</definedName>
    <definedName name="EmployerRates" localSheetId="5">#REF!</definedName>
    <definedName name="EmployerRates" localSheetId="0">#REF!</definedName>
    <definedName name="EmployerRates">#REF!</definedName>
    <definedName name="EmployerRatesLEO" localSheetId="3">#REF!</definedName>
    <definedName name="EmployerRatesLEO" localSheetId="2">#REF!</definedName>
    <definedName name="EmployerRatesLEO" localSheetId="5">#REF!</definedName>
    <definedName name="EmployerRatesLEO" localSheetId="0">#REF!</definedName>
    <definedName name="EmployerRatesLEO">#REF!</definedName>
    <definedName name="Pension" localSheetId="3">'[1]Assets Input'!$E$61:$E$89</definedName>
    <definedName name="Pension" localSheetId="0">#REF!</definedName>
    <definedName name="Pension">#REF!</definedName>
    <definedName name="PensionLY">'[2]Assets Input'!#REF!</definedName>
    <definedName name="_xlnm.Print_Area" localSheetId="2">'2018 Summary'!$A$4:$R$108</definedName>
    <definedName name="_xlnm.Print_Area" localSheetId="5">'Deferred Amortization'!$A$2:$AK$106</definedName>
    <definedName name="_xlnm.Print_Titles" localSheetId="2">'2018 Summary'!$4:$5</definedName>
    <definedName name="_xlnm.Print_Titles" localSheetId="5">'Deferred Amortization'!$A:$B,'Deferred Amortization'!$2:$3</definedName>
    <definedName name="ProValResults" localSheetId="3">[3]ProVal!$B$6:$S$462</definedName>
    <definedName name="ProValResults" localSheetId="5">#REF!</definedName>
    <definedName name="ProValResults" localSheetId="0">#REF!</definedName>
    <definedName name="ProValResults">#REF!</definedName>
    <definedName name="TableData" localSheetId="3">#REF!</definedName>
    <definedName name="TableData" localSheetId="2">#REF!</definedName>
    <definedName name="TableData" localSheetId="5">#REF!</definedName>
    <definedName name="TableData" localSheetId="0">#REF!</definedName>
    <definedName name="TableData">#REF!</definedName>
    <definedName name="Type">#REF!</definedName>
    <definedName name="TypeAnnuity" localSheetId="3">'[1]Assets Input'!$D$36:$D$59</definedName>
    <definedName name="TypeAnnuity" localSheetId="0">#REF!</definedName>
    <definedName name="TypeAnnuity">#REF!</definedName>
    <definedName name="TypePension" localSheetId="3">'[1]Assets Input'!$D$61:$D$89</definedName>
    <definedName name="TypePension" localSheetId="0">#REF!</definedName>
    <definedName name="TypePension">#REF!</definedName>
    <definedName name="UnfundedData" localSheetId="3">#REF!</definedName>
    <definedName name="UnfundedData" localSheetId="2">#REF!</definedName>
    <definedName name="UnfundedData" localSheetId="5">#REF!</definedName>
    <definedName name="UnfundedData" localSheetId="0">#REF!</definedName>
    <definedName name="UnfundedData">#REF!</definedName>
    <definedName name="UnfundedLY" localSheetId="3">#REF!</definedName>
    <definedName name="UnfundedLY" localSheetId="2">#REF!</definedName>
    <definedName name="UnfundedLY" localSheetId="5">#REF!</definedName>
    <definedName name="UnfundedLY" localSheetId="0">#REF!</definedName>
    <definedName name="UnfundedLY">#REF!</definedName>
    <definedName name="UnfunedLYLEO" localSheetId="3">#REF!</definedName>
    <definedName name="UnfunedLYLEO" localSheetId="2">#REF!</definedName>
    <definedName name="UnfunedLYLEO" localSheetId="5">#REF!</definedName>
    <definedName name="UnfunedLYLEO" localSheetId="0">#REF!</definedName>
    <definedName name="UnfunedLYLEO">#REF!</definedName>
  </definedNames>
  <calcPr calcId="162913"/>
</workbook>
</file>

<file path=xl/calcChain.xml><?xml version="1.0" encoding="utf-8"?>
<calcChain xmlns="http://schemas.openxmlformats.org/spreadsheetml/2006/main">
  <c r="B104" i="20" l="1"/>
  <c r="B65" i="20"/>
  <c r="T109" i="17"/>
  <c r="V16" i="21" s="1"/>
  <c r="S109" i="17"/>
  <c r="R109" i="17"/>
  <c r="P109" i="17"/>
  <c r="R16" i="21" s="1"/>
  <c r="O109" i="17"/>
  <c r="Q16" i="21" s="1"/>
  <c r="N109" i="17"/>
  <c r="M109" i="17"/>
  <c r="K109" i="17"/>
  <c r="J109" i="17"/>
  <c r="L16" i="21" s="1"/>
  <c r="I109" i="17"/>
  <c r="H109" i="17"/>
  <c r="F109" i="17"/>
  <c r="H16" i="21" s="1"/>
  <c r="E109" i="17"/>
  <c r="G16" i="21" s="1"/>
  <c r="D109" i="17"/>
  <c r="E49" i="21"/>
  <c r="F30" i="21"/>
  <c r="F29" i="21"/>
  <c r="E29" i="21"/>
  <c r="U16" i="21"/>
  <c r="T16" i="21"/>
  <c r="P16" i="21"/>
  <c r="O16" i="21"/>
  <c r="M16" i="21"/>
  <c r="K16" i="21"/>
  <c r="J16" i="21"/>
  <c r="F16" i="21"/>
  <c r="V11" i="21"/>
  <c r="U11" i="21"/>
  <c r="T11" i="21"/>
  <c r="R11" i="21"/>
  <c r="Q11" i="21"/>
  <c r="P11" i="21"/>
  <c r="O11" i="21"/>
  <c r="M11" i="21"/>
  <c r="L11" i="21"/>
  <c r="K11" i="21"/>
  <c r="J11" i="21"/>
  <c r="H11" i="21"/>
  <c r="F66" i="21" s="1"/>
  <c r="G11" i="21"/>
  <c r="F11" i="21"/>
  <c r="C1" i="21"/>
  <c r="B14" i="21" s="1"/>
  <c r="E58" i="21" l="1"/>
  <c r="V14" i="21"/>
  <c r="L14" i="21"/>
  <c r="C14" i="21"/>
  <c r="R14" i="21"/>
  <c r="G14" i="21"/>
  <c r="U14" i="21"/>
  <c r="K14" i="21"/>
  <c r="T14" i="21"/>
  <c r="Q14" i="21"/>
  <c r="F14" i="21"/>
  <c r="O14" i="21"/>
  <c r="M14" i="21"/>
  <c r="D14" i="21"/>
  <c r="J14" i="21"/>
  <c r="H14" i="21"/>
  <c r="P14" i="21"/>
  <c r="E57" i="21"/>
  <c r="E59" i="21"/>
  <c r="E60" i="21"/>
  <c r="E61" i="21"/>
  <c r="B9" i="21"/>
  <c r="V9" i="21" l="1"/>
  <c r="L9" i="21"/>
  <c r="F22" i="21" s="1"/>
  <c r="C9" i="21"/>
  <c r="U9" i="21"/>
  <c r="K9" i="21"/>
  <c r="T9" i="21"/>
  <c r="J9" i="21"/>
  <c r="R9" i="21"/>
  <c r="H9" i="21"/>
  <c r="Q9" i="21"/>
  <c r="E26" i="21" s="1"/>
  <c r="O9" i="21"/>
  <c r="M9" i="21"/>
  <c r="F24" i="21" s="1"/>
  <c r="D9" i="21"/>
  <c r="G9" i="21"/>
  <c r="P9" i="21"/>
  <c r="F9" i="21"/>
  <c r="E14" i="21"/>
  <c r="E63" i="21"/>
  <c r="F47" i="21" l="1"/>
  <c r="F32" i="21"/>
  <c r="E32" i="21"/>
  <c r="F48" i="21"/>
  <c r="F28" i="21"/>
  <c r="E45" i="21"/>
  <c r="E21" i="21"/>
  <c r="F21" i="21"/>
  <c r="E23" i="21"/>
  <c r="E47" i="21"/>
  <c r="E24" i="21"/>
  <c r="E48" i="21"/>
  <c r="F45" i="21"/>
  <c r="F25" i="21"/>
  <c r="G68" i="21"/>
  <c r="E68" i="21"/>
  <c r="E9" i="21"/>
  <c r="E25" i="21"/>
  <c r="F46" i="21"/>
  <c r="F26" i="21"/>
  <c r="E46" i="21"/>
  <c r="E22" i="21"/>
  <c r="E28" i="21"/>
  <c r="F68" i="21"/>
  <c r="F20" i="21"/>
  <c r="E20" i="21"/>
  <c r="E38" i="21"/>
  <c r="E40" i="21"/>
  <c r="E31" i="21"/>
  <c r="F31" i="21"/>
  <c r="F50" i="21" l="1"/>
  <c r="F33" i="21"/>
  <c r="F34" i="21" s="1"/>
  <c r="E50" i="21"/>
  <c r="E33" i="21"/>
  <c r="E34" i="21" s="1"/>
  <c r="E41" i="21"/>
  <c r="E39" i="21" s="1"/>
  <c r="G34" i="21" l="1"/>
</calcChain>
</file>

<file path=xl/sharedStrings.xml><?xml version="1.0" encoding="utf-8"?>
<sst xmlns="http://schemas.openxmlformats.org/spreadsheetml/2006/main" count="601" uniqueCount="229">
  <si>
    <t>Agency</t>
  </si>
  <si>
    <t>TOTAL</t>
  </si>
  <si>
    <t>Deferred Outflows Of Resources</t>
  </si>
  <si>
    <t>Deferred Inflows Of Resources</t>
  </si>
  <si>
    <t>Pension Expense</t>
  </si>
  <si>
    <t>Differences Between Expected And Actual Experience</t>
  </si>
  <si>
    <t>Net Difference Between Projected And Actual Investment Earnings On Plan Investments</t>
  </si>
  <si>
    <t>Changes Of Assumptions</t>
  </si>
  <si>
    <t>Changes In Proportion And Differences Between Employer Contributions And Proportional Share Of Contributions</t>
  </si>
  <si>
    <t>Proportional Share Of Pension Expense</t>
  </si>
  <si>
    <t>Net Amortization Of Deferred Amounts From Changes In Proportion And Differences Between Employer Contributions And Proportional Share Of Contributions</t>
  </si>
  <si>
    <t>Total Employer Pension Expense</t>
  </si>
  <si>
    <t>Total Plan</t>
  </si>
  <si>
    <t>Differences between expected and actual experience</t>
  </si>
  <si>
    <t>Changes of assumptions</t>
  </si>
  <si>
    <t>Net difference between projected and actual earnings on pension plan investments</t>
  </si>
  <si>
    <t>Changes in proportion and differences between employer contributions and proportionate share of contributions</t>
  </si>
  <si>
    <t xml:space="preserve">      Total</t>
  </si>
  <si>
    <t>Deferred Outflows of Resources</t>
  </si>
  <si>
    <t>Deferred Inflows of Resources</t>
  </si>
  <si>
    <t>Future amortization:</t>
  </si>
  <si>
    <t>Year ended June 30:</t>
  </si>
  <si>
    <t>Thereafter</t>
  </si>
  <si>
    <t>HAYWOOD CO</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</si>
  <si>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</si>
  <si>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</si>
  <si>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</si>
  <si>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</si>
  <si>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</si>
  <si>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</si>
  <si>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</si>
  <si>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</si>
  <si>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</si>
  <si>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</si>
  <si>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</si>
  <si>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</si>
  <si>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</si>
  <si>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</si>
  <si>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</si>
  <si>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</si>
  <si>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</si>
  <si>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</si>
  <si>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</si>
  <si>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</si>
  <si>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</si>
  <si>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</si>
  <si>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</si>
  <si>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</si>
  <si>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</si>
  <si>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</si>
  <si>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</si>
  <si>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</si>
  <si>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</si>
  <si>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</si>
  <si>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</si>
  <si>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</si>
  <si>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</si>
  <si>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</si>
  <si>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</si>
  <si>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</si>
  <si>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</si>
  <si>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</si>
  <si>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</si>
  <si>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</si>
  <si>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</si>
  <si>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</si>
  <si>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</si>
  <si>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</si>
  <si>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</si>
  <si>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</si>
  <si>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</si>
  <si>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</si>
  <si>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</si>
  <si>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</si>
  <si>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</si>
  <si>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</si>
  <si>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</si>
  <si>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</si>
  <si>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</si>
  <si>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</si>
  <si>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</si>
  <si>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</si>
  <si>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</si>
  <si>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</si>
  <si>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</si>
  <si>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</si>
  <si>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</si>
  <si>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</si>
  <si>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</si>
  <si>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</si>
  <si>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</si>
  <si>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</si>
  <si>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</si>
  <si>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</si>
  <si>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</si>
  <si>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</si>
  <si>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</si>
  <si>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</si>
  <si>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</si>
  <si>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</si>
  <si>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</si>
  <si>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</si>
  <si>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</si>
  <si>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</si>
  <si>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</si>
  <si>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</si>
  <si>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</si>
  <si>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</si>
  <si>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</si>
  <si>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</si>
  <si>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</si>
  <si>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</si>
  <si>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</si>
  <si>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</si>
  <si>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</si>
  <si>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</si>
  <si>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</si>
  <si>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</si>
  <si>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</si>
  <si>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</si>
  <si>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</si>
  <si>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</si>
  <si>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</si>
  <si>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Choose Your Agency:</t>
  </si>
  <si>
    <t xml:space="preserve"> &lt;&lt; Click on the cell to see a list of agencies.</t>
  </si>
  <si>
    <t>GASB 68 Accounting Template – ROD</t>
  </si>
  <si>
    <t>Notes</t>
  </si>
  <si>
    <t>(a)</t>
  </si>
  <si>
    <t>At the beginning of the period in which the provisions of Statement 68 are adopted, there may be circumstances in which it is not practical for a government to determine the amounts of all applicable deferred inflows of resources and deferred outflows of resources related to pensions. In such circumstances, the government should recognize a beginning deferred outflow of resources only for its pension contributions, if any, made subsequent to the measurement date of the beginning net pension liability but before the start of the government’s fiscal year. Additionally, in those circumstances, no beginning balances for other deferred outflows of resources and deferred inflows of resources related to pensions should be recognized. (GASB 71, paragraph 3)</t>
  </si>
  <si>
    <t>(b1)</t>
  </si>
  <si>
    <t>Differences between expected and actual experience with regard to economic and demographic factors in the measurement of the total pension liability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</si>
  <si>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(b2)</t>
  </si>
  <si>
    <t>Experience gains represent actual experience that increases the total pension liability less than projected or decreases the total pension liability greater than projected. These amounts result in decreases in pension expense and increases in deferred inflows of resources. (GASB 68 Implementation Guide, page 142)</t>
  </si>
  <si>
    <t>(c1)</t>
  </si>
  <si>
    <t>The difference between projected and actual earnings on pension plan investments should be included in collective pension expense using a systematic and rational method over a closed five-year period, beginning in the current measurement period. The amount not included in collective pension expense should be included in collective deferred outflows of resources or deferred inflows of resources related to pensions. Collective deferred outflows of resources and deferred inflows of resources arising from differences between projected and actual pension plan investment earnings in different measurement periods should be aggregated and included as a net collective deferred outflow of resources related to pensions or a net collective deferred inflow of resources related to pensions. (GASB 68, paragraph 71b)</t>
  </si>
  <si>
    <t>(c2)</t>
  </si>
  <si>
    <t>Investment returns that are greater than projected decrease pension expense and increase deferred inflows of resources.</t>
  </si>
  <si>
    <t>(d)</t>
  </si>
  <si>
    <t>Changes of assumptions about future economic or demographic factors or of other inputs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</si>
  <si>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(e1)</t>
  </si>
  <si>
    <t>If there is a change in the employer’s proportion of the collective net pension liability since the prior measurement date, the net effect of that change on the employer’s proportionate shares of the collective net pension liability and collective deferred outflows of resources and deferred inflows of resources related to pensions, determined as of the beginning of the measurement period,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54)</t>
  </si>
  <si>
    <t>(e2)</t>
  </si>
  <si>
    <t>For contributions to the pension plan other than those to separately finance specific liabilities of an individual employer or nonemployer contributing entity to the pension plan, the difference during the measurement period between (a) the total amount of such contributions from the employer (and amounts associated with the employer from nonemployer contributing entities that are not in a special funding situation) and (b) the amount of the employer’s proportionate share of the total of such contributions from all employers and all nonemployer contributing entities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55)</t>
  </si>
  <si>
    <t>(e3)</t>
  </si>
  <si>
    <t>If the employer's actual contributions exceed its proportionate share of total contributions, the difference increases pension expense and results in a deferred outflow of resources. (GASB 68 Implementation Guide, page 164)</t>
  </si>
  <si>
    <t>(f)</t>
  </si>
  <si>
    <t>Contributions to the pension plan from the employer subsequent to the measurement date of the collective net pension liability and before the end of the employer’s reporting period should be reported as a deferred outflow of resources related to pensions. (GASB 68, paragraph 57)</t>
  </si>
  <si>
    <t>(g)</t>
  </si>
  <si>
    <t>Components of collective pension expense include—service cost, interest on the total pension liability, effect of changes in benefit terms, expected investment income, plan administrative costs, employee contributions, and expensed portions of deferred outflows/inflows of resources related to pensions. Contributions from employers or nonemployer contributing entities should not be included in pension expense. (GASB 68, paragraph 71c)</t>
  </si>
  <si>
    <t>All ROD Employers</t>
  </si>
  <si>
    <t>COUNTY</t>
  </si>
  <si>
    <t>Current Proportional Share</t>
  </si>
  <si>
    <t>Prior Proportional Share</t>
  </si>
  <si>
    <t>Note:</t>
  </si>
  <si>
    <t>FY201X refers to the fiscal year ending June 30, 201X</t>
  </si>
  <si>
    <t>Change in Proportional Share</t>
  </si>
  <si>
    <t>ORBIT Unit Contributions to Plan in Measurement Year</t>
  </si>
  <si>
    <t>Net Pension Liability BOY</t>
  </si>
  <si>
    <t>Net Pension Liability EOY</t>
  </si>
  <si>
    <t>CURRENT YEAR</t>
  </si>
  <si>
    <t>Pension expense</t>
  </si>
  <si>
    <t xml:space="preserve">Employer contributions subsequent to the measurement date * </t>
  </si>
  <si>
    <t>Unit's proportionate share (for footnote disclosure)</t>
  </si>
  <si>
    <t xml:space="preserve"> &lt;&lt; Enter your employer contributions for the period indicated.</t>
  </si>
  <si>
    <t>Is this your 1st or 2nd year of GASB68 implementation?</t>
  </si>
  <si>
    <t xml:space="preserve"> &lt;&lt; If you implemented GASB 68 last fiscal year then enter "2", if this is your first year of implementation, enter "1".</t>
  </si>
  <si>
    <t>CY Contributions</t>
  </si>
  <si>
    <t>Worksheet Instructions:</t>
  </si>
  <si>
    <t xml:space="preserve">           the resulting entries, see the referenced GASB 68 literature.  Review the entries with applicable staff prior to posting the entries in your general ledger.</t>
  </si>
  <si>
    <t>Step 3 - Go to the "JE Template" tab within this workbook.  Review the resulting entries within the workbook for reasonableness.  Should you have any questions regarding</t>
  </si>
  <si>
    <t>Step 1 - Click on cell C17 within this tab.  Select your agency from the drop-down menu.  Agencies are listed in alphabetical order.</t>
  </si>
  <si>
    <t>Actuarially Determined Component of Pension Expense</t>
  </si>
  <si>
    <t>Information for notes to the financial statements</t>
  </si>
  <si>
    <t>Agency Name</t>
  </si>
  <si>
    <t>Net Pension Asset EOY</t>
  </si>
  <si>
    <t>Net Pension Asset BOY</t>
  </si>
  <si>
    <t>Current Discount Rate (3.75%)</t>
  </si>
  <si>
    <t>1% Increase (4.75%)</t>
  </si>
  <si>
    <t>Net Pension Liability</t>
  </si>
  <si>
    <t>County</t>
  </si>
  <si>
    <t>TOTAL Recognition of Deferred (Inflows)/Outflows</t>
  </si>
  <si>
    <t>Paragraph 54 and 55 Outflows</t>
  </si>
  <si>
    <t>Paragraph 54 and 55 Inflows</t>
  </si>
  <si>
    <t>Plan measurement period used for FY18 is the twelve months ending June 30, 2017.</t>
  </si>
  <si>
    <t>Your employer contributions from 7/1/2017 through 6/30/2018</t>
  </si>
  <si>
    <r>
      <t xml:space="preserve">This template automatically generates the GASB 68 journal entries (13th period) and certain note disclosures (see below) for all employer participants of the </t>
    </r>
    <r>
      <rPr>
        <b/>
        <sz val="11"/>
        <color rgb="FF000000"/>
        <rFont val="Calibri"/>
        <family val="2"/>
        <scheme val="minor"/>
      </rPr>
      <t xml:space="preserve">Registers of Deeds' Supplemental Pension Fund </t>
    </r>
    <r>
      <rPr>
        <sz val="11"/>
        <color rgb="FF000000"/>
        <rFont val="Calibri"/>
        <family val="2"/>
        <scheme val="minor"/>
      </rPr>
      <t xml:space="preserve">(ROD). </t>
    </r>
  </si>
  <si>
    <t>This template provides the note disclosures required by GASB 68, paragraphs 80h(1) thru (5), 80i(1), and 80i(2) and GASB 34, paragraph 119.</t>
  </si>
  <si>
    <t xml:space="preserve">The pension data in this template is maintained by the Department of State Treasurer (DST). The pension allocation schedules for ROD including the accompanying audit report from the Office of State Auditor will be available on DST's website.   </t>
  </si>
  <si>
    <t>Registers' of Deeds</t>
  </si>
  <si>
    <t>2017 Contributions</t>
  </si>
  <si>
    <t>HAYWOOD</t>
  </si>
  <si>
    <t>Total</t>
  </si>
  <si>
    <t>Fiscal Year Ended June 30, 2018</t>
  </si>
  <si>
    <t>Total Plan - FYE June 30, 2018</t>
  </si>
  <si>
    <t>PRIOR YEAR</t>
  </si>
  <si>
    <t>Total Plan - FYE June 30, 2017</t>
  </si>
  <si>
    <t>JE description</t>
  </si>
  <si>
    <t>Differences between expected and actual experience (DO)</t>
  </si>
  <si>
    <t>Changes of assumptions (DO)</t>
  </si>
  <si>
    <t>Net difference between projected and actual earnings on pension plan investments (DO)</t>
  </si>
  <si>
    <t>Changes in proportion and differences between employer contributions and proportionate share of contributions (DO)</t>
  </si>
  <si>
    <t>Differences between expected and actual experience (DI)</t>
  </si>
  <si>
    <t>Changes of assumptions (DI)</t>
  </si>
  <si>
    <t>Net difference between projected and actual earnings on pension plan investments (DI)</t>
  </si>
  <si>
    <t>Changes in proportion and differences between employer contributions and proportionate share of contributions (DI)</t>
  </si>
  <si>
    <t>Employer contributions subsequent to measurement date (DO)</t>
  </si>
  <si>
    <t>Pension plan contributions</t>
  </si>
  <si>
    <t>Share of collective pension expense</t>
  </si>
  <si>
    <t>True up pension expense</t>
  </si>
  <si>
    <t>CR</t>
  </si>
  <si>
    <t>DR</t>
  </si>
  <si>
    <t>Unit's share of collective pension expense</t>
  </si>
  <si>
    <t>Pension expense resulting from difference between ORBIT system contributions and what was recorded as a deferred outflow in the prior year</t>
  </si>
  <si>
    <t>Tables for Disclosure</t>
  </si>
  <si>
    <t>Total ROD pension expense reported for fiscal year</t>
  </si>
  <si>
    <t>Enter the amount of contributions subsequent to the measurement date that you recorded as a deferred outflow of resources in your June 30, 2017 financial statement for ROD</t>
  </si>
  <si>
    <t>Net pension asset</t>
  </si>
  <si>
    <t>* Amount reported as deferred outflows of resources related to pensions resulting from contributions subsequent to the measurement date will be recognized as a reduction of the net pension liability or increase to the net pension asset in the next fiscal year.</t>
  </si>
  <si>
    <t>Ending ROD net pension asset (liability)</t>
  </si>
  <si>
    <t>1% Decrease (2.75%)</t>
  </si>
  <si>
    <t>Sensitivity of the net pension asset (liability) to changes in the discount rate</t>
  </si>
  <si>
    <t>Step 2 - In cells C19 and C21, enter your employer contributions made for the period indicated.</t>
  </si>
  <si>
    <t xml:space="preserve">Note - If you are unable to see the 6 different tabs in this workbook (Info, JE Template, 2018 Summary, 2017 Summary, ROD Contributions FY 2017, and Deferred Amortization) </t>
  </si>
  <si>
    <t xml:space="preserve">         then go to File, Options, Advanced, Display Options for this Workbook, and ensure that Show Sheet Tabs is checked.  Consult your IT specialist as needed.</t>
  </si>
  <si>
    <t>NO AGENCY CHOSEN</t>
  </si>
  <si>
    <t>Measurement date 6/30/2017</t>
  </si>
  <si>
    <t>Recognition period - 3.00 years</t>
  </si>
  <si>
    <t>Recognition period - 3.37 years</t>
  </si>
  <si>
    <t>Measurement Date 6/30/2017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</si>
</sst>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0_);_(* \(#,##0\);_(* &quot;-&quot;_);_(@_)"/>
    <numFmt numFmtId="44" formatCode="_(&quot;$&quot;* #,##0.00_);_(&quot;$&quot;* \(#,##0.00\);_(&quot;$&quot;* &quot;-&quot;??_);_(@_)"/>
    <numFmt numFmtId="43" formatCode="_(* #,##0.00_);_(* \(#,##0.00\);_(* &quot;-&quot;??_);_(@_)"/>
    <numFmt numFmtId="164" formatCode="_(* #,##0_);_(* \(#,##0\);_(* &quot;-&quot;??_);_(@_)"/>
    <numFmt numFmtId="165" formatCode="_(* #,##0_);_(* \(#,##0\);_(* &quot;-&quot;????_);_(@_)"/>
    <numFmt numFmtId="166" formatCode="_(&quot;$&quot;* #,##0_);_(&quot;$&quot;* \(#,##0\);_(&quot;$&quot;* &quot;-&quot;??_);_(@_)"/>
    <numFmt numFmtId="167" formatCode="0.00000%"/>
    <numFmt numFmtId="168" formatCode="#,##0_);\(#,##0\);\—\—\—\ \ \ \ "/>
    <numFmt numFmtId="169" formatCode="_(* #,##0.0000_);_(* \(#,##0.0000\);_(* &quot;-&quot;??_);_(@_)"/>
    <numFmt numFmtId="170" formatCode="_(* #,##0.00000000_);_(* \(#,##0.00000000\);_(* &quot;-&quot;??_);_(@_)"/>
  </numFmts>
  <fonts count="17">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9"/>
      <name val="Arial"/>
      <family val="2"/>
    </font>
    <font>
      <sz val="10"/>
      <name val="Arial"/>
      <family val="2"/>
    </font>
    <font>
      <sz val="10"/>
      <name val="Arial MT"/>
    </font>
    <font>
      <b/>
      <sz val="10"/>
      <name val="Arial"/>
      <family val="2"/>
    </font>
    <font>
      <b/>
      <sz val="10"/>
      <color indexed="10"/>
      <name val="Arial"/>
      <family val="2"/>
    </font>
    <font>
      <i/>
      <sz val="10"/>
      <name val="Arial"/>
      <family val="2"/>
    </font>
    <font>
      <u/>
      <sz val="9"/>
      <name val="Arial Narrow"/>
      <family val="2"/>
    </font>
    <font>
      <sz val="9"/>
      <name val="Arial Narrow"/>
      <family val="2"/>
    </font>
    <font>
      <sz val="11"/>
      <name val="Calibri"/>
      <family val="2"/>
      <scheme val="minor"/>
    </font>
    <font>
      <sz val="10"/>
      <color indexed="10"/>
      <name val="Arial"/>
      <family val="2"/>
    </font>
    <font>
      <b/>
      <sz val="11"/>
      <name val="Calibri"/>
      <family val="2"/>
      <scheme val="minor"/>
    </font>
    <font>
      <sz val="11"/>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darkUp">
        <bgColor theme="5" tint="0.79998168889431442"/>
      </patternFill>
    </fill>
  </fills>
  <borders count="2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s>
  <cellStyleXfs count="12">
    <xf numFmtId="0" fontId="0" fillId="0" borderId="0"/>
    <xf numFmtId="43" fontId="1" fillId="0" borderId="0" applyFont="0" applyFill="0" applyBorder="0" applyAlignment="0" applyProtection="0"/>
    <xf numFmtId="43" fontId="5" fillId="0" borderId="0" applyFont="0" applyFill="0" applyBorder="0" applyAlignment="0" applyProtection="0"/>
    <xf numFmtId="0" fontId="5" fillId="0" borderId="0"/>
    <xf numFmtId="0" fontId="6" fillId="0" borderId="0"/>
    <xf numFmtId="0" fontId="6" fillId="0" borderId="0"/>
    <xf numFmtId="37" fontId="7"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6" fillId="0" borderId="0" applyFont="0" applyFill="0" applyBorder="0" applyAlignment="0" applyProtection="0"/>
    <xf numFmtId="0" fontId="6" fillId="0" borderId="0"/>
  </cellStyleXfs>
  <cellXfs count="158">
    <xf numFmtId="0" fontId="0" fillId="0" borderId="0" xfId="0"/>
    <xf numFmtId="164" fontId="0" fillId="0" borderId="0" xfId="0" applyNumberFormat="1"/>
    <xf numFmtId="43" fontId="0" fillId="0" borderId="0" xfId="1" applyFont="1"/>
    <xf numFmtId="0" fontId="0" fillId="0" borderId="0" xfId="0" applyFill="1"/>
    <xf numFmtId="164" fontId="0" fillId="0" borderId="0" xfId="1" applyNumberFormat="1" applyFont="1" applyFill="1"/>
    <xf numFmtId="0" fontId="2" fillId="0" borderId="1" xfId="0" applyFont="1" applyBorder="1" applyAlignment="1">
      <alignment horizontal="centerContinuous"/>
    </xf>
    <xf numFmtId="0" fontId="3" fillId="0" borderId="0" xfId="0" applyFont="1" applyFill="1" applyBorder="1" applyAlignment="1">
      <alignment horizontal="center" wrapText="1"/>
    </xf>
    <xf numFmtId="164" fontId="0" fillId="0" borderId="0" xfId="1" applyNumberFormat="1" applyFont="1"/>
    <xf numFmtId="0" fontId="0" fillId="0" borderId="0" xfId="0" applyAlignment="1">
      <alignment horizontal="right"/>
    </xf>
    <xf numFmtId="0" fontId="0" fillId="0" borderId="0" xfId="0" applyFill="1" applyAlignment="1"/>
    <xf numFmtId="0" fontId="2" fillId="0" borderId="0" xfId="0" applyFont="1"/>
    <xf numFmtId="0" fontId="8" fillId="2" borderId="0" xfId="4" quotePrefix="1" applyFont="1" applyFill="1"/>
    <xf numFmtId="0" fontId="6" fillId="2" borderId="0" xfId="4" applyFill="1"/>
    <xf numFmtId="0" fontId="6" fillId="0" borderId="0" xfId="4" applyFont="1"/>
    <xf numFmtId="0" fontId="8" fillId="2" borderId="0" xfId="4" applyFont="1" applyFill="1"/>
    <xf numFmtId="0" fontId="8" fillId="2" borderId="0" xfId="4" applyFont="1" applyFill="1" applyAlignment="1">
      <alignment horizontal="left"/>
    </xf>
    <xf numFmtId="0" fontId="6" fillId="2" borderId="10" xfId="4" applyFont="1" applyFill="1" applyBorder="1" applyAlignment="1" applyProtection="1">
      <alignment horizontal="center"/>
      <protection locked="0"/>
    </xf>
    <xf numFmtId="0" fontId="9" fillId="2" borderId="0" xfId="4" applyFont="1" applyFill="1" applyAlignment="1" applyProtection="1">
      <alignment horizontal="left" indent="1"/>
    </xf>
    <xf numFmtId="0" fontId="6" fillId="2" borderId="0" xfId="4" applyFill="1" applyBorder="1"/>
    <xf numFmtId="0" fontId="6" fillId="0" borderId="0" xfId="4" applyFont="1" applyAlignment="1">
      <alignment horizontal="center"/>
    </xf>
    <xf numFmtId="0" fontId="0" fillId="0" borderId="0" xfId="0" applyFill="1" applyBorder="1"/>
    <xf numFmtId="0" fontId="12" fillId="2" borderId="0" xfId="0" applyFont="1" applyFill="1" applyAlignment="1" applyProtection="1">
      <alignment horizontal="center"/>
    </xf>
    <xf numFmtId="168" fontId="12" fillId="2" borderId="0" xfId="0" applyNumberFormat="1" applyFont="1" applyFill="1" applyProtection="1"/>
    <xf numFmtId="0" fontId="0" fillId="2" borderId="0" xfId="0" applyFill="1"/>
    <xf numFmtId="0" fontId="12" fillId="2" borderId="0" xfId="0" applyFont="1" applyFill="1" applyAlignment="1">
      <alignment horizontal="center" vertical="top"/>
    </xf>
    <xf numFmtId="0" fontId="12" fillId="2" borderId="0" xfId="0" applyFont="1" applyFill="1"/>
    <xf numFmtId="0" fontId="12" fillId="2" borderId="0" xfId="0" applyNumberFormat="1" applyFont="1" applyFill="1" applyAlignment="1" applyProtection="1">
      <alignment horizontal="left" vertical="top"/>
    </xf>
    <xf numFmtId="0" fontId="12" fillId="2" borderId="0" xfId="0" applyFont="1" applyFill="1" applyAlignment="1">
      <alignment vertical="top"/>
    </xf>
    <xf numFmtId="49" fontId="12" fillId="2" borderId="0" xfId="0" quotePrefix="1" applyNumberFormat="1" applyFont="1" applyFill="1" applyAlignment="1" applyProtection="1">
      <alignment horizontal="center" vertical="top"/>
    </xf>
    <xf numFmtId="49" fontId="12" fillId="2" borderId="0" xfId="0" quotePrefix="1" applyNumberFormat="1" applyFont="1" applyFill="1" applyAlignment="1">
      <alignment horizontal="center" vertical="top"/>
    </xf>
    <xf numFmtId="0" fontId="6" fillId="0" borderId="0" xfId="4"/>
    <xf numFmtId="0" fontId="2" fillId="0" borderId="1" xfId="0" applyFont="1" applyFill="1" applyBorder="1" applyAlignment="1">
      <alignment horizontal="centerContinuous"/>
    </xf>
    <xf numFmtId="0" fontId="13" fillId="0" borderId="0" xfId="0" applyFont="1" applyFill="1" applyBorder="1" applyAlignment="1">
      <alignment horizontal="left"/>
    </xf>
    <xf numFmtId="167" fontId="0" fillId="0" borderId="0" xfId="9" applyNumberFormat="1" applyFont="1" applyFill="1"/>
    <xf numFmtId="165" fontId="0" fillId="0" borderId="0" xfId="0" applyNumberFormat="1" applyFill="1"/>
    <xf numFmtId="164" fontId="0" fillId="0" borderId="0" xfId="0" applyNumberFormat="1" applyFill="1"/>
    <xf numFmtId="0" fontId="2" fillId="0" borderId="0" xfId="0" applyFont="1" applyFill="1"/>
    <xf numFmtId="164" fontId="2" fillId="0" borderId="0" xfId="0" applyNumberFormat="1" applyFont="1" applyFill="1"/>
    <xf numFmtId="43" fontId="2" fillId="0" borderId="0" xfId="0" applyNumberFormat="1" applyFont="1" applyFill="1"/>
    <xf numFmtId="0" fontId="2" fillId="0" borderId="0" xfId="0" applyFont="1" applyAlignment="1">
      <alignment horizontal="right"/>
    </xf>
    <xf numFmtId="167" fontId="0" fillId="0" borderId="0" xfId="9" applyNumberFormat="1" applyFont="1"/>
    <xf numFmtId="0" fontId="14" fillId="2" borderId="0" xfId="4" applyFont="1" applyFill="1" applyAlignment="1" applyProtection="1">
      <alignment horizontal="left" indent="4"/>
    </xf>
    <xf numFmtId="14" fontId="6" fillId="2" borderId="0" xfId="4" applyNumberFormat="1" applyFill="1" applyBorder="1"/>
    <xf numFmtId="14" fontId="6" fillId="2" borderId="0" xfId="4" applyNumberFormat="1" applyFill="1" applyBorder="1" applyAlignment="1">
      <alignment horizontal="left"/>
    </xf>
    <xf numFmtId="166" fontId="6" fillId="0" borderId="10" xfId="8" applyNumberFormat="1" applyFont="1" applyBorder="1"/>
    <xf numFmtId="0" fontId="6" fillId="0" borderId="0" xfId="4" applyBorder="1"/>
    <xf numFmtId="0" fontId="6" fillId="2" borderId="0" xfId="4" applyFill="1" applyAlignment="1">
      <alignment horizontal="left"/>
    </xf>
    <xf numFmtId="0" fontId="6" fillId="2" borderId="0" xfId="4" applyFill="1" applyAlignment="1">
      <alignment horizontal="right"/>
    </xf>
    <xf numFmtId="0" fontId="6" fillId="0" borderId="10" xfId="4" applyBorder="1" applyAlignment="1">
      <alignment horizontal="right"/>
    </xf>
    <xf numFmtId="14" fontId="6" fillId="0" borderId="0" xfId="4" applyNumberFormat="1"/>
    <xf numFmtId="0" fontId="6" fillId="0" borderId="0" xfId="4" applyAlignment="1">
      <alignment horizontal="right"/>
    </xf>
    <xf numFmtId="0" fontId="6" fillId="0" borderId="0" xfId="4"/>
    <xf numFmtId="0" fontId="6" fillId="2" borderId="0" xfId="4" applyFont="1" applyFill="1"/>
    <xf numFmtId="0" fontId="6" fillId="2" borderId="0" xfId="4" quotePrefix="1" applyFont="1" applyFill="1"/>
    <xf numFmtId="0" fontId="0" fillId="0" borderId="0" xfId="0" applyFill="1" applyBorder="1" applyAlignment="1">
      <alignment horizontal="right"/>
    </xf>
    <xf numFmtId="0" fontId="0" fillId="3" borderId="0" xfId="0" applyFill="1" applyBorder="1"/>
    <xf numFmtId="0" fontId="0" fillId="3" borderId="6" xfId="0" applyFill="1" applyBorder="1"/>
    <xf numFmtId="164" fontId="0" fillId="0" borderId="0" xfId="1" applyNumberFormat="1" applyFont="1" applyFill="1" applyBorder="1"/>
    <xf numFmtId="169" fontId="0" fillId="0" borderId="0" xfId="1" applyNumberFormat="1" applyFont="1" applyFill="1"/>
    <xf numFmtId="164" fontId="6" fillId="2" borderId="10" xfId="1" applyNumberFormat="1" applyFont="1" applyFill="1" applyBorder="1"/>
    <xf numFmtId="0" fontId="13" fillId="0" borderId="0" xfId="0" applyFont="1" applyFill="1"/>
    <xf numFmtId="0" fontId="15" fillId="0" borderId="1" xfId="0" applyFont="1" applyFill="1" applyBorder="1" applyAlignment="1">
      <alignment horizontal="centerContinuous"/>
    </xf>
    <xf numFmtId="0" fontId="15" fillId="0" borderId="0" xfId="0" applyFont="1" applyFill="1" applyBorder="1" applyAlignment="1">
      <alignment horizontal="center" wrapText="1"/>
    </xf>
    <xf numFmtId="167" fontId="13" fillId="0" borderId="0" xfId="9" applyNumberFormat="1" applyFont="1" applyFill="1"/>
    <xf numFmtId="164" fontId="13" fillId="0" borderId="0" xfId="1" applyNumberFormat="1" applyFont="1" applyFill="1"/>
    <xf numFmtId="165" fontId="13" fillId="0" borderId="0" xfId="0" applyNumberFormat="1" applyFont="1" applyFill="1"/>
    <xf numFmtId="164" fontId="13" fillId="0" borderId="0" xfId="0" applyNumberFormat="1" applyFont="1" applyFill="1"/>
    <xf numFmtId="0" fontId="15" fillId="0" borderId="0" xfId="0" applyFont="1" applyFill="1"/>
    <xf numFmtId="164" fontId="15" fillId="0" borderId="0" xfId="0" applyNumberFormat="1" applyFont="1" applyFill="1"/>
    <xf numFmtId="43" fontId="15" fillId="0" borderId="0" xfId="0" applyNumberFormat="1" applyFont="1" applyFill="1"/>
    <xf numFmtId="0" fontId="13" fillId="0" borderId="0" xfId="0" applyFont="1"/>
    <xf numFmtId="167" fontId="13" fillId="0" borderId="0" xfId="9" applyNumberFormat="1" applyFont="1"/>
    <xf numFmtId="164" fontId="13" fillId="0" borderId="0" xfId="0" applyNumberFormat="1" applyFont="1"/>
    <xf numFmtId="0" fontId="15" fillId="0" borderId="0" xfId="0" applyFont="1" applyFill="1" applyBorder="1" applyAlignment="1">
      <alignment horizontal="left"/>
    </xf>
    <xf numFmtId="167" fontId="15" fillId="0" borderId="0" xfId="9" applyNumberFormat="1" applyFont="1"/>
    <xf numFmtId="0" fontId="15" fillId="0" borderId="0" xfId="0" applyFont="1"/>
    <xf numFmtId="164" fontId="15" fillId="0" borderId="0" xfId="0" applyNumberFormat="1" applyFont="1"/>
    <xf numFmtId="43" fontId="2" fillId="0" borderId="0" xfId="1" applyFont="1"/>
    <xf numFmtId="0" fontId="6" fillId="4" borderId="14" xfId="4" applyFill="1" applyBorder="1"/>
    <xf numFmtId="0" fontId="6" fillId="4" borderId="0" xfId="4" applyFill="1" applyBorder="1"/>
    <xf numFmtId="0" fontId="6" fillId="4" borderId="15" xfId="4" applyFill="1" applyBorder="1"/>
    <xf numFmtId="0" fontId="0" fillId="0" borderId="0" xfId="0" applyAlignment="1">
      <alignment vertical="top" wrapText="1"/>
    </xf>
    <xf numFmtId="0" fontId="12" fillId="2" borderId="0" xfId="0" applyNumberFormat="1" applyFont="1" applyFill="1" applyAlignment="1" applyProtection="1">
      <alignment horizontal="left" vertical="top" wrapText="1"/>
    </xf>
    <xf numFmtId="0" fontId="0" fillId="2" borderId="0" xfId="0" applyFill="1" applyAlignment="1">
      <alignment vertical="top" wrapText="1"/>
    </xf>
    <xf numFmtId="0" fontId="0" fillId="2" borderId="0" xfId="0" applyFill="1" applyAlignment="1">
      <alignment vertical="center"/>
    </xf>
    <xf numFmtId="0" fontId="0" fillId="2" borderId="0" xfId="0" applyFill="1" applyAlignment="1">
      <alignment vertical="top"/>
    </xf>
    <xf numFmtId="0" fontId="2" fillId="5" borderId="2" xfId="0" applyFont="1" applyFill="1" applyBorder="1"/>
    <xf numFmtId="0" fontId="0" fillId="5" borderId="3" xfId="0" applyFill="1" applyBorder="1"/>
    <xf numFmtId="0" fontId="0" fillId="3" borderId="5" xfId="0" applyFill="1" applyBorder="1"/>
    <xf numFmtId="0" fontId="0" fillId="5" borderId="5" xfId="0" applyFill="1" applyBorder="1"/>
    <xf numFmtId="0" fontId="0" fillId="5" borderId="0" xfId="0" applyFill="1" applyBorder="1"/>
    <xf numFmtId="0" fontId="0" fillId="5" borderId="6" xfId="0" applyFill="1" applyBorder="1"/>
    <xf numFmtId="0" fontId="0" fillId="3" borderId="7" xfId="0" applyFill="1" applyBorder="1"/>
    <xf numFmtId="0" fontId="0" fillId="3" borderId="1" xfId="0" applyFill="1" applyBorder="1"/>
    <xf numFmtId="0" fontId="0" fillId="3" borderId="8" xfId="0" applyFill="1" applyBorder="1"/>
    <xf numFmtId="0" fontId="2" fillId="5" borderId="0" xfId="0" applyFont="1" applyFill="1" applyBorder="1"/>
    <xf numFmtId="0" fontId="2" fillId="5" borderId="4" xfId="0" applyFont="1" applyFill="1" applyBorder="1" applyAlignment="1">
      <alignment horizontal="right"/>
    </xf>
    <xf numFmtId="0" fontId="0" fillId="3" borderId="0" xfId="0" applyFill="1" applyBorder="1" applyAlignment="1">
      <alignment vertical="top" wrapText="1"/>
    </xf>
    <xf numFmtId="0" fontId="0" fillId="5" borderId="7" xfId="0" applyFill="1" applyBorder="1"/>
    <xf numFmtId="0" fontId="0" fillId="5" borderId="1" xfId="0" applyFill="1" applyBorder="1"/>
    <xf numFmtId="0" fontId="0" fillId="3" borderId="0" xfId="0" applyFill="1" applyBorder="1" applyAlignment="1">
      <alignment wrapText="1"/>
    </xf>
    <xf numFmtId="0" fontId="0" fillId="3" borderId="1" xfId="0" applyFill="1" applyBorder="1" applyAlignment="1">
      <alignment horizontal="left" vertical="top" wrapText="1"/>
    </xf>
    <xf numFmtId="0" fontId="2" fillId="5" borderId="3" xfId="0" applyFont="1" applyFill="1" applyBorder="1"/>
    <xf numFmtId="0" fontId="2" fillId="5" borderId="4" xfId="0" applyFont="1" applyFill="1" applyBorder="1"/>
    <xf numFmtId="0" fontId="0" fillId="5" borderId="0" xfId="0" applyFill="1" applyBorder="1" applyAlignment="1">
      <alignment horizontal="left"/>
    </xf>
    <xf numFmtId="0" fontId="2" fillId="3" borderId="0" xfId="0" applyFont="1" applyFill="1" applyBorder="1"/>
    <xf numFmtId="164" fontId="0" fillId="3" borderId="0" xfId="0" applyNumberFormat="1" applyFill="1" applyBorder="1"/>
    <xf numFmtId="164" fontId="0" fillId="5" borderId="0" xfId="1" applyNumberFormat="1" applyFont="1" applyFill="1" applyBorder="1"/>
    <xf numFmtId="164" fontId="0" fillId="3" borderId="6" xfId="1" applyNumberFormat="1" applyFont="1" applyFill="1" applyBorder="1"/>
    <xf numFmtId="164" fontId="0" fillId="5" borderId="6" xfId="1" applyNumberFormat="1" applyFont="1" applyFill="1" applyBorder="1"/>
    <xf numFmtId="43" fontId="2" fillId="3" borderId="1" xfId="1" applyFont="1" applyFill="1" applyBorder="1" applyAlignment="1">
      <alignment horizontal="center" wrapText="1"/>
    </xf>
    <xf numFmtId="43" fontId="2" fillId="3" borderId="8" xfId="1" applyFont="1" applyFill="1" applyBorder="1" applyAlignment="1">
      <alignment horizontal="center" wrapText="1"/>
    </xf>
    <xf numFmtId="166" fontId="0" fillId="3" borderId="9" xfId="8" applyNumberFormat="1" applyFont="1" applyFill="1" applyBorder="1"/>
    <xf numFmtId="164" fontId="0" fillId="3" borderId="0" xfId="1" applyNumberFormat="1" applyFont="1" applyFill="1" applyBorder="1"/>
    <xf numFmtId="170" fontId="0" fillId="0" borderId="0" xfId="0" applyNumberFormat="1"/>
    <xf numFmtId="164" fontId="2" fillId="3" borderId="0" xfId="0" applyNumberFormat="1" applyFont="1" applyFill="1" applyBorder="1"/>
    <xf numFmtId="164" fontId="2" fillId="3" borderId="6" xfId="0" applyNumberFormat="1" applyFont="1" applyFill="1" applyBorder="1"/>
    <xf numFmtId="0" fontId="0" fillId="5" borderId="5" xfId="0" applyFont="1" applyFill="1" applyBorder="1"/>
    <xf numFmtId="41" fontId="2" fillId="5" borderId="6" xfId="0" applyNumberFormat="1" applyFont="1" applyFill="1" applyBorder="1" applyAlignment="1">
      <alignment horizontal="right"/>
    </xf>
    <xf numFmtId="0" fontId="6" fillId="0" borderId="0" xfId="4" applyFill="1" applyAlignment="1">
      <alignment wrapText="1"/>
    </xf>
    <xf numFmtId="41" fontId="2" fillId="5" borderId="0" xfId="0" applyNumberFormat="1" applyFont="1" applyFill="1" applyBorder="1" applyAlignment="1">
      <alignment horizontal="right"/>
    </xf>
    <xf numFmtId="0" fontId="2" fillId="5" borderId="3" xfId="0" applyFont="1" applyFill="1" applyBorder="1" applyAlignment="1">
      <alignment horizontal="right"/>
    </xf>
    <xf numFmtId="166" fontId="16" fillId="0" borderId="0" xfId="0" applyNumberFormat="1" applyFont="1" applyFill="1"/>
    <xf numFmtId="0" fontId="0" fillId="0" borderId="0" xfId="0" applyFill="1" applyBorder="1"/>
    <xf numFmtId="0" fontId="2" fillId="3" borderId="2" xfId="0" applyFont="1" applyFill="1" applyBorder="1"/>
    <xf numFmtId="0" fontId="0" fillId="3" borderId="3" xfId="0" applyFill="1" applyBorder="1"/>
    <xf numFmtId="164" fontId="0" fillId="3" borderId="1" xfId="1" applyNumberFormat="1" applyFont="1" applyFill="1" applyBorder="1"/>
    <xf numFmtId="0" fontId="0" fillId="3" borderId="4" xfId="0" applyFill="1" applyBorder="1"/>
    <xf numFmtId="166" fontId="0" fillId="3" borderId="0" xfId="8" applyNumberFormat="1" applyFont="1" applyFill="1" applyBorder="1"/>
    <xf numFmtId="164" fontId="0" fillId="6" borderId="8" xfId="1" applyNumberFormat="1" applyFont="1" applyFill="1" applyBorder="1"/>
    <xf numFmtId="0" fontId="2" fillId="3" borderId="3" xfId="0" applyFont="1" applyFill="1" applyBorder="1"/>
    <xf numFmtId="0" fontId="2" fillId="3" borderId="4" xfId="0" applyFont="1" applyFill="1" applyBorder="1"/>
    <xf numFmtId="0" fontId="2" fillId="0" borderId="0" xfId="0" applyFont="1" applyFill="1" applyBorder="1"/>
    <xf numFmtId="166" fontId="0" fillId="5" borderId="19" xfId="8" applyNumberFormat="1" applyFont="1" applyFill="1" applyBorder="1"/>
    <xf numFmtId="41" fontId="2" fillId="3" borderId="0" xfId="0" applyNumberFormat="1" applyFont="1" applyFill="1" applyBorder="1"/>
    <xf numFmtId="166" fontId="0" fillId="3" borderId="20" xfId="8" applyNumberFormat="1" applyFont="1" applyFill="1" applyBorder="1"/>
    <xf numFmtId="166" fontId="0" fillId="5" borderId="21" xfId="8" applyNumberFormat="1" applyFont="1" applyFill="1" applyBorder="1"/>
    <xf numFmtId="0" fontId="13" fillId="0" borderId="0" xfId="0" applyFont="1" applyFill="1" applyBorder="1" applyAlignment="1">
      <alignment horizontal="center" wrapText="1"/>
    </xf>
    <xf numFmtId="0" fontId="13" fillId="0" borderId="0" xfId="0" applyFont="1" applyFill="1" applyBorder="1"/>
    <xf numFmtId="0" fontId="0" fillId="0" borderId="0" xfId="0" applyFont="1"/>
    <xf numFmtId="43" fontId="1" fillId="0" borderId="0" xfId="1" applyFont="1"/>
    <xf numFmtId="0" fontId="10" fillId="2" borderId="0" xfId="4" applyFont="1" applyFill="1" applyAlignment="1">
      <alignment horizontal="left"/>
    </xf>
    <xf numFmtId="0" fontId="6" fillId="0" borderId="0" xfId="4"/>
    <xf numFmtId="0" fontId="4" fillId="4" borderId="11" xfId="0" applyFont="1" applyFill="1" applyBorder="1" applyAlignment="1">
      <alignment wrapText="1"/>
    </xf>
    <xf numFmtId="0" fontId="0" fillId="4" borderId="12" xfId="0" applyFill="1" applyBorder="1" applyAlignment="1">
      <alignment wrapText="1"/>
    </xf>
    <xf numFmtId="0" fontId="0" fillId="4" borderId="13" xfId="0" applyFill="1" applyBorder="1" applyAlignment="1">
      <alignment wrapText="1"/>
    </xf>
    <xf numFmtId="0" fontId="4" fillId="4" borderId="14" xfId="0" applyFont="1" applyFill="1" applyBorder="1" applyAlignment="1">
      <alignment wrapText="1"/>
    </xf>
    <xf numFmtId="0" fontId="0" fillId="4" borderId="0" xfId="0" applyFill="1" applyBorder="1" applyAlignment="1">
      <alignment wrapText="1"/>
    </xf>
    <xf numFmtId="0" fontId="0" fillId="4" borderId="15" xfId="0" applyFill="1" applyBorder="1" applyAlignment="1">
      <alignment wrapText="1"/>
    </xf>
    <xf numFmtId="0" fontId="4" fillId="4" borderId="16" xfId="0" applyFont="1" applyFill="1" applyBorder="1" applyAlignment="1">
      <alignment wrapText="1"/>
    </xf>
    <xf numFmtId="0" fontId="0" fillId="4" borderId="17" xfId="0" applyFill="1" applyBorder="1" applyAlignment="1">
      <alignment wrapText="1"/>
    </xf>
    <xf numFmtId="0" fontId="0" fillId="4" borderId="18" xfId="0" applyFill="1" applyBorder="1" applyAlignment="1">
      <alignment wrapText="1"/>
    </xf>
    <xf numFmtId="0" fontId="12" fillId="2" borderId="0" xfId="0" applyNumberFormat="1" applyFont="1" applyFill="1" applyAlignment="1" applyProtection="1">
      <alignment horizontal="left" vertical="top" wrapText="1"/>
    </xf>
    <xf numFmtId="0" fontId="0" fillId="2" borderId="0" xfId="0" applyFill="1" applyAlignment="1">
      <alignment vertical="top" wrapText="1"/>
    </xf>
    <xf numFmtId="0" fontId="11" fillId="2" borderId="0" xfId="0" applyNumberFormat="1" applyFont="1" applyFill="1" applyAlignment="1" applyProtection="1">
      <alignment horizontal="left" vertical="center"/>
    </xf>
    <xf numFmtId="0" fontId="0" fillId="2" borderId="0" xfId="0" applyFill="1" applyAlignment="1">
      <alignment vertical="center"/>
    </xf>
    <xf numFmtId="0" fontId="12" fillId="2" borderId="0" xfId="0" applyFont="1" applyFill="1" applyAlignment="1">
      <alignment vertical="top" wrapText="1"/>
    </xf>
    <xf numFmtId="0" fontId="0" fillId="2" borderId="0" xfId="0" applyFill="1" applyAlignment="1">
      <alignment vertical="top"/>
    </xf>
  </cellXfs>
  <cellStyles count="12">
    <cellStyle name="Comma" xfId="1" builtinId="3"/>
    <cellStyle name="Comma 2" xfId="2"/>
    <cellStyle name="Currency" xfId="8" builtinId="4"/>
    <cellStyle name="Currency 2" xfId="10"/>
    <cellStyle name="Normal" xfId="0" builtinId="0"/>
    <cellStyle name="Normal 2" xfId="3"/>
    <cellStyle name="Normal 2 2" xfId="11"/>
    <cellStyle name="Normal 3" xfId="4"/>
    <cellStyle name="Normal 3 2" xfId="5"/>
    <cellStyle name="Normal 4" xfId="6"/>
    <cellStyle name="Percent" xfId="9" builtinId="5"/>
    <cellStyle name="Percent 2" xfId="7"/>
  </cellStyles>
  <dxfs count="5">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tirement\Ken\C02747\2014%20Valuations\CJRS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etirement\Ken\C00387\2014%20Valuations%20-%20LRS\LRS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tirement\Ken\C00387\2010%20Valuations\TSERS2009%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ow"/>
      <sheetName val="Membership"/>
      <sheetName val="Assets"/>
      <sheetName val="Assets Input"/>
      <sheetName val="Liabilities"/>
      <sheetName val="Results"/>
      <sheetName val="GainLoss"/>
      <sheetName val="Reconciliation"/>
      <sheetName val="GASB 25 26 --&gt;"/>
      <sheetName val="NPO"/>
      <sheetName val="GASB 25 27 (1)"/>
      <sheetName val="GASB 25 27 (2)"/>
      <sheetName val="GASB 25 27 (3)"/>
      <sheetName val="GASB 25 27 (4.1)"/>
      <sheetName val="GASB 25 27 (4.2)"/>
      <sheetName val="GASB 25 27 (5.1)"/>
      <sheetName val="GASB 25 27 (5.2)"/>
      <sheetName val="GASB 25 27 (6)"/>
      <sheetName val="GASB 67 --&gt;"/>
      <sheetName val="NPL"/>
      <sheetName val="GASB 67 (1.1)"/>
      <sheetName val="GASB 67 (1.2)"/>
      <sheetName val="GASB 67 (2)"/>
      <sheetName val="68 - FutWorkLife"/>
      <sheetName val="68 - Collect Pens Expense"/>
      <sheetName val="68 - Collect Amort Experience"/>
      <sheetName val="68 - Collect Amort Assump"/>
      <sheetName val="68 - Collect Amort AssetRtn"/>
      <sheetName val="Report --&gt;"/>
      <sheetName val="Executive Summary"/>
      <sheetName val="Exec Summary Table"/>
      <sheetName val="Table 1"/>
      <sheetName val="Table 2"/>
      <sheetName val="Table 3"/>
      <sheetName val="Table 4"/>
      <sheetName val="Table 5-6"/>
      <sheetName val="Table 7"/>
      <sheetName val="Table 8"/>
      <sheetName val="Table 9"/>
      <sheetName val="Table 10"/>
      <sheetName val="Table 11"/>
      <sheetName val="Table 12"/>
      <sheetName val="Table 13-14"/>
      <sheetName val="Table 15"/>
      <sheetName val="Table 16"/>
      <sheetName val="Table 17"/>
      <sheetName val="Table 18"/>
      <sheetName val="Table 19"/>
      <sheetName val="Table 20"/>
      <sheetName val="Table 21"/>
      <sheetName val="Table 22"/>
      <sheetName val="Table 23"/>
      <sheetName val="Table 24"/>
      <sheetName val="Table 25"/>
      <sheetName val="Table 26"/>
      <sheetName val="Table 27"/>
      <sheetName val="GASB 68 (1)"/>
      <sheetName val="GASB 68 (2)"/>
      <sheetName val="GASB 68 (3)"/>
      <sheetName val="GASB 68 (4)"/>
      <sheetName val="GASB 68 (5)"/>
    </sheetNames>
    <sheetDataSet>
      <sheetData sheetId="0" refreshError="1"/>
      <sheetData sheetId="1"/>
      <sheetData sheetId="2" refreshError="1"/>
      <sheetData sheetId="3">
        <row r="36">
          <cell r="D36">
            <v>0</v>
          </cell>
          <cell r="E36">
            <v>0</v>
          </cell>
        </row>
        <row r="37">
          <cell r="D37">
            <v>0</v>
          </cell>
          <cell r="E37">
            <v>58602290.280000001</v>
          </cell>
        </row>
        <row r="38">
          <cell r="D38">
            <v>0</v>
          </cell>
          <cell r="E38">
            <v>0</v>
          </cell>
        </row>
        <row r="39">
          <cell r="D39">
            <v>0</v>
          </cell>
          <cell r="E39">
            <v>0</v>
          </cell>
        </row>
        <row r="40">
          <cell r="D40" t="str">
            <v>C</v>
          </cell>
          <cell r="E40">
            <v>4174781.91</v>
          </cell>
        </row>
        <row r="41">
          <cell r="D41">
            <v>0</v>
          </cell>
          <cell r="E41">
            <v>0</v>
          </cell>
        </row>
        <row r="42">
          <cell r="D42">
            <v>0</v>
          </cell>
          <cell r="E42">
            <v>2169880.4900000002</v>
          </cell>
        </row>
        <row r="43">
          <cell r="D43" t="str">
            <v>C</v>
          </cell>
          <cell r="E43">
            <v>0</v>
          </cell>
        </row>
        <row r="44">
          <cell r="D44" t="str">
            <v>C</v>
          </cell>
          <cell r="E44">
            <v>619714.9</v>
          </cell>
        </row>
        <row r="45">
          <cell r="D45" t="str">
            <v>C</v>
          </cell>
          <cell r="E45">
            <v>21864.04</v>
          </cell>
        </row>
        <row r="46">
          <cell r="D46" t="str">
            <v>C</v>
          </cell>
          <cell r="E46">
            <v>0</v>
          </cell>
        </row>
        <row r="47">
          <cell r="D47">
            <v>0</v>
          </cell>
          <cell r="E47">
            <v>0</v>
          </cell>
        </row>
        <row r="48">
          <cell r="D48">
            <v>0</v>
          </cell>
          <cell r="E48">
            <v>6986241.3400000008</v>
          </cell>
        </row>
        <row r="49">
          <cell r="D49">
            <v>0</v>
          </cell>
          <cell r="E49">
            <v>0</v>
          </cell>
        </row>
        <row r="50">
          <cell r="D50">
            <v>0</v>
          </cell>
          <cell r="E50">
            <v>0</v>
          </cell>
        </row>
        <row r="51">
          <cell r="D51">
            <v>0</v>
          </cell>
          <cell r="E51">
            <v>6315736.2199999997</v>
          </cell>
        </row>
        <row r="52">
          <cell r="D52" t="str">
            <v>P</v>
          </cell>
          <cell r="E52">
            <v>48024.93</v>
          </cell>
        </row>
        <row r="53">
          <cell r="D53">
            <v>0</v>
          </cell>
          <cell r="E53">
            <v>770.84</v>
          </cell>
        </row>
        <row r="54">
          <cell r="D54" t="str">
            <v>P</v>
          </cell>
          <cell r="E54">
            <v>2517.48</v>
          </cell>
        </row>
        <row r="55">
          <cell r="D55" t="str">
            <v>C N</v>
          </cell>
          <cell r="E55">
            <v>0</v>
          </cell>
        </row>
        <row r="56">
          <cell r="D56">
            <v>0</v>
          </cell>
          <cell r="E56">
            <v>0</v>
          </cell>
        </row>
        <row r="57">
          <cell r="D57">
            <v>0</v>
          </cell>
          <cell r="E57">
            <v>6367049.4699999997</v>
          </cell>
        </row>
        <row r="58">
          <cell r="D58">
            <v>0</v>
          </cell>
          <cell r="E58">
            <v>0</v>
          </cell>
        </row>
        <row r="59">
          <cell r="D59">
            <v>0</v>
          </cell>
          <cell r="E59">
            <v>59221482.150000006</v>
          </cell>
        </row>
        <row r="61">
          <cell r="D61">
            <v>0</v>
          </cell>
          <cell r="E61">
            <v>0</v>
          </cell>
        </row>
        <row r="62">
          <cell r="D62">
            <v>0</v>
          </cell>
          <cell r="E62">
            <v>407496806.56</v>
          </cell>
        </row>
        <row r="63">
          <cell r="D63">
            <v>0</v>
          </cell>
          <cell r="E63">
            <v>0</v>
          </cell>
        </row>
        <row r="64">
          <cell r="D64">
            <v>0</v>
          </cell>
          <cell r="E64">
            <v>0</v>
          </cell>
        </row>
        <row r="65">
          <cell r="D65" t="str">
            <v>C</v>
          </cell>
          <cell r="E65">
            <v>18981031.059999999</v>
          </cell>
        </row>
        <row r="66">
          <cell r="D66">
            <v>0</v>
          </cell>
          <cell r="E66">
            <v>0</v>
          </cell>
        </row>
        <row r="67">
          <cell r="D67">
            <v>0</v>
          </cell>
          <cell r="E67">
            <v>56183067.259999998</v>
          </cell>
        </row>
        <row r="68">
          <cell r="D68" t="str">
            <v>E</v>
          </cell>
          <cell r="E68">
            <v>2725.97</v>
          </cell>
        </row>
        <row r="69">
          <cell r="D69" t="str">
            <v>E</v>
          </cell>
          <cell r="E69">
            <v>567.48</v>
          </cell>
        </row>
        <row r="70">
          <cell r="D70" t="str">
            <v>C</v>
          </cell>
          <cell r="E70">
            <v>255.8</v>
          </cell>
        </row>
        <row r="71">
          <cell r="D71">
            <v>0</v>
          </cell>
          <cell r="E71">
            <v>0</v>
          </cell>
        </row>
        <row r="72">
          <cell r="D72">
            <v>0</v>
          </cell>
          <cell r="E72">
            <v>6315736.2199999997</v>
          </cell>
        </row>
        <row r="73">
          <cell r="D73" t="str">
            <v>C</v>
          </cell>
          <cell r="E73">
            <v>829577.94</v>
          </cell>
        </row>
        <row r="74">
          <cell r="D74" t="str">
            <v>C</v>
          </cell>
          <cell r="E74">
            <v>19234.8</v>
          </cell>
        </row>
        <row r="75">
          <cell r="D75" t="str">
            <v>C</v>
          </cell>
          <cell r="E75">
            <v>0</v>
          </cell>
        </row>
        <row r="76">
          <cell r="D76">
            <v>0</v>
          </cell>
          <cell r="E76">
            <v>0</v>
          </cell>
        </row>
        <row r="77">
          <cell r="D77">
            <v>0</v>
          </cell>
          <cell r="E77">
            <v>82332196.529999986</v>
          </cell>
        </row>
        <row r="78">
          <cell r="D78">
            <v>0</v>
          </cell>
          <cell r="E78">
            <v>0</v>
          </cell>
        </row>
        <row r="79">
          <cell r="D79">
            <v>0</v>
          </cell>
          <cell r="E79">
            <v>0</v>
          </cell>
        </row>
        <row r="80">
          <cell r="D80" t="str">
            <v>P</v>
          </cell>
          <cell r="E80">
            <v>34616568.490000002</v>
          </cell>
        </row>
        <row r="81">
          <cell r="D81">
            <v>0</v>
          </cell>
          <cell r="E81">
            <v>2169880.4900000002</v>
          </cell>
        </row>
        <row r="82">
          <cell r="D82" t="str">
            <v>P</v>
          </cell>
          <cell r="E82">
            <v>0</v>
          </cell>
        </row>
        <row r="83">
          <cell r="D83" t="str">
            <v>P</v>
          </cell>
          <cell r="E83">
            <v>274986</v>
          </cell>
        </row>
        <row r="84">
          <cell r="D84" t="str">
            <v>P</v>
          </cell>
          <cell r="E84">
            <v>20029.990000000002</v>
          </cell>
        </row>
        <row r="85">
          <cell r="D85">
            <v>0</v>
          </cell>
          <cell r="E85">
            <v>0</v>
          </cell>
        </row>
        <row r="86">
          <cell r="D86">
            <v>0</v>
          </cell>
          <cell r="E86">
            <v>0</v>
          </cell>
        </row>
        <row r="87">
          <cell r="D87">
            <v>0</v>
          </cell>
          <cell r="E87">
            <v>37081464.970000006</v>
          </cell>
        </row>
        <row r="88">
          <cell r="D88">
            <v>0</v>
          </cell>
          <cell r="E88">
            <v>0</v>
          </cell>
        </row>
        <row r="89">
          <cell r="D89">
            <v>0</v>
          </cell>
          <cell r="E89">
            <v>452747538.11999995</v>
          </cell>
        </row>
      </sheetData>
      <sheetData sheetId="4">
        <row r="39">
          <cell r="L39">
            <v>556951494</v>
          </cell>
        </row>
      </sheetData>
      <sheetData sheetId="5">
        <row r="5">
          <cell r="J5">
            <v>41639</v>
          </cell>
        </row>
      </sheetData>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ow"/>
      <sheetName val="Membership"/>
      <sheetName val="Assets"/>
      <sheetName val="Assets Input"/>
      <sheetName val="Liabilities"/>
      <sheetName val="Results"/>
      <sheetName val="GainLoss"/>
      <sheetName val="Reconciliation"/>
      <sheetName val="ProVal GainLoss"/>
      <sheetName val="NPO"/>
      <sheetName val="NPL"/>
      <sheetName val="68 - FutWorkLife"/>
      <sheetName val="68 - Collect Pens Expense"/>
      <sheetName val="68 - Collect Amort Experience"/>
      <sheetName val="68 - Collect Amort Assump"/>
      <sheetName val="68 - Collect Amort AssetRtn"/>
      <sheetName val="Report --&gt;"/>
      <sheetName val="Executive Summary"/>
      <sheetName val="Exec Summary Table"/>
      <sheetName val="Table 1"/>
      <sheetName val="Table 2"/>
      <sheetName val="Table 3"/>
      <sheetName val="Table 4"/>
      <sheetName val="Table 5"/>
      <sheetName val="Table 6-7"/>
      <sheetName val="Table 8"/>
      <sheetName val="Table 9"/>
      <sheetName val="Table 10"/>
      <sheetName val="Table 11"/>
      <sheetName val="Table 12"/>
      <sheetName val="Table 13"/>
      <sheetName val="Table 14"/>
      <sheetName val="Table 15"/>
      <sheetName val="Table 16"/>
      <sheetName val="Table 17"/>
      <sheetName val="Table 18"/>
      <sheetName val="Table 19"/>
      <sheetName val="Table 20"/>
      <sheetName val="Table 21"/>
      <sheetName val="Table 22"/>
      <sheetName val="GASB 25 26 --&gt;"/>
      <sheetName val="GASB 25 27 (1)"/>
      <sheetName val="GASB 25 27 (2)"/>
      <sheetName val="GASB 25 27 (3.1)"/>
      <sheetName val="GASB 25 27 (3.2)"/>
      <sheetName val="GASB 25 27 (4)"/>
      <sheetName val="GASB 25 27 (5)"/>
      <sheetName val="GASB 67 --&gt;"/>
      <sheetName val="GASB 67 (1.1)"/>
      <sheetName val="GASB 67 (1.2)"/>
      <sheetName val="GASB 67 (2)"/>
      <sheetName val="GASB 68 (1)"/>
      <sheetName val="GASB 68 (2)"/>
      <sheetName val="GASB 68 (3)"/>
      <sheetName val="GASB 68 (4)"/>
      <sheetName val="GASB 68 (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O"/>
      <sheetName val="GainLoss"/>
      <sheetName val="GainLoss V2"/>
      <sheetName val="Reconciliation"/>
      <sheetName val="Results"/>
      <sheetName val="Liabilities"/>
      <sheetName val="ProVal"/>
      <sheetName val="Membership"/>
      <sheetName val="Assets"/>
      <sheetName val="Flow - Experience"/>
      <sheetName val="Flow - Final"/>
      <sheetName val="New Retiree ProVal"/>
      <sheetName val="New Active ProVal"/>
    </sheetNames>
    <sheetDataSet>
      <sheetData sheetId="0"/>
      <sheetData sheetId="1"/>
      <sheetData sheetId="2"/>
      <sheetData sheetId="3"/>
      <sheetData sheetId="4"/>
      <sheetData sheetId="5"/>
      <sheetData sheetId="6">
        <row r="6">
          <cell r="B6" t="str">
            <v>R_Teachers_Correct Groups</v>
          </cell>
          <cell r="C6">
            <v>0</v>
          </cell>
          <cell r="D6">
            <v>0</v>
          </cell>
          <cell r="E6">
            <v>0</v>
          </cell>
          <cell r="F6">
            <v>0</v>
          </cell>
          <cell r="G6">
            <v>68735</v>
          </cell>
          <cell r="H6">
            <v>1845314465</v>
          </cell>
          <cell r="I6">
            <v>0</v>
          </cell>
          <cell r="J6">
            <v>15808473119</v>
          </cell>
          <cell r="K6">
            <v>0</v>
          </cell>
          <cell r="L6">
            <v>0</v>
          </cell>
          <cell r="Q6">
            <v>3643</v>
          </cell>
          <cell r="R6">
            <v>983947221</v>
          </cell>
        </row>
        <row r="7">
          <cell r="B7" t="str">
            <v>R_Other Education_Correct Groups</v>
          </cell>
          <cell r="C7">
            <v>0</v>
          </cell>
          <cell r="D7">
            <v>0</v>
          </cell>
          <cell r="E7">
            <v>0</v>
          </cell>
          <cell r="F7">
            <v>0</v>
          </cell>
          <cell r="G7">
            <v>2695</v>
          </cell>
          <cell r="H7">
            <v>67421186</v>
          </cell>
          <cell r="I7">
            <v>0</v>
          </cell>
          <cell r="J7">
            <v>636806753</v>
          </cell>
          <cell r="K7">
            <v>0</v>
          </cell>
          <cell r="L7">
            <v>0</v>
          </cell>
          <cell r="Q7">
            <v>1457</v>
          </cell>
          <cell r="R7">
            <v>356783169</v>
          </cell>
        </row>
        <row r="8">
          <cell r="B8" t="str">
            <v>B_Teachers_Correct Groups</v>
          </cell>
          <cell r="C8">
            <v>0</v>
          </cell>
          <cell r="D8">
            <v>0</v>
          </cell>
          <cell r="E8">
            <v>0</v>
          </cell>
          <cell r="F8">
            <v>0</v>
          </cell>
          <cell r="G8">
            <v>3806</v>
          </cell>
          <cell r="H8">
            <v>63357114</v>
          </cell>
          <cell r="I8">
            <v>0</v>
          </cell>
          <cell r="J8">
            <v>475824519</v>
          </cell>
          <cell r="K8">
            <v>0</v>
          </cell>
          <cell r="L8">
            <v>0</v>
          </cell>
          <cell r="Q8">
            <v>222</v>
          </cell>
          <cell r="R8">
            <v>27661351</v>
          </cell>
        </row>
        <row r="9">
          <cell r="B9" t="str">
            <v>B_Other Education_Correct Groups</v>
          </cell>
          <cell r="C9">
            <v>0</v>
          </cell>
          <cell r="D9">
            <v>0</v>
          </cell>
          <cell r="E9">
            <v>0</v>
          </cell>
          <cell r="F9">
            <v>0</v>
          </cell>
          <cell r="G9">
            <v>4</v>
          </cell>
          <cell r="H9">
            <v>42393</v>
          </cell>
          <cell r="I9">
            <v>0</v>
          </cell>
          <cell r="J9">
            <v>456295</v>
          </cell>
          <cell r="K9">
            <v>0</v>
          </cell>
          <cell r="L9">
            <v>0</v>
          </cell>
          <cell r="Q9">
            <v>3</v>
          </cell>
          <cell r="R9">
            <v>411625</v>
          </cell>
        </row>
        <row r="10">
          <cell r="B10" t="str">
            <v>R_General_Correct Groups</v>
          </cell>
          <cell r="C10">
            <v>0</v>
          </cell>
          <cell r="D10">
            <v>0</v>
          </cell>
          <cell r="E10">
            <v>0</v>
          </cell>
          <cell r="F10">
            <v>0</v>
          </cell>
          <cell r="G10">
            <v>70726</v>
          </cell>
          <cell r="H10">
            <v>1231325396</v>
          </cell>
          <cell r="I10">
            <v>0</v>
          </cell>
          <cell r="J10">
            <v>10360858551</v>
          </cell>
          <cell r="K10">
            <v>0</v>
          </cell>
          <cell r="L10">
            <v>0</v>
          </cell>
          <cell r="Q10">
            <v>3729</v>
          </cell>
          <cell r="R10">
            <v>664220266</v>
          </cell>
        </row>
        <row r="11">
          <cell r="B11" t="str">
            <v>B_General_Correct Groups</v>
          </cell>
          <cell r="C11">
            <v>0</v>
          </cell>
          <cell r="D11">
            <v>0</v>
          </cell>
          <cell r="E11">
            <v>0</v>
          </cell>
          <cell r="F11">
            <v>0</v>
          </cell>
          <cell r="G11">
            <v>8164</v>
          </cell>
          <cell r="H11">
            <v>90856399</v>
          </cell>
          <cell r="I11">
            <v>0</v>
          </cell>
          <cell r="J11">
            <v>684573305</v>
          </cell>
          <cell r="K11">
            <v>0</v>
          </cell>
          <cell r="L11">
            <v>0</v>
          </cell>
          <cell r="Q11">
            <v>582</v>
          </cell>
          <cell r="R11">
            <v>65766484</v>
          </cell>
        </row>
        <row r="12">
          <cell r="B12" t="str">
            <v>R_Law Enforcement Officers_Correct Groups</v>
          </cell>
          <cell r="C12">
            <v>0</v>
          </cell>
          <cell r="D12">
            <v>0</v>
          </cell>
          <cell r="E12">
            <v>0</v>
          </cell>
          <cell r="F12">
            <v>0</v>
          </cell>
          <cell r="G12">
            <v>2305</v>
          </cell>
          <cell r="H12">
            <v>68989420</v>
          </cell>
          <cell r="I12">
            <v>0</v>
          </cell>
          <cell r="J12">
            <v>729435853</v>
          </cell>
          <cell r="K12">
            <v>0</v>
          </cell>
          <cell r="L12">
            <v>0</v>
          </cell>
          <cell r="Q12">
            <v>117</v>
          </cell>
          <cell r="R12">
            <v>46867923</v>
          </cell>
        </row>
        <row r="13">
          <cell r="B13" t="str">
            <v>B_Law Enforcement Officers_Correct Groups</v>
          </cell>
          <cell r="C13">
            <v>0</v>
          </cell>
          <cell r="D13">
            <v>0</v>
          </cell>
          <cell r="E13">
            <v>0</v>
          </cell>
          <cell r="F13">
            <v>0</v>
          </cell>
          <cell r="G13">
            <v>351</v>
          </cell>
          <cell r="H13">
            <v>6667848</v>
          </cell>
          <cell r="I13">
            <v>0</v>
          </cell>
          <cell r="J13">
            <v>55496132</v>
          </cell>
          <cell r="K13">
            <v>0</v>
          </cell>
          <cell r="L13">
            <v>0</v>
          </cell>
          <cell r="Q13">
            <v>24</v>
          </cell>
          <cell r="R13">
            <v>3906564</v>
          </cell>
        </row>
        <row r="14">
          <cell r="C14">
            <v>158280</v>
          </cell>
          <cell r="D14">
            <v>7352563851</v>
          </cell>
          <cell r="E14">
            <v>42.69</v>
          </cell>
          <cell r="F14">
            <v>9.5500000000000007</v>
          </cell>
          <cell r="G14">
            <v>0</v>
          </cell>
          <cell r="H14">
            <v>0</v>
          </cell>
          <cell r="I14">
            <v>23819634824</v>
          </cell>
          <cell r="J14">
            <v>0</v>
          </cell>
          <cell r="K14">
            <v>14437889332</v>
          </cell>
          <cell r="L14">
            <v>75498348832</v>
          </cell>
        </row>
        <row r="15">
          <cell r="C15">
            <v>158280</v>
          </cell>
          <cell r="D15">
            <v>7352563851</v>
          </cell>
          <cell r="E15">
            <v>42.69</v>
          </cell>
          <cell r="F15">
            <v>9.5500000000000007</v>
          </cell>
          <cell r="G15">
            <v>0</v>
          </cell>
          <cell r="H15">
            <v>0</v>
          </cell>
          <cell r="I15">
            <v>23779377466</v>
          </cell>
          <cell r="J15">
            <v>0</v>
          </cell>
          <cell r="K15">
            <v>13448637501</v>
          </cell>
          <cell r="L15">
            <v>75498348832</v>
          </cell>
        </row>
        <row r="16">
          <cell r="C16">
            <v>163725</v>
          </cell>
          <cell r="D16">
            <v>7144162762</v>
          </cell>
          <cell r="E16">
            <v>46.26</v>
          </cell>
          <cell r="F16">
            <v>10.06</v>
          </cell>
          <cell r="G16">
            <v>0</v>
          </cell>
          <cell r="H16">
            <v>0</v>
          </cell>
          <cell r="I16">
            <v>17892240462</v>
          </cell>
          <cell r="J16">
            <v>0</v>
          </cell>
          <cell r="K16">
            <v>12494243353</v>
          </cell>
          <cell r="L16">
            <v>55502792525</v>
          </cell>
        </row>
        <row r="17">
          <cell r="C17">
            <v>163725</v>
          </cell>
          <cell r="D17">
            <v>7144162762</v>
          </cell>
          <cell r="E17">
            <v>46.26</v>
          </cell>
          <cell r="F17">
            <v>10.06</v>
          </cell>
          <cell r="G17">
            <v>0</v>
          </cell>
          <cell r="H17">
            <v>0</v>
          </cell>
          <cell r="I17">
            <v>17892613332</v>
          </cell>
          <cell r="J17">
            <v>0</v>
          </cell>
          <cell r="K17">
            <v>12264442955</v>
          </cell>
          <cell r="L17">
            <v>55502792525</v>
          </cell>
        </row>
        <row r="18">
          <cell r="C18">
            <v>3585</v>
          </cell>
          <cell r="D18">
            <v>208161658</v>
          </cell>
          <cell r="E18">
            <v>39.549999999999997</v>
          </cell>
          <cell r="F18">
            <v>12.51</v>
          </cell>
          <cell r="G18">
            <v>0</v>
          </cell>
          <cell r="H18">
            <v>0</v>
          </cell>
          <cell r="I18">
            <v>709993053</v>
          </cell>
          <cell r="J18">
            <v>0</v>
          </cell>
          <cell r="K18">
            <v>487308926</v>
          </cell>
          <cell r="L18">
            <v>1991200451</v>
          </cell>
        </row>
        <row r="19">
          <cell r="C19">
            <v>3585</v>
          </cell>
          <cell r="D19">
            <v>208161658</v>
          </cell>
          <cell r="E19">
            <v>39.549999999999997</v>
          </cell>
          <cell r="F19">
            <v>12.51</v>
          </cell>
          <cell r="G19">
            <v>0</v>
          </cell>
          <cell r="H19">
            <v>0</v>
          </cell>
          <cell r="I19">
            <v>710162344</v>
          </cell>
          <cell r="J19">
            <v>0</v>
          </cell>
          <cell r="K19">
            <v>465981825</v>
          </cell>
          <cell r="L19">
            <v>1991200451</v>
          </cell>
        </row>
        <row r="20">
          <cell r="C20">
            <v>0</v>
          </cell>
          <cell r="D20">
            <v>0</v>
          </cell>
          <cell r="E20">
            <v>0</v>
          </cell>
          <cell r="F20">
            <v>0</v>
          </cell>
          <cell r="G20">
            <v>67797</v>
          </cell>
          <cell r="H20">
            <v>1828374369</v>
          </cell>
          <cell r="I20">
            <v>0</v>
          </cell>
          <cell r="J20">
            <v>15795012410</v>
          </cell>
          <cell r="K20">
            <v>0</v>
          </cell>
          <cell r="L20">
            <v>0</v>
          </cell>
        </row>
        <row r="21">
          <cell r="C21">
            <v>0</v>
          </cell>
          <cell r="D21">
            <v>0</v>
          </cell>
          <cell r="E21">
            <v>0</v>
          </cell>
          <cell r="F21">
            <v>0</v>
          </cell>
          <cell r="G21">
            <v>3747</v>
          </cell>
          <cell r="H21">
            <v>63000195</v>
          </cell>
          <cell r="I21">
            <v>0</v>
          </cell>
          <cell r="J21">
            <v>502239868</v>
          </cell>
          <cell r="K21">
            <v>0</v>
          </cell>
          <cell r="L21">
            <v>0</v>
          </cell>
        </row>
        <row r="22">
          <cell r="C22">
            <v>0</v>
          </cell>
          <cell r="D22">
            <v>0</v>
          </cell>
          <cell r="E22">
            <v>0</v>
          </cell>
          <cell r="F22">
            <v>0</v>
          </cell>
          <cell r="G22">
            <v>69236</v>
          </cell>
          <cell r="H22">
            <v>1214581245</v>
          </cell>
          <cell r="I22">
            <v>0</v>
          </cell>
          <cell r="J22">
            <v>10286321871</v>
          </cell>
          <cell r="K22">
            <v>0</v>
          </cell>
          <cell r="L22">
            <v>0</v>
          </cell>
        </row>
        <row r="23">
          <cell r="C23">
            <v>0</v>
          </cell>
          <cell r="D23">
            <v>0</v>
          </cell>
          <cell r="E23">
            <v>0</v>
          </cell>
          <cell r="F23">
            <v>0</v>
          </cell>
          <cell r="G23">
            <v>7895</v>
          </cell>
          <cell r="H23">
            <v>86412178</v>
          </cell>
          <cell r="I23">
            <v>0</v>
          </cell>
          <cell r="J23">
            <v>685870622</v>
          </cell>
          <cell r="K23">
            <v>0</v>
          </cell>
          <cell r="L23">
            <v>0</v>
          </cell>
        </row>
        <row r="24">
          <cell r="C24">
            <v>0</v>
          </cell>
          <cell r="D24">
            <v>0</v>
          </cell>
          <cell r="E24">
            <v>0</v>
          </cell>
          <cell r="F24">
            <v>0</v>
          </cell>
          <cell r="G24">
            <v>2312</v>
          </cell>
          <cell r="H24">
            <v>66868780</v>
          </cell>
          <cell r="I24">
            <v>0</v>
          </cell>
          <cell r="J24">
            <v>696905219</v>
          </cell>
          <cell r="K24">
            <v>0</v>
          </cell>
          <cell r="L24">
            <v>0</v>
          </cell>
        </row>
        <row r="25">
          <cell r="C25">
            <v>0</v>
          </cell>
          <cell r="D25">
            <v>0</v>
          </cell>
          <cell r="E25">
            <v>0</v>
          </cell>
          <cell r="F25">
            <v>0</v>
          </cell>
          <cell r="G25">
            <v>333</v>
          </cell>
          <cell r="H25">
            <v>6393815</v>
          </cell>
          <cell r="I25">
            <v>0</v>
          </cell>
          <cell r="J25">
            <v>55424703</v>
          </cell>
          <cell r="K25">
            <v>0</v>
          </cell>
          <cell r="L25">
            <v>0</v>
          </cell>
        </row>
        <row r="26">
          <cell r="C26">
            <v>0</v>
          </cell>
          <cell r="D26">
            <v>0</v>
          </cell>
          <cell r="E26">
            <v>0</v>
          </cell>
          <cell r="F26">
            <v>0</v>
          </cell>
          <cell r="G26">
            <v>95210</v>
          </cell>
          <cell r="H26">
            <v>0</v>
          </cell>
          <cell r="I26">
            <v>0</v>
          </cell>
          <cell r="J26">
            <v>1582972206</v>
          </cell>
          <cell r="K26">
            <v>0</v>
          </cell>
          <cell r="L26">
            <v>0</v>
          </cell>
        </row>
        <row r="27">
          <cell r="B27" t="str">
            <v>A_Teachers_Experience</v>
          </cell>
          <cell r="C27">
            <v>153655</v>
          </cell>
          <cell r="D27">
            <v>7206757480</v>
          </cell>
          <cell r="E27">
            <v>43.12</v>
          </cell>
          <cell r="F27">
            <v>10.039999999999999</v>
          </cell>
          <cell r="G27">
            <v>0</v>
          </cell>
          <cell r="H27">
            <v>0</v>
          </cell>
          <cell r="I27">
            <v>23569531706</v>
          </cell>
          <cell r="J27">
            <v>0</v>
          </cell>
          <cell r="K27">
            <v>13487490542</v>
          </cell>
          <cell r="L27">
            <v>73031092632</v>
          </cell>
          <cell r="M27">
            <v>92765667</v>
          </cell>
        </row>
        <row r="28">
          <cell r="B28" t="str">
            <v>A_Teachers_Salary Scale</v>
          </cell>
          <cell r="C28">
            <v>153655</v>
          </cell>
          <cell r="D28">
            <v>7031428163</v>
          </cell>
          <cell r="E28">
            <v>43.12</v>
          </cell>
          <cell r="F28">
            <v>10.039999999999999</v>
          </cell>
          <cell r="G28">
            <v>0</v>
          </cell>
          <cell r="H28">
            <v>0</v>
          </cell>
          <cell r="I28">
            <v>20864595038</v>
          </cell>
          <cell r="J28">
            <v>0</v>
          </cell>
          <cell r="K28">
            <v>13272238209</v>
          </cell>
          <cell r="L28">
            <v>63488124120</v>
          </cell>
          <cell r="M28">
            <v>87809185</v>
          </cell>
        </row>
        <row r="29">
          <cell r="B29" t="str">
            <v>A_Teachers_Sal + Inflation</v>
          </cell>
          <cell r="C29">
            <v>153655</v>
          </cell>
          <cell r="D29">
            <v>7014484962</v>
          </cell>
          <cell r="E29">
            <v>43.12</v>
          </cell>
          <cell r="F29">
            <v>10.039999999999999</v>
          </cell>
          <cell r="G29">
            <v>0</v>
          </cell>
          <cell r="H29">
            <v>0</v>
          </cell>
          <cell r="I29">
            <v>20363296476</v>
          </cell>
          <cell r="J29">
            <v>0</v>
          </cell>
          <cell r="K29">
            <v>13129152075</v>
          </cell>
          <cell r="L29">
            <v>62235655098</v>
          </cell>
          <cell r="M29">
            <v>87487468</v>
          </cell>
        </row>
        <row r="30">
          <cell r="B30" t="str">
            <v>A_Teachers_Mortality</v>
          </cell>
          <cell r="C30">
            <v>153655</v>
          </cell>
          <cell r="D30">
            <v>7014484962</v>
          </cell>
          <cell r="E30">
            <v>43.12</v>
          </cell>
          <cell r="F30">
            <v>10.039999999999999</v>
          </cell>
          <cell r="G30">
            <v>0</v>
          </cell>
          <cell r="H30">
            <v>0</v>
          </cell>
          <cell r="I30">
            <v>20217818010</v>
          </cell>
          <cell r="J30">
            <v>0</v>
          </cell>
          <cell r="K30">
            <v>13055653410</v>
          </cell>
          <cell r="L30">
            <v>62157527278</v>
          </cell>
          <cell r="M30">
            <v>95186882</v>
          </cell>
        </row>
        <row r="31">
          <cell r="B31" t="str">
            <v>A_Teachers_Ret/Term</v>
          </cell>
          <cell r="C31">
            <v>153655</v>
          </cell>
          <cell r="D31">
            <v>7014484962</v>
          </cell>
          <cell r="E31">
            <v>43.12</v>
          </cell>
          <cell r="F31">
            <v>10.039999999999999</v>
          </cell>
          <cell r="G31">
            <v>0</v>
          </cell>
          <cell r="H31">
            <v>0</v>
          </cell>
          <cell r="I31">
            <v>19957724426</v>
          </cell>
          <cell r="J31">
            <v>0</v>
          </cell>
          <cell r="K31">
            <v>13154146522</v>
          </cell>
          <cell r="L31">
            <v>60188965174</v>
          </cell>
          <cell r="M31">
            <v>123151983</v>
          </cell>
        </row>
        <row r="32">
          <cell r="C32">
            <v>153467</v>
          </cell>
          <cell r="D32">
            <v>7197630199</v>
          </cell>
          <cell r="E32">
            <v>43.12</v>
          </cell>
          <cell r="F32">
            <v>10.050000000000001</v>
          </cell>
          <cell r="G32">
            <v>0</v>
          </cell>
          <cell r="H32">
            <v>0</v>
          </cell>
          <cell r="I32">
            <v>23550895685</v>
          </cell>
          <cell r="J32">
            <v>0</v>
          </cell>
          <cell r="K32">
            <v>13483210188</v>
          </cell>
          <cell r="L32">
            <v>72936824302</v>
          </cell>
          <cell r="M32">
            <v>92419781</v>
          </cell>
        </row>
        <row r="33">
          <cell r="B33" t="str">
            <v>A_Teachers_Fix Disability</v>
          </cell>
          <cell r="C33">
            <v>153467</v>
          </cell>
          <cell r="D33">
            <v>7005852310</v>
          </cell>
          <cell r="E33">
            <v>43.12</v>
          </cell>
          <cell r="F33">
            <v>10.050000000000001</v>
          </cell>
          <cell r="G33">
            <v>0</v>
          </cell>
          <cell r="H33">
            <v>0</v>
          </cell>
          <cell r="I33">
            <v>19945674363</v>
          </cell>
          <cell r="J33">
            <v>0</v>
          </cell>
          <cell r="K33">
            <v>13149793146</v>
          </cell>
          <cell r="L33">
            <v>60128785087</v>
          </cell>
          <cell r="M33">
            <v>122721608</v>
          </cell>
        </row>
        <row r="34">
          <cell r="B34" t="str">
            <v>A_Teachers_Correct Groups</v>
          </cell>
          <cell r="C34">
            <v>150859</v>
          </cell>
          <cell r="D34">
            <v>6918855488</v>
          </cell>
          <cell r="E34">
            <v>43.17</v>
          </cell>
          <cell r="F34">
            <v>10.26</v>
          </cell>
          <cell r="G34">
            <v>0</v>
          </cell>
          <cell r="H34">
            <v>0</v>
          </cell>
          <cell r="I34">
            <v>19580066257</v>
          </cell>
          <cell r="J34">
            <v>0</v>
          </cell>
          <cell r="K34">
            <v>12826185116</v>
          </cell>
          <cell r="L34">
            <v>59749832108</v>
          </cell>
          <cell r="M34">
            <v>115046171</v>
          </cell>
        </row>
        <row r="35">
          <cell r="B35" t="str">
            <v>A_Teachers_Adder</v>
          </cell>
          <cell r="C35">
            <v>150859</v>
          </cell>
          <cell r="D35">
            <v>6918855488</v>
          </cell>
          <cell r="E35">
            <v>43.17</v>
          </cell>
          <cell r="F35">
            <v>10.26</v>
          </cell>
          <cell r="G35">
            <v>0</v>
          </cell>
          <cell r="H35">
            <v>0</v>
          </cell>
          <cell r="I35">
            <v>19588060016</v>
          </cell>
          <cell r="J35">
            <v>0</v>
          </cell>
          <cell r="K35">
            <v>12829797938</v>
          </cell>
          <cell r="L35">
            <v>59749832108</v>
          </cell>
          <cell r="M35">
            <v>115046171</v>
          </cell>
        </row>
        <row r="36">
          <cell r="B36" t="str">
            <v>A_Teachers_Experience_NC</v>
          </cell>
          <cell r="C36">
            <v>153655</v>
          </cell>
          <cell r="D36">
            <v>7206757480</v>
          </cell>
          <cell r="E36">
            <v>43.12</v>
          </cell>
          <cell r="F36">
            <v>10.039999999999999</v>
          </cell>
          <cell r="G36">
            <v>0</v>
          </cell>
          <cell r="H36">
            <v>0</v>
          </cell>
          <cell r="I36">
            <v>23467039422</v>
          </cell>
          <cell r="J36">
            <v>0</v>
          </cell>
          <cell r="K36">
            <v>13451761762</v>
          </cell>
          <cell r="L36">
            <v>73031092632</v>
          </cell>
          <cell r="M36">
            <v>92765667</v>
          </cell>
        </row>
        <row r="37">
          <cell r="B37" t="str">
            <v>A_Teachers_Salary Scale_NC</v>
          </cell>
          <cell r="C37">
            <v>153655</v>
          </cell>
          <cell r="D37">
            <v>7031428163</v>
          </cell>
          <cell r="E37">
            <v>43.12</v>
          </cell>
          <cell r="F37">
            <v>10.039999999999999</v>
          </cell>
          <cell r="G37">
            <v>0</v>
          </cell>
          <cell r="H37">
            <v>0</v>
          </cell>
          <cell r="I37">
            <v>20777835440</v>
          </cell>
          <cell r="J37">
            <v>0</v>
          </cell>
          <cell r="K37">
            <v>13227044560</v>
          </cell>
          <cell r="L37">
            <v>63488124120</v>
          </cell>
          <cell r="M37">
            <v>87809185</v>
          </cell>
        </row>
        <row r="38">
          <cell r="B38" t="str">
            <v>A_Teachers_Sal + Inflation_NC</v>
          </cell>
          <cell r="C38">
            <v>153655</v>
          </cell>
          <cell r="D38">
            <v>7014484962</v>
          </cell>
          <cell r="E38">
            <v>43.12</v>
          </cell>
          <cell r="F38">
            <v>10.039999999999999</v>
          </cell>
          <cell r="G38">
            <v>0</v>
          </cell>
          <cell r="H38">
            <v>0</v>
          </cell>
          <cell r="I38">
            <v>20281454185</v>
          </cell>
          <cell r="J38">
            <v>0</v>
          </cell>
          <cell r="K38">
            <v>13084867871</v>
          </cell>
          <cell r="L38">
            <v>62235655098</v>
          </cell>
          <cell r="M38">
            <v>87487468</v>
          </cell>
        </row>
        <row r="39">
          <cell r="B39" t="str">
            <v>A_Teachers_Mortality_NC</v>
          </cell>
          <cell r="C39">
            <v>153655</v>
          </cell>
          <cell r="D39">
            <v>7014484962</v>
          </cell>
          <cell r="E39">
            <v>43.12</v>
          </cell>
          <cell r="F39">
            <v>10.039999999999999</v>
          </cell>
          <cell r="G39">
            <v>0</v>
          </cell>
          <cell r="H39">
            <v>0</v>
          </cell>
          <cell r="I39">
            <v>20136231488</v>
          </cell>
          <cell r="J39">
            <v>0</v>
          </cell>
          <cell r="K39">
            <v>13010757429</v>
          </cell>
          <cell r="L39">
            <v>62157527278</v>
          </cell>
          <cell r="M39">
            <v>95186882</v>
          </cell>
        </row>
        <row r="40">
          <cell r="B40" t="str">
            <v>A_Teachers_Ret/Term_NC</v>
          </cell>
          <cell r="C40">
            <v>153655</v>
          </cell>
          <cell r="D40">
            <v>7014484962</v>
          </cell>
          <cell r="E40">
            <v>43.12</v>
          </cell>
          <cell r="F40">
            <v>10.039999999999999</v>
          </cell>
          <cell r="G40">
            <v>0</v>
          </cell>
          <cell r="H40">
            <v>0</v>
          </cell>
          <cell r="I40">
            <v>19876720015</v>
          </cell>
          <cell r="J40">
            <v>0</v>
          </cell>
          <cell r="K40">
            <v>13110591511</v>
          </cell>
          <cell r="L40">
            <v>60188965174</v>
          </cell>
          <cell r="M40">
            <v>123151983</v>
          </cell>
        </row>
        <row r="41">
          <cell r="C41">
            <v>153467</v>
          </cell>
          <cell r="D41">
            <v>7197630199</v>
          </cell>
          <cell r="E41">
            <v>43.12</v>
          </cell>
          <cell r="F41">
            <v>10.050000000000001</v>
          </cell>
          <cell r="G41">
            <v>0</v>
          </cell>
          <cell r="H41">
            <v>0</v>
          </cell>
          <cell r="I41">
            <v>23448623732</v>
          </cell>
          <cell r="J41">
            <v>0</v>
          </cell>
          <cell r="K41">
            <v>13447595354</v>
          </cell>
          <cell r="L41">
            <v>72936824302</v>
          </cell>
          <cell r="M41">
            <v>92419781</v>
          </cell>
        </row>
        <row r="42">
          <cell r="B42" t="str">
            <v>A_Teachers_Fix Disability_NC</v>
          </cell>
          <cell r="C42">
            <v>153467</v>
          </cell>
          <cell r="D42">
            <v>7005852310</v>
          </cell>
          <cell r="E42">
            <v>43.12</v>
          </cell>
          <cell r="F42">
            <v>10.050000000000001</v>
          </cell>
          <cell r="G42">
            <v>0</v>
          </cell>
          <cell r="H42">
            <v>0</v>
          </cell>
          <cell r="I42">
            <v>19864939374</v>
          </cell>
          <cell r="J42">
            <v>0</v>
          </cell>
          <cell r="K42">
            <v>13106428115</v>
          </cell>
          <cell r="L42">
            <v>60128785087</v>
          </cell>
          <cell r="M42">
            <v>122721608</v>
          </cell>
        </row>
        <row r="43">
          <cell r="B43" t="str">
            <v>A_Teachers_Correct Groups_NC</v>
          </cell>
          <cell r="C43">
            <v>150859</v>
          </cell>
          <cell r="D43">
            <v>6918855488</v>
          </cell>
          <cell r="E43">
            <v>43.17</v>
          </cell>
          <cell r="F43">
            <v>10.26</v>
          </cell>
          <cell r="G43">
            <v>0</v>
          </cell>
          <cell r="H43">
            <v>0</v>
          </cell>
          <cell r="I43">
            <v>19498140919</v>
          </cell>
          <cell r="J43">
            <v>0</v>
          </cell>
          <cell r="K43">
            <v>12783002871</v>
          </cell>
          <cell r="L43">
            <v>59749832108</v>
          </cell>
          <cell r="M43">
            <v>115046171</v>
          </cell>
        </row>
        <row r="44">
          <cell r="B44" t="str">
            <v>A_Teachers_Adder_NC</v>
          </cell>
          <cell r="C44">
            <v>150859</v>
          </cell>
          <cell r="D44">
            <v>6918855488</v>
          </cell>
          <cell r="E44">
            <v>43.17</v>
          </cell>
          <cell r="F44">
            <v>10.26</v>
          </cell>
          <cell r="G44">
            <v>0</v>
          </cell>
          <cell r="H44">
            <v>0</v>
          </cell>
          <cell r="I44">
            <v>19506090462</v>
          </cell>
          <cell r="J44">
            <v>0</v>
          </cell>
          <cell r="K44">
            <v>12786592978</v>
          </cell>
          <cell r="L44">
            <v>59749832108</v>
          </cell>
          <cell r="M44">
            <v>115046171</v>
          </cell>
        </row>
        <row r="45">
          <cell r="B45" t="str">
            <v>A_General_Experience</v>
          </cell>
          <cell r="C45">
            <v>159781</v>
          </cell>
          <cell r="D45">
            <v>7114432763</v>
          </cell>
          <cell r="E45">
            <v>46.72</v>
          </cell>
          <cell r="F45">
            <v>10.46</v>
          </cell>
          <cell r="G45">
            <v>0</v>
          </cell>
          <cell r="H45">
            <v>0</v>
          </cell>
          <cell r="I45">
            <v>18203682438</v>
          </cell>
          <cell r="J45">
            <v>0</v>
          </cell>
          <cell r="K45">
            <v>12613304977</v>
          </cell>
          <cell r="L45">
            <v>54952076045</v>
          </cell>
          <cell r="M45">
            <v>103539098</v>
          </cell>
        </row>
        <row r="46">
          <cell r="B46" t="str">
            <v>A_General_Salary Scale</v>
          </cell>
          <cell r="C46">
            <v>159781</v>
          </cell>
          <cell r="D46">
            <v>7151946343</v>
          </cell>
          <cell r="E46">
            <v>46.72</v>
          </cell>
          <cell r="F46">
            <v>10.46</v>
          </cell>
          <cell r="G46">
            <v>0</v>
          </cell>
          <cell r="H46">
            <v>0</v>
          </cell>
          <cell r="I46">
            <v>19533447144</v>
          </cell>
          <cell r="J46">
            <v>0</v>
          </cell>
          <cell r="K46">
            <v>13177909460</v>
          </cell>
          <cell r="L46">
            <v>57699590162</v>
          </cell>
          <cell r="M46">
            <v>103769396</v>
          </cell>
        </row>
        <row r="47">
          <cell r="B47" t="str">
            <v>A_General_Sal + Inflation</v>
          </cell>
          <cell r="C47">
            <v>159781</v>
          </cell>
          <cell r="D47">
            <v>7134712737</v>
          </cell>
          <cell r="E47">
            <v>46.72</v>
          </cell>
          <cell r="F47">
            <v>10.46</v>
          </cell>
          <cell r="G47">
            <v>0</v>
          </cell>
          <cell r="H47">
            <v>0</v>
          </cell>
          <cell r="I47">
            <v>19109763266</v>
          </cell>
          <cell r="J47">
            <v>0</v>
          </cell>
          <cell r="K47">
            <v>13029805429</v>
          </cell>
          <cell r="L47">
            <v>56654965178</v>
          </cell>
          <cell r="M47">
            <v>103426819</v>
          </cell>
        </row>
        <row r="48">
          <cell r="B48" t="str">
            <v>A_General_Mortality</v>
          </cell>
          <cell r="C48">
            <v>159781</v>
          </cell>
          <cell r="D48">
            <v>7134712737</v>
          </cell>
          <cell r="E48">
            <v>46.72</v>
          </cell>
          <cell r="F48">
            <v>10.46</v>
          </cell>
          <cell r="G48">
            <v>0</v>
          </cell>
          <cell r="H48">
            <v>0</v>
          </cell>
          <cell r="I48">
            <v>19115272373</v>
          </cell>
          <cell r="J48">
            <v>0</v>
          </cell>
          <cell r="K48">
            <v>13039659317</v>
          </cell>
          <cell r="L48">
            <v>56709388710</v>
          </cell>
          <cell r="M48">
            <v>108298032</v>
          </cell>
        </row>
        <row r="49">
          <cell r="B49" t="str">
            <v>A_General_Ret/Term</v>
          </cell>
          <cell r="C49">
            <v>159781</v>
          </cell>
          <cell r="D49">
            <v>7134712737</v>
          </cell>
          <cell r="E49">
            <v>46.72</v>
          </cell>
          <cell r="F49">
            <v>10.46</v>
          </cell>
          <cell r="G49">
            <v>0</v>
          </cell>
          <cell r="H49">
            <v>0</v>
          </cell>
          <cell r="I49">
            <v>19247203427</v>
          </cell>
          <cell r="J49">
            <v>0</v>
          </cell>
          <cell r="K49">
            <v>13239890937</v>
          </cell>
          <cell r="L49">
            <v>55866842806</v>
          </cell>
          <cell r="M49">
            <v>125142335</v>
          </cell>
        </row>
        <row r="50">
          <cell r="C50">
            <v>159651</v>
          </cell>
          <cell r="D50">
            <v>7110676919</v>
          </cell>
          <cell r="E50">
            <v>46.72</v>
          </cell>
          <cell r="F50">
            <v>10.46</v>
          </cell>
          <cell r="G50">
            <v>0</v>
          </cell>
          <cell r="H50">
            <v>0</v>
          </cell>
          <cell r="I50">
            <v>18198100018</v>
          </cell>
          <cell r="J50">
            <v>0</v>
          </cell>
          <cell r="K50">
            <v>12610873553</v>
          </cell>
          <cell r="L50">
            <v>54923724595</v>
          </cell>
          <cell r="M50">
            <v>103397350</v>
          </cell>
        </row>
        <row r="51">
          <cell r="B51" t="str">
            <v>A_General_Fix Disability</v>
          </cell>
          <cell r="C51">
            <v>159651</v>
          </cell>
          <cell r="D51">
            <v>7130956094</v>
          </cell>
          <cell r="E51">
            <v>46.72</v>
          </cell>
          <cell r="F51">
            <v>10.46</v>
          </cell>
          <cell r="G51">
            <v>0</v>
          </cell>
          <cell r="H51">
            <v>0</v>
          </cell>
          <cell r="I51">
            <v>19241524845</v>
          </cell>
          <cell r="J51">
            <v>0</v>
          </cell>
          <cell r="K51">
            <v>13237330356</v>
          </cell>
          <cell r="L51">
            <v>55839904506</v>
          </cell>
          <cell r="M51">
            <v>124967543</v>
          </cell>
        </row>
        <row r="52">
          <cell r="B52" t="str">
            <v>A_General_Correct Groups</v>
          </cell>
          <cell r="C52">
            <v>113353</v>
          </cell>
          <cell r="D52">
            <v>5214530027</v>
          </cell>
          <cell r="E52">
            <v>45.8</v>
          </cell>
          <cell r="F52">
            <v>10.06</v>
          </cell>
          <cell r="G52">
            <v>0</v>
          </cell>
          <cell r="H52">
            <v>0</v>
          </cell>
          <cell r="I52">
            <v>13720494939</v>
          </cell>
          <cell r="J52">
            <v>0</v>
          </cell>
          <cell r="K52">
            <v>9257315997</v>
          </cell>
          <cell r="L52">
            <v>41545877871</v>
          </cell>
          <cell r="M52">
            <v>101993763</v>
          </cell>
        </row>
        <row r="53">
          <cell r="B53" t="str">
            <v>A_General_Adder</v>
          </cell>
          <cell r="C53">
            <v>113353</v>
          </cell>
          <cell r="D53">
            <v>5214530027</v>
          </cell>
          <cell r="E53">
            <v>45.8</v>
          </cell>
          <cell r="F53">
            <v>10.06</v>
          </cell>
          <cell r="G53">
            <v>0</v>
          </cell>
          <cell r="H53">
            <v>0</v>
          </cell>
          <cell r="I53">
            <v>13666035001</v>
          </cell>
          <cell r="J53">
            <v>0</v>
          </cell>
          <cell r="K53">
            <v>9216800399</v>
          </cell>
          <cell r="L53">
            <v>41545877871</v>
          </cell>
          <cell r="M53">
            <v>101993763</v>
          </cell>
        </row>
        <row r="54">
          <cell r="B54" t="str">
            <v>A_General_Experience_NC</v>
          </cell>
          <cell r="C54">
            <v>159781</v>
          </cell>
          <cell r="D54">
            <v>7114432763</v>
          </cell>
          <cell r="E54">
            <v>46.72</v>
          </cell>
          <cell r="F54">
            <v>10.46</v>
          </cell>
          <cell r="G54">
            <v>0</v>
          </cell>
          <cell r="H54">
            <v>0</v>
          </cell>
          <cell r="I54">
            <v>18171747316</v>
          </cell>
          <cell r="J54">
            <v>0</v>
          </cell>
          <cell r="K54">
            <v>12595741783</v>
          </cell>
          <cell r="L54">
            <v>54952076045</v>
          </cell>
          <cell r="M54">
            <v>103539098</v>
          </cell>
        </row>
        <row r="55">
          <cell r="B55" t="str">
            <v>A_General_Salary Scale_NC</v>
          </cell>
          <cell r="C55">
            <v>159781</v>
          </cell>
          <cell r="D55">
            <v>7151946343</v>
          </cell>
          <cell r="E55">
            <v>46.72</v>
          </cell>
          <cell r="F55">
            <v>10.46</v>
          </cell>
          <cell r="G55">
            <v>0</v>
          </cell>
          <cell r="H55">
            <v>0</v>
          </cell>
          <cell r="I55">
            <v>19484163138</v>
          </cell>
          <cell r="J55">
            <v>0</v>
          </cell>
          <cell r="K55">
            <v>13153737609</v>
          </cell>
          <cell r="L55">
            <v>57699590162</v>
          </cell>
          <cell r="M55">
            <v>103769396</v>
          </cell>
        </row>
        <row r="56">
          <cell r="B56" t="str">
            <v>A_General_Sal + Inflation_NC</v>
          </cell>
          <cell r="C56">
            <v>159781</v>
          </cell>
          <cell r="D56">
            <v>7134712737</v>
          </cell>
          <cell r="E56">
            <v>46.72</v>
          </cell>
          <cell r="F56">
            <v>10.46</v>
          </cell>
          <cell r="G56">
            <v>0</v>
          </cell>
          <cell r="H56">
            <v>0</v>
          </cell>
          <cell r="I56">
            <v>19064846506</v>
          </cell>
          <cell r="J56">
            <v>0</v>
          </cell>
          <cell r="K56">
            <v>13005391127</v>
          </cell>
          <cell r="L56">
            <v>56654965178</v>
          </cell>
          <cell r="M56">
            <v>103426819</v>
          </cell>
        </row>
        <row r="57">
          <cell r="B57" t="str">
            <v>A_General_Mortality_NC</v>
          </cell>
          <cell r="C57">
            <v>159781</v>
          </cell>
          <cell r="D57">
            <v>7134712737</v>
          </cell>
          <cell r="E57">
            <v>46.72</v>
          </cell>
          <cell r="F57">
            <v>10.46</v>
          </cell>
          <cell r="G57">
            <v>0</v>
          </cell>
          <cell r="H57">
            <v>0</v>
          </cell>
          <cell r="I57">
            <v>19070367058</v>
          </cell>
          <cell r="J57">
            <v>0</v>
          </cell>
          <cell r="K57">
            <v>13015172563</v>
          </cell>
          <cell r="L57">
            <v>56709388710</v>
          </cell>
          <cell r="M57">
            <v>108298032</v>
          </cell>
        </row>
        <row r="58">
          <cell r="B58" t="str">
            <v>A_General_Ret/Term_NC</v>
          </cell>
          <cell r="C58">
            <v>159781</v>
          </cell>
          <cell r="D58">
            <v>7134712737</v>
          </cell>
          <cell r="E58">
            <v>46.72</v>
          </cell>
          <cell r="F58">
            <v>10.46</v>
          </cell>
          <cell r="G58">
            <v>0</v>
          </cell>
          <cell r="H58">
            <v>0</v>
          </cell>
          <cell r="I58">
            <v>19202033004</v>
          </cell>
          <cell r="J58">
            <v>0</v>
          </cell>
          <cell r="K58">
            <v>13214139486</v>
          </cell>
          <cell r="L58">
            <v>55866842806</v>
          </cell>
          <cell r="M58">
            <v>125142335</v>
          </cell>
        </row>
        <row r="59">
          <cell r="C59">
            <v>159651</v>
          </cell>
          <cell r="D59">
            <v>7110676919</v>
          </cell>
          <cell r="E59">
            <v>46.72</v>
          </cell>
          <cell r="F59">
            <v>10.46</v>
          </cell>
          <cell r="G59">
            <v>0</v>
          </cell>
          <cell r="H59">
            <v>0</v>
          </cell>
          <cell r="I59">
            <v>18166220750</v>
          </cell>
          <cell r="J59">
            <v>0</v>
          </cell>
          <cell r="K59">
            <v>12593310831</v>
          </cell>
          <cell r="L59">
            <v>54923724595</v>
          </cell>
          <cell r="M59">
            <v>103397350</v>
          </cell>
        </row>
        <row r="60">
          <cell r="B60" t="str">
            <v>A_General_Fix Disability_NC</v>
          </cell>
          <cell r="C60">
            <v>159651</v>
          </cell>
          <cell r="D60">
            <v>7130956094</v>
          </cell>
          <cell r="E60">
            <v>46.72</v>
          </cell>
          <cell r="F60">
            <v>10.46</v>
          </cell>
          <cell r="G60">
            <v>0</v>
          </cell>
          <cell r="H60">
            <v>0</v>
          </cell>
          <cell r="I60">
            <v>19196422939</v>
          </cell>
          <cell r="J60">
            <v>0</v>
          </cell>
          <cell r="K60">
            <v>13211593932</v>
          </cell>
          <cell r="L60">
            <v>55839904506</v>
          </cell>
          <cell r="M60">
            <v>124967543</v>
          </cell>
        </row>
        <row r="61">
          <cell r="B61" t="str">
            <v>A_General_Correct Groups_NC</v>
          </cell>
          <cell r="C61">
            <v>113353</v>
          </cell>
          <cell r="D61">
            <v>5214530027</v>
          </cell>
          <cell r="E61">
            <v>45.8</v>
          </cell>
          <cell r="F61">
            <v>10.06</v>
          </cell>
          <cell r="G61">
            <v>0</v>
          </cell>
          <cell r="H61">
            <v>0</v>
          </cell>
          <cell r="I61">
            <v>13690341704</v>
          </cell>
          <cell r="J61">
            <v>0</v>
          </cell>
          <cell r="K61">
            <v>9238189599</v>
          </cell>
          <cell r="L61">
            <v>41545877871</v>
          </cell>
          <cell r="M61">
            <v>101993763</v>
          </cell>
        </row>
        <row r="62">
          <cell r="B62" t="str">
            <v>A_General_Adder_NC</v>
          </cell>
          <cell r="C62">
            <v>113353</v>
          </cell>
          <cell r="D62">
            <v>5214530027</v>
          </cell>
          <cell r="E62">
            <v>45.8</v>
          </cell>
          <cell r="F62">
            <v>10.06</v>
          </cell>
          <cell r="G62">
            <v>0</v>
          </cell>
          <cell r="H62">
            <v>0</v>
          </cell>
          <cell r="I62">
            <v>13636005517</v>
          </cell>
          <cell r="J62">
            <v>0</v>
          </cell>
          <cell r="K62">
            <v>9197788265</v>
          </cell>
          <cell r="L62">
            <v>41545877871</v>
          </cell>
          <cell r="M62">
            <v>101993763</v>
          </cell>
        </row>
        <row r="63">
          <cell r="B63" t="str">
            <v>A_Law Enforcement Officers_Experience</v>
          </cell>
          <cell r="C63">
            <v>3531</v>
          </cell>
          <cell r="D63">
            <v>204921033</v>
          </cell>
          <cell r="E63">
            <v>39.92</v>
          </cell>
          <cell r="F63">
            <v>12.79</v>
          </cell>
          <cell r="G63">
            <v>0</v>
          </cell>
          <cell r="H63">
            <v>0</v>
          </cell>
          <cell r="I63">
            <v>708954505</v>
          </cell>
          <cell r="J63">
            <v>0</v>
          </cell>
          <cell r="K63">
            <v>470609614</v>
          </cell>
          <cell r="L63">
            <v>1933260599</v>
          </cell>
          <cell r="M63">
            <v>1596836</v>
          </cell>
        </row>
        <row r="64">
          <cell r="B64" t="str">
            <v>A_Law Enforcement Officers_Salary Scale</v>
          </cell>
          <cell r="C64">
            <v>3531</v>
          </cell>
          <cell r="D64">
            <v>205533472</v>
          </cell>
          <cell r="E64">
            <v>39.92</v>
          </cell>
          <cell r="F64">
            <v>12.79</v>
          </cell>
          <cell r="G64">
            <v>0</v>
          </cell>
          <cell r="H64">
            <v>0</v>
          </cell>
          <cell r="I64">
            <v>714412477</v>
          </cell>
          <cell r="J64">
            <v>0</v>
          </cell>
          <cell r="K64">
            <v>470942371</v>
          </cell>
          <cell r="L64">
            <v>1956112867</v>
          </cell>
          <cell r="M64">
            <v>1608659</v>
          </cell>
        </row>
        <row r="65">
          <cell r="B65" t="str">
            <v>A_Law Enforcement Officers_Sal + Inflation</v>
          </cell>
          <cell r="C65">
            <v>3531</v>
          </cell>
          <cell r="D65">
            <v>205038211</v>
          </cell>
          <cell r="E65">
            <v>39.92</v>
          </cell>
          <cell r="F65">
            <v>12.79</v>
          </cell>
          <cell r="G65">
            <v>0</v>
          </cell>
          <cell r="H65">
            <v>0</v>
          </cell>
          <cell r="I65">
            <v>696757223</v>
          </cell>
          <cell r="J65">
            <v>0</v>
          </cell>
          <cell r="K65">
            <v>465128901</v>
          </cell>
          <cell r="L65">
            <v>1918349447</v>
          </cell>
          <cell r="M65">
            <v>1603288</v>
          </cell>
        </row>
        <row r="66">
          <cell r="B66" t="str">
            <v>A_Law Enforcement Officers_Mortality</v>
          </cell>
          <cell r="C66">
            <v>3531</v>
          </cell>
          <cell r="D66">
            <v>205038211</v>
          </cell>
          <cell r="E66">
            <v>39.92</v>
          </cell>
          <cell r="F66">
            <v>12.79</v>
          </cell>
          <cell r="G66">
            <v>0</v>
          </cell>
          <cell r="H66">
            <v>0</v>
          </cell>
          <cell r="I66">
            <v>710249922</v>
          </cell>
          <cell r="J66">
            <v>0</v>
          </cell>
          <cell r="K66">
            <v>474619999</v>
          </cell>
          <cell r="L66">
            <v>1920299304</v>
          </cell>
          <cell r="M66">
            <v>1562132</v>
          </cell>
        </row>
        <row r="67">
          <cell r="B67" t="str">
            <v>A_Law Enforcement Officers_Ret/Term</v>
          </cell>
          <cell r="C67">
            <v>3531</v>
          </cell>
          <cell r="D67">
            <v>205038211</v>
          </cell>
          <cell r="E67">
            <v>39.92</v>
          </cell>
          <cell r="F67">
            <v>12.79</v>
          </cell>
          <cell r="G67">
            <v>0</v>
          </cell>
          <cell r="H67">
            <v>0</v>
          </cell>
          <cell r="I67">
            <v>709426770</v>
          </cell>
          <cell r="J67">
            <v>0</v>
          </cell>
          <cell r="K67">
            <v>479848584</v>
          </cell>
          <cell r="L67">
            <v>1834263218</v>
          </cell>
          <cell r="M67">
            <v>1763392</v>
          </cell>
        </row>
        <row r="68">
          <cell r="C68">
            <v>3529</v>
          </cell>
          <cell r="D68">
            <v>204829979</v>
          </cell>
          <cell r="E68">
            <v>39.92</v>
          </cell>
          <cell r="F68">
            <v>12.8</v>
          </cell>
          <cell r="G68">
            <v>0</v>
          </cell>
          <cell r="H68">
            <v>0</v>
          </cell>
          <cell r="I68">
            <v>708712517</v>
          </cell>
          <cell r="J68">
            <v>0</v>
          </cell>
          <cell r="K68">
            <v>470495366</v>
          </cell>
          <cell r="L68">
            <v>1932204183</v>
          </cell>
          <cell r="M68">
            <v>1595118</v>
          </cell>
        </row>
        <row r="69">
          <cell r="B69" t="str">
            <v>A_Law Enforcement Officers_Fix Disability</v>
          </cell>
          <cell r="C69">
            <v>3529</v>
          </cell>
          <cell r="D69">
            <v>204947078</v>
          </cell>
          <cell r="E69">
            <v>39.92</v>
          </cell>
          <cell r="F69">
            <v>12.8</v>
          </cell>
          <cell r="G69">
            <v>0</v>
          </cell>
          <cell r="H69">
            <v>0</v>
          </cell>
          <cell r="I69">
            <v>709192318</v>
          </cell>
          <cell r="J69">
            <v>0</v>
          </cell>
          <cell r="K69">
            <v>479734850</v>
          </cell>
          <cell r="L69">
            <v>1833276046</v>
          </cell>
          <cell r="M69">
            <v>1761546</v>
          </cell>
        </row>
        <row r="70">
          <cell r="B70" t="str">
            <v>A_Law Enforcement Officers_Correct Groups</v>
          </cell>
          <cell r="C70">
            <v>3529</v>
          </cell>
          <cell r="D70">
            <v>204947078</v>
          </cell>
          <cell r="E70">
            <v>39.92</v>
          </cell>
          <cell r="F70">
            <v>12.8</v>
          </cell>
          <cell r="G70">
            <v>0</v>
          </cell>
          <cell r="H70">
            <v>0</v>
          </cell>
          <cell r="I70">
            <v>709198672</v>
          </cell>
          <cell r="J70">
            <v>0</v>
          </cell>
          <cell r="K70">
            <v>479747821</v>
          </cell>
          <cell r="L70">
            <v>1833276562</v>
          </cell>
          <cell r="M70">
            <v>1761540</v>
          </cell>
        </row>
        <row r="71">
          <cell r="B71" t="str">
            <v>A_Law Enforcement Officers_Adder</v>
          </cell>
          <cell r="C71">
            <v>3529</v>
          </cell>
          <cell r="D71">
            <v>204947078</v>
          </cell>
          <cell r="E71">
            <v>39.92</v>
          </cell>
          <cell r="F71">
            <v>12.8</v>
          </cell>
          <cell r="G71">
            <v>0</v>
          </cell>
          <cell r="H71">
            <v>0</v>
          </cell>
          <cell r="I71">
            <v>721174871</v>
          </cell>
          <cell r="J71">
            <v>0</v>
          </cell>
          <cell r="K71">
            <v>488384054</v>
          </cell>
          <cell r="L71">
            <v>1833276562</v>
          </cell>
          <cell r="M71">
            <v>1761540</v>
          </cell>
        </row>
        <row r="72">
          <cell r="B72" t="str">
            <v>A_Law Enforcement Officers_Experience_NC</v>
          </cell>
          <cell r="C72">
            <v>3531</v>
          </cell>
          <cell r="D72">
            <v>204921033</v>
          </cell>
          <cell r="E72">
            <v>39.92</v>
          </cell>
          <cell r="F72">
            <v>12.79</v>
          </cell>
          <cell r="G72">
            <v>0</v>
          </cell>
          <cell r="H72">
            <v>0</v>
          </cell>
          <cell r="I72">
            <v>708304139</v>
          </cell>
          <cell r="J72">
            <v>0</v>
          </cell>
          <cell r="K72">
            <v>470711802</v>
          </cell>
          <cell r="L72">
            <v>1933260599</v>
          </cell>
          <cell r="M72">
            <v>1596836</v>
          </cell>
        </row>
        <row r="73">
          <cell r="B73" t="str">
            <v>A_Law Enforcement Officers_Salary Scale_NC</v>
          </cell>
          <cell r="C73">
            <v>3531</v>
          </cell>
          <cell r="D73">
            <v>205533472</v>
          </cell>
          <cell r="E73">
            <v>39.92</v>
          </cell>
          <cell r="F73">
            <v>12.79</v>
          </cell>
          <cell r="G73">
            <v>0</v>
          </cell>
          <cell r="H73">
            <v>0</v>
          </cell>
          <cell r="I73">
            <v>713703270</v>
          </cell>
          <cell r="J73">
            <v>0</v>
          </cell>
          <cell r="K73">
            <v>470994374</v>
          </cell>
          <cell r="L73">
            <v>1956112867</v>
          </cell>
          <cell r="M73">
            <v>1608659</v>
          </cell>
        </row>
        <row r="74">
          <cell r="B74" t="str">
            <v>A_Law Enforcement Officers_Sal + Inflation_NC</v>
          </cell>
          <cell r="C74">
            <v>3531</v>
          </cell>
          <cell r="D74">
            <v>205038211</v>
          </cell>
          <cell r="E74">
            <v>39.92</v>
          </cell>
          <cell r="F74">
            <v>12.79</v>
          </cell>
          <cell r="G74">
            <v>0</v>
          </cell>
          <cell r="H74">
            <v>0</v>
          </cell>
          <cell r="I74">
            <v>696139942</v>
          </cell>
          <cell r="J74">
            <v>0</v>
          </cell>
          <cell r="K74">
            <v>465153024</v>
          </cell>
          <cell r="L74">
            <v>1918349447</v>
          </cell>
          <cell r="M74">
            <v>1603288</v>
          </cell>
        </row>
        <row r="75">
          <cell r="B75" t="str">
            <v>A_Law Enforcement Officers_Mortality_NC</v>
          </cell>
          <cell r="C75">
            <v>3531</v>
          </cell>
          <cell r="D75">
            <v>205038211</v>
          </cell>
          <cell r="E75">
            <v>39.92</v>
          </cell>
          <cell r="F75">
            <v>12.79</v>
          </cell>
          <cell r="G75">
            <v>0</v>
          </cell>
          <cell r="H75">
            <v>0</v>
          </cell>
          <cell r="I75">
            <v>709619780</v>
          </cell>
          <cell r="J75">
            <v>0</v>
          </cell>
          <cell r="K75">
            <v>474623854</v>
          </cell>
          <cell r="L75">
            <v>1920299304</v>
          </cell>
          <cell r="M75">
            <v>1562132</v>
          </cell>
        </row>
        <row r="76">
          <cell r="B76" t="str">
            <v>A_Law Enforcement Officers_Ret/Term_NC</v>
          </cell>
          <cell r="C76">
            <v>3531</v>
          </cell>
          <cell r="D76">
            <v>205038211</v>
          </cell>
          <cell r="E76">
            <v>39.92</v>
          </cell>
          <cell r="F76">
            <v>12.79</v>
          </cell>
          <cell r="G76">
            <v>0</v>
          </cell>
          <cell r="H76">
            <v>0</v>
          </cell>
          <cell r="I76">
            <v>708673950</v>
          </cell>
          <cell r="J76">
            <v>0</v>
          </cell>
          <cell r="K76">
            <v>479626701</v>
          </cell>
          <cell r="L76">
            <v>1834263218</v>
          </cell>
          <cell r="M76">
            <v>1763392</v>
          </cell>
        </row>
        <row r="77">
          <cell r="C77">
            <v>3529</v>
          </cell>
          <cell r="D77">
            <v>204829979</v>
          </cell>
          <cell r="E77">
            <v>39.92</v>
          </cell>
          <cell r="F77">
            <v>12.8</v>
          </cell>
          <cell r="G77">
            <v>0</v>
          </cell>
          <cell r="H77">
            <v>0</v>
          </cell>
          <cell r="I77">
            <v>708060807</v>
          </cell>
          <cell r="J77">
            <v>0</v>
          </cell>
          <cell r="K77">
            <v>470600581</v>
          </cell>
          <cell r="L77">
            <v>1932204183</v>
          </cell>
          <cell r="M77">
            <v>1595118</v>
          </cell>
        </row>
        <row r="78">
          <cell r="B78" t="str">
            <v>A_Law Enforcement Officers_Fix Disability_NC</v>
          </cell>
          <cell r="C78">
            <v>3529</v>
          </cell>
          <cell r="D78">
            <v>204947078</v>
          </cell>
          <cell r="E78">
            <v>39.92</v>
          </cell>
          <cell r="F78">
            <v>12.8</v>
          </cell>
          <cell r="G78">
            <v>0</v>
          </cell>
          <cell r="H78">
            <v>0</v>
          </cell>
          <cell r="I78">
            <v>708437817</v>
          </cell>
          <cell r="J78">
            <v>0</v>
          </cell>
          <cell r="K78">
            <v>479516026</v>
          </cell>
          <cell r="L78">
            <v>1833276046</v>
          </cell>
          <cell r="M78">
            <v>1761546</v>
          </cell>
        </row>
        <row r="79">
          <cell r="B79" t="str">
            <v>A_Law Enforcement Officers_Correct Groups_NC</v>
          </cell>
          <cell r="C79">
            <v>3529</v>
          </cell>
          <cell r="D79">
            <v>204947078</v>
          </cell>
          <cell r="E79">
            <v>39.92</v>
          </cell>
          <cell r="F79">
            <v>12.8</v>
          </cell>
          <cell r="G79">
            <v>0</v>
          </cell>
          <cell r="H79">
            <v>0</v>
          </cell>
          <cell r="I79">
            <v>708439904</v>
          </cell>
          <cell r="J79">
            <v>0</v>
          </cell>
          <cell r="K79">
            <v>479518416</v>
          </cell>
          <cell r="L79">
            <v>1833276562</v>
          </cell>
          <cell r="M79">
            <v>1761540</v>
          </cell>
        </row>
        <row r="80">
          <cell r="B80" t="str">
            <v>A_Law Enforcement Officers_Adder_NC</v>
          </cell>
          <cell r="C80">
            <v>3529</v>
          </cell>
          <cell r="D80">
            <v>204947078</v>
          </cell>
          <cell r="E80">
            <v>39.92</v>
          </cell>
          <cell r="F80">
            <v>12.8</v>
          </cell>
          <cell r="G80">
            <v>0</v>
          </cell>
          <cell r="H80">
            <v>0</v>
          </cell>
          <cell r="I80">
            <v>720404503</v>
          </cell>
          <cell r="J80">
            <v>0</v>
          </cell>
          <cell r="K80">
            <v>488145675</v>
          </cell>
          <cell r="L80">
            <v>1833276562</v>
          </cell>
          <cell r="M80">
            <v>1761540</v>
          </cell>
        </row>
        <row r="81">
          <cell r="B81" t="str">
            <v>R_Teachers_Experience</v>
          </cell>
          <cell r="C81">
            <v>0</v>
          </cell>
          <cell r="D81">
            <v>0</v>
          </cell>
          <cell r="E81">
            <v>0</v>
          </cell>
          <cell r="F81">
            <v>0</v>
          </cell>
          <cell r="G81">
            <v>68841</v>
          </cell>
          <cell r="H81">
            <v>1847585434</v>
          </cell>
          <cell r="I81">
            <v>0</v>
          </cell>
          <cell r="J81">
            <v>15957555420</v>
          </cell>
          <cell r="K81">
            <v>0</v>
          </cell>
          <cell r="L81">
            <v>0</v>
          </cell>
        </row>
        <row r="82">
          <cell r="B82" t="str">
            <v>R_Teachers_Mortality</v>
          </cell>
          <cell r="C82">
            <v>0</v>
          </cell>
          <cell r="D82">
            <v>0</v>
          </cell>
          <cell r="E82">
            <v>0</v>
          </cell>
          <cell r="F82">
            <v>0</v>
          </cell>
          <cell r="G82">
            <v>68841</v>
          </cell>
          <cell r="H82">
            <v>1847585434</v>
          </cell>
          <cell r="I82">
            <v>0</v>
          </cell>
          <cell r="J82">
            <v>15915446811</v>
          </cell>
          <cell r="K82">
            <v>0</v>
          </cell>
          <cell r="L82">
            <v>0</v>
          </cell>
        </row>
        <row r="83">
          <cell r="C83">
            <v>0</v>
          </cell>
          <cell r="D83">
            <v>0</v>
          </cell>
          <cell r="E83">
            <v>0</v>
          </cell>
          <cell r="F83">
            <v>0</v>
          </cell>
          <cell r="G83">
            <v>68841</v>
          </cell>
          <cell r="H83">
            <v>1849617003</v>
          </cell>
          <cell r="I83">
            <v>0</v>
          </cell>
          <cell r="J83">
            <v>15916949516</v>
          </cell>
          <cell r="K83">
            <v>0</v>
          </cell>
          <cell r="L83">
            <v>0</v>
          </cell>
        </row>
        <row r="84">
          <cell r="B84" t="str">
            <v>R_Teachers_Fix Disability</v>
          </cell>
          <cell r="C84">
            <v>0</v>
          </cell>
          <cell r="D84">
            <v>0</v>
          </cell>
          <cell r="E84">
            <v>0</v>
          </cell>
          <cell r="F84">
            <v>0</v>
          </cell>
          <cell r="G84">
            <v>68841</v>
          </cell>
          <cell r="H84">
            <v>1849617003</v>
          </cell>
          <cell r="I84">
            <v>0</v>
          </cell>
          <cell r="J84">
            <v>15874371810</v>
          </cell>
          <cell r="K84">
            <v>0</v>
          </cell>
          <cell r="L84">
            <v>0</v>
          </cell>
        </row>
        <row r="85">
          <cell r="C85">
            <v>0</v>
          </cell>
          <cell r="D85">
            <v>0</v>
          </cell>
          <cell r="E85">
            <v>0</v>
          </cell>
          <cell r="F85">
            <v>0</v>
          </cell>
          <cell r="G85">
            <v>68735</v>
          </cell>
          <cell r="H85">
            <v>1846681031</v>
          </cell>
          <cell r="I85">
            <v>0</v>
          </cell>
          <cell r="J85">
            <v>15845650965</v>
          </cell>
          <cell r="K85">
            <v>0</v>
          </cell>
          <cell r="L85">
            <v>0</v>
          </cell>
        </row>
        <row r="86">
          <cell r="C86">
            <v>0</v>
          </cell>
          <cell r="D86">
            <v>0</v>
          </cell>
          <cell r="E86">
            <v>0</v>
          </cell>
          <cell r="F86">
            <v>0</v>
          </cell>
          <cell r="G86">
            <v>2695</v>
          </cell>
          <cell r="H86">
            <v>67411529</v>
          </cell>
          <cell r="I86">
            <v>0</v>
          </cell>
          <cell r="J86">
            <v>637471005</v>
          </cell>
          <cell r="K86">
            <v>0</v>
          </cell>
          <cell r="L86">
            <v>0</v>
          </cell>
        </row>
        <row r="87">
          <cell r="B87" t="str">
            <v>A_Other Education_Correct Groups</v>
          </cell>
          <cell r="C87">
            <v>48906</v>
          </cell>
          <cell r="D87">
            <v>2001734581</v>
          </cell>
          <cell r="E87">
            <v>48.51</v>
          </cell>
          <cell r="F87">
            <v>10.72</v>
          </cell>
          <cell r="G87">
            <v>0</v>
          </cell>
          <cell r="H87">
            <v>0</v>
          </cell>
          <cell r="I87">
            <v>5739278205</v>
          </cell>
          <cell r="J87">
            <v>0</v>
          </cell>
          <cell r="K87">
            <v>4197560229</v>
          </cell>
          <cell r="L87">
            <v>14693640050</v>
          </cell>
          <cell r="M87">
            <v>30291613</v>
          </cell>
        </row>
        <row r="88">
          <cell r="B88" t="str">
            <v>A_Other Education_Adder</v>
          </cell>
          <cell r="C88">
            <v>48906</v>
          </cell>
          <cell r="D88">
            <v>2001734581</v>
          </cell>
          <cell r="E88">
            <v>48.51</v>
          </cell>
          <cell r="F88">
            <v>10.72</v>
          </cell>
          <cell r="G88">
            <v>0</v>
          </cell>
          <cell r="H88">
            <v>0</v>
          </cell>
          <cell r="I88">
            <v>5761087963</v>
          </cell>
          <cell r="J88">
            <v>0</v>
          </cell>
          <cell r="K88">
            <v>4214541754</v>
          </cell>
          <cell r="L88">
            <v>14693640050</v>
          </cell>
          <cell r="M88">
            <v>30291613</v>
          </cell>
        </row>
        <row r="89">
          <cell r="B89" t="str">
            <v>A_Other Education_Correct Groups_NC</v>
          </cell>
          <cell r="C89">
            <v>48906</v>
          </cell>
          <cell r="D89">
            <v>2001734581</v>
          </cell>
          <cell r="E89">
            <v>48.51</v>
          </cell>
          <cell r="F89">
            <v>10.72</v>
          </cell>
          <cell r="G89">
            <v>0</v>
          </cell>
          <cell r="H89">
            <v>0</v>
          </cell>
          <cell r="I89">
            <v>5724709811</v>
          </cell>
          <cell r="J89">
            <v>0</v>
          </cell>
          <cell r="K89">
            <v>4186909441</v>
          </cell>
          <cell r="L89">
            <v>14693640050</v>
          </cell>
          <cell r="M89">
            <v>30291613</v>
          </cell>
        </row>
        <row r="90">
          <cell r="B90" t="str">
            <v>A_Other Education_Adder_NC</v>
          </cell>
          <cell r="C90">
            <v>48906</v>
          </cell>
          <cell r="D90">
            <v>2001734581</v>
          </cell>
          <cell r="E90">
            <v>48.51</v>
          </cell>
          <cell r="F90">
            <v>10.72</v>
          </cell>
          <cell r="G90">
            <v>0</v>
          </cell>
          <cell r="H90">
            <v>0</v>
          </cell>
          <cell r="I90">
            <v>5746463894</v>
          </cell>
          <cell r="J90">
            <v>0</v>
          </cell>
          <cell r="K90">
            <v>4203843173</v>
          </cell>
          <cell r="L90">
            <v>14693640050</v>
          </cell>
          <cell r="M90">
            <v>30291613</v>
          </cell>
        </row>
        <row r="91">
          <cell r="B91" t="str">
            <v>B_Teachers_Experience</v>
          </cell>
          <cell r="C91">
            <v>0</v>
          </cell>
          <cell r="D91">
            <v>0</v>
          </cell>
          <cell r="E91">
            <v>0</v>
          </cell>
          <cell r="F91">
            <v>0</v>
          </cell>
          <cell r="G91">
            <v>3850</v>
          </cell>
          <cell r="H91">
            <v>63949635</v>
          </cell>
          <cell r="I91">
            <v>0</v>
          </cell>
          <cell r="J91">
            <v>509309400</v>
          </cell>
          <cell r="K91">
            <v>0</v>
          </cell>
          <cell r="L91">
            <v>0</v>
          </cell>
        </row>
        <row r="92">
          <cell r="B92" t="str">
            <v>B_Teachers_Mortality</v>
          </cell>
          <cell r="C92">
            <v>0</v>
          </cell>
          <cell r="D92">
            <v>0</v>
          </cell>
          <cell r="E92">
            <v>0</v>
          </cell>
          <cell r="F92">
            <v>0</v>
          </cell>
          <cell r="G92">
            <v>3850</v>
          </cell>
          <cell r="H92">
            <v>63949635</v>
          </cell>
          <cell r="I92">
            <v>0</v>
          </cell>
          <cell r="J92">
            <v>499131345</v>
          </cell>
          <cell r="K92">
            <v>0</v>
          </cell>
          <cell r="L92">
            <v>0</v>
          </cell>
        </row>
        <row r="93">
          <cell r="C93">
            <v>0</v>
          </cell>
          <cell r="D93">
            <v>0</v>
          </cell>
          <cell r="E93">
            <v>0</v>
          </cell>
          <cell r="F93">
            <v>0</v>
          </cell>
          <cell r="G93">
            <v>3805</v>
          </cell>
          <cell r="H93">
            <v>63344976</v>
          </cell>
          <cell r="I93">
            <v>0</v>
          </cell>
          <cell r="J93">
            <v>491494756</v>
          </cell>
          <cell r="K93">
            <v>0</v>
          </cell>
          <cell r="L93">
            <v>0</v>
          </cell>
        </row>
        <row r="94">
          <cell r="C94">
            <v>0</v>
          </cell>
          <cell r="D94">
            <v>0</v>
          </cell>
          <cell r="E94">
            <v>0</v>
          </cell>
          <cell r="F94">
            <v>0</v>
          </cell>
          <cell r="G94">
            <v>4</v>
          </cell>
          <cell r="H94">
            <v>42393</v>
          </cell>
          <cell r="I94">
            <v>0</v>
          </cell>
          <cell r="J94">
            <v>456295</v>
          </cell>
          <cell r="K94">
            <v>0</v>
          </cell>
          <cell r="L94">
            <v>0</v>
          </cell>
        </row>
        <row r="95">
          <cell r="B95" t="str">
            <v>R_General_Experience</v>
          </cell>
          <cell r="C95">
            <v>0</v>
          </cell>
          <cell r="D95">
            <v>0</v>
          </cell>
          <cell r="E95">
            <v>0</v>
          </cell>
          <cell r="F95">
            <v>0</v>
          </cell>
          <cell r="G95">
            <v>73315</v>
          </cell>
          <cell r="H95">
            <v>1294719448</v>
          </cell>
          <cell r="I95">
            <v>0</v>
          </cell>
          <cell r="J95">
            <v>11017295178</v>
          </cell>
          <cell r="K95">
            <v>0</v>
          </cell>
          <cell r="L95">
            <v>0</v>
          </cell>
        </row>
        <row r="96">
          <cell r="B96" t="str">
            <v>R_General_Mortality</v>
          </cell>
          <cell r="C96">
            <v>0</v>
          </cell>
          <cell r="D96">
            <v>0</v>
          </cell>
          <cell r="E96">
            <v>0</v>
          </cell>
          <cell r="F96">
            <v>0</v>
          </cell>
          <cell r="G96">
            <v>73315</v>
          </cell>
          <cell r="H96">
            <v>1294719448</v>
          </cell>
          <cell r="I96">
            <v>0</v>
          </cell>
          <cell r="J96">
            <v>11013868775</v>
          </cell>
          <cell r="K96">
            <v>0</v>
          </cell>
          <cell r="L96">
            <v>0</v>
          </cell>
        </row>
        <row r="97">
          <cell r="C97">
            <v>0</v>
          </cell>
          <cell r="D97">
            <v>0</v>
          </cell>
          <cell r="E97">
            <v>0</v>
          </cell>
          <cell r="F97">
            <v>0</v>
          </cell>
          <cell r="G97">
            <v>73315</v>
          </cell>
          <cell r="H97">
            <v>1294721957</v>
          </cell>
          <cell r="I97">
            <v>0</v>
          </cell>
          <cell r="J97">
            <v>10996240964</v>
          </cell>
          <cell r="K97">
            <v>0</v>
          </cell>
          <cell r="L97">
            <v>0</v>
          </cell>
        </row>
        <row r="98">
          <cell r="B98" t="str">
            <v>R_General_Fix Disability</v>
          </cell>
          <cell r="C98">
            <v>0</v>
          </cell>
          <cell r="D98">
            <v>0</v>
          </cell>
          <cell r="E98">
            <v>0</v>
          </cell>
          <cell r="F98">
            <v>0</v>
          </cell>
          <cell r="G98">
            <v>73315</v>
          </cell>
          <cell r="H98">
            <v>1294721957</v>
          </cell>
          <cell r="I98">
            <v>0</v>
          </cell>
          <cell r="J98">
            <v>10994180662</v>
          </cell>
          <cell r="K98">
            <v>0</v>
          </cell>
          <cell r="L98">
            <v>0</v>
          </cell>
        </row>
        <row r="99">
          <cell r="C99">
            <v>0</v>
          </cell>
          <cell r="D99">
            <v>0</v>
          </cell>
          <cell r="E99">
            <v>0</v>
          </cell>
          <cell r="F99">
            <v>0</v>
          </cell>
          <cell r="G99">
            <v>70726</v>
          </cell>
          <cell r="H99">
            <v>1230141222</v>
          </cell>
          <cell r="I99">
            <v>0</v>
          </cell>
          <cell r="J99">
            <v>10381313729</v>
          </cell>
          <cell r="K99">
            <v>0</v>
          </cell>
          <cell r="L99">
            <v>0</v>
          </cell>
        </row>
        <row r="100">
          <cell r="B100" t="str">
            <v>B_General_Experience</v>
          </cell>
          <cell r="C100">
            <v>0</v>
          </cell>
          <cell r="D100">
            <v>0</v>
          </cell>
          <cell r="E100">
            <v>0</v>
          </cell>
          <cell r="F100">
            <v>0</v>
          </cell>
          <cell r="G100">
            <v>8123</v>
          </cell>
          <cell r="H100">
            <v>90292018</v>
          </cell>
          <cell r="I100">
            <v>0</v>
          </cell>
          <cell r="J100">
            <v>717480150</v>
          </cell>
          <cell r="K100">
            <v>0</v>
          </cell>
          <cell r="L100">
            <v>0</v>
          </cell>
        </row>
        <row r="101">
          <cell r="B101" t="str">
            <v>B_General_Mortality</v>
          </cell>
          <cell r="C101">
            <v>0</v>
          </cell>
          <cell r="D101">
            <v>0</v>
          </cell>
          <cell r="E101">
            <v>0</v>
          </cell>
          <cell r="F101">
            <v>0</v>
          </cell>
          <cell r="G101">
            <v>8123</v>
          </cell>
          <cell r="H101">
            <v>90292018</v>
          </cell>
          <cell r="I101">
            <v>0</v>
          </cell>
          <cell r="J101">
            <v>697745341</v>
          </cell>
          <cell r="K101">
            <v>0</v>
          </cell>
          <cell r="L101">
            <v>0</v>
          </cell>
        </row>
        <row r="102">
          <cell r="C102">
            <v>0</v>
          </cell>
          <cell r="D102">
            <v>0</v>
          </cell>
          <cell r="E102">
            <v>0</v>
          </cell>
          <cell r="F102">
            <v>0</v>
          </cell>
          <cell r="G102">
            <v>8164</v>
          </cell>
          <cell r="H102">
            <v>90824945</v>
          </cell>
          <cell r="I102">
            <v>0</v>
          </cell>
          <cell r="J102">
            <v>701401784</v>
          </cell>
          <cell r="K102">
            <v>0</v>
          </cell>
          <cell r="L102">
            <v>0</v>
          </cell>
        </row>
        <row r="103">
          <cell r="B103" t="str">
            <v>R_Law Enforcement Officers_Experience</v>
          </cell>
          <cell r="C103">
            <v>0</v>
          </cell>
          <cell r="D103">
            <v>0</v>
          </cell>
          <cell r="E103">
            <v>0</v>
          </cell>
          <cell r="F103">
            <v>0</v>
          </cell>
          <cell r="G103">
            <v>2305</v>
          </cell>
          <cell r="H103">
            <v>68995116</v>
          </cell>
          <cell r="I103">
            <v>0</v>
          </cell>
          <cell r="J103">
            <v>720981233</v>
          </cell>
          <cell r="K103">
            <v>0</v>
          </cell>
          <cell r="L103">
            <v>0</v>
          </cell>
        </row>
        <row r="104">
          <cell r="B104" t="str">
            <v>R_Law Enforcement Officers_Mortality</v>
          </cell>
          <cell r="C104">
            <v>0</v>
          </cell>
          <cell r="D104">
            <v>0</v>
          </cell>
          <cell r="E104">
            <v>0</v>
          </cell>
          <cell r="F104">
            <v>0</v>
          </cell>
          <cell r="G104">
            <v>2305</v>
          </cell>
          <cell r="H104">
            <v>68995116</v>
          </cell>
          <cell r="I104">
            <v>0</v>
          </cell>
          <cell r="J104">
            <v>730462901</v>
          </cell>
          <cell r="K104">
            <v>0</v>
          </cell>
          <cell r="L104">
            <v>0</v>
          </cell>
        </row>
        <row r="105">
          <cell r="C105">
            <v>0</v>
          </cell>
          <cell r="D105">
            <v>0</v>
          </cell>
          <cell r="E105">
            <v>0</v>
          </cell>
          <cell r="F105">
            <v>0</v>
          </cell>
          <cell r="G105">
            <v>2305</v>
          </cell>
          <cell r="H105">
            <v>68995116</v>
          </cell>
          <cell r="I105">
            <v>0</v>
          </cell>
          <cell r="J105">
            <v>720362914</v>
          </cell>
          <cell r="K105">
            <v>0</v>
          </cell>
          <cell r="L105">
            <v>0</v>
          </cell>
        </row>
        <row r="106">
          <cell r="B106" t="str">
            <v>R_Law Enforcement Officers_Fix Disability</v>
          </cell>
          <cell r="C106">
            <v>0</v>
          </cell>
          <cell r="D106">
            <v>0</v>
          </cell>
          <cell r="E106">
            <v>0</v>
          </cell>
          <cell r="F106">
            <v>0</v>
          </cell>
          <cell r="G106">
            <v>2305</v>
          </cell>
          <cell r="H106">
            <v>68995116</v>
          </cell>
          <cell r="I106">
            <v>0</v>
          </cell>
          <cell r="J106">
            <v>730133463</v>
          </cell>
          <cell r="K106">
            <v>0</v>
          </cell>
          <cell r="L106">
            <v>0</v>
          </cell>
        </row>
        <row r="107">
          <cell r="C107">
            <v>0</v>
          </cell>
          <cell r="D107">
            <v>0</v>
          </cell>
          <cell r="E107">
            <v>0</v>
          </cell>
          <cell r="F107">
            <v>0</v>
          </cell>
          <cell r="G107">
            <v>2305</v>
          </cell>
          <cell r="H107">
            <v>68995086</v>
          </cell>
          <cell r="I107">
            <v>0</v>
          </cell>
          <cell r="J107">
            <v>730102232</v>
          </cell>
          <cell r="K107">
            <v>0</v>
          </cell>
          <cell r="L107">
            <v>0</v>
          </cell>
        </row>
        <row r="108">
          <cell r="B108" t="str">
            <v>B_Law Enforcement Officers_Experience</v>
          </cell>
          <cell r="C108">
            <v>0</v>
          </cell>
          <cell r="D108">
            <v>0</v>
          </cell>
          <cell r="E108">
            <v>0</v>
          </cell>
          <cell r="F108">
            <v>0</v>
          </cell>
          <cell r="G108">
            <v>352</v>
          </cell>
          <cell r="H108">
            <v>6669964</v>
          </cell>
          <cell r="I108">
            <v>0</v>
          </cell>
          <cell r="J108">
            <v>57558402</v>
          </cell>
          <cell r="K108">
            <v>0</v>
          </cell>
          <cell r="L108">
            <v>0</v>
          </cell>
        </row>
        <row r="109">
          <cell r="B109" t="str">
            <v>B_Law Enforcement Officers_Mortality</v>
          </cell>
          <cell r="C109">
            <v>0</v>
          </cell>
          <cell r="D109">
            <v>0</v>
          </cell>
          <cell r="E109">
            <v>0</v>
          </cell>
          <cell r="F109">
            <v>0</v>
          </cell>
          <cell r="G109">
            <v>352</v>
          </cell>
          <cell r="H109">
            <v>6669964</v>
          </cell>
          <cell r="I109">
            <v>0</v>
          </cell>
          <cell r="J109">
            <v>55765870</v>
          </cell>
          <cell r="K109">
            <v>0</v>
          </cell>
          <cell r="L109">
            <v>0</v>
          </cell>
        </row>
        <row r="110">
          <cell r="C110">
            <v>0</v>
          </cell>
          <cell r="D110">
            <v>0</v>
          </cell>
          <cell r="E110">
            <v>0</v>
          </cell>
          <cell r="F110">
            <v>0</v>
          </cell>
          <cell r="G110">
            <v>351</v>
          </cell>
          <cell r="H110">
            <v>6667848</v>
          </cell>
          <cell r="I110">
            <v>0</v>
          </cell>
          <cell r="J110">
            <v>55648593</v>
          </cell>
          <cell r="K110">
            <v>0</v>
          </cell>
          <cell r="L110">
            <v>0</v>
          </cell>
        </row>
        <row r="111">
          <cell r="C111">
            <v>0</v>
          </cell>
          <cell r="D111">
            <v>0</v>
          </cell>
          <cell r="E111">
            <v>0</v>
          </cell>
          <cell r="F111">
            <v>0</v>
          </cell>
          <cell r="G111">
            <v>104041</v>
          </cell>
          <cell r="H111">
            <v>0</v>
          </cell>
          <cell r="I111">
            <v>0</v>
          </cell>
          <cell r="J111">
            <v>1756646365</v>
          </cell>
          <cell r="K111">
            <v>0</v>
          </cell>
          <cell r="L111">
            <v>0</v>
          </cell>
        </row>
        <row r="112">
          <cell r="C112">
            <v>0</v>
          </cell>
          <cell r="D112">
            <v>0</v>
          </cell>
          <cell r="E112">
            <v>0</v>
          </cell>
          <cell r="F112">
            <v>0</v>
          </cell>
          <cell r="G112">
            <v>97429</v>
          </cell>
          <cell r="H112">
            <v>0</v>
          </cell>
          <cell r="I112">
            <v>0</v>
          </cell>
          <cell r="J112">
            <v>1528818350</v>
          </cell>
          <cell r="K112">
            <v>0</v>
          </cell>
          <cell r="L112">
            <v>0</v>
          </cell>
        </row>
        <row r="113">
          <cell r="C113">
            <v>0</v>
          </cell>
          <cell r="D113">
            <v>0</v>
          </cell>
          <cell r="E113">
            <v>0</v>
          </cell>
          <cell r="F113">
            <v>0</v>
          </cell>
          <cell r="G113">
            <v>97429</v>
          </cell>
          <cell r="H113">
            <v>0</v>
          </cell>
          <cell r="I113">
            <v>0</v>
          </cell>
          <cell r="J113">
            <v>1528815591</v>
          </cell>
          <cell r="K113">
            <v>0</v>
          </cell>
          <cell r="L113">
            <v>0</v>
          </cell>
        </row>
        <row r="114">
          <cell r="C114">
            <v>971</v>
          </cell>
          <cell r="D114">
            <v>36334517</v>
          </cell>
          <cell r="E114">
            <v>52.95</v>
          </cell>
          <cell r="F114">
            <v>7.82</v>
          </cell>
          <cell r="G114">
            <v>0</v>
          </cell>
          <cell r="H114">
            <v>0</v>
          </cell>
          <cell r="I114">
            <v>65066200</v>
          </cell>
          <cell r="J114">
            <v>0</v>
          </cell>
          <cell r="K114">
            <v>37825843</v>
          </cell>
          <cell r="L114">
            <v>282415331</v>
          </cell>
          <cell r="M114">
            <v>662646</v>
          </cell>
        </row>
        <row r="115">
          <cell r="B115" t="str">
            <v>D_Teachers_Fix Disability</v>
          </cell>
          <cell r="C115">
            <v>971</v>
          </cell>
          <cell r="D115">
            <v>36334517</v>
          </cell>
          <cell r="E115">
            <v>52.95</v>
          </cell>
          <cell r="F115">
            <v>7.82</v>
          </cell>
          <cell r="G115">
            <v>0</v>
          </cell>
          <cell r="H115">
            <v>0</v>
          </cell>
          <cell r="I115">
            <v>61305742</v>
          </cell>
          <cell r="J115">
            <v>0</v>
          </cell>
          <cell r="K115">
            <v>36904565</v>
          </cell>
          <cell r="L115">
            <v>265466385</v>
          </cell>
          <cell r="M115">
            <v>1484041</v>
          </cell>
        </row>
        <row r="116">
          <cell r="B116" t="str">
            <v>D_Teachers_Correct Groups</v>
          </cell>
          <cell r="C116">
            <v>829</v>
          </cell>
          <cell r="D116">
            <v>31890315</v>
          </cell>
          <cell r="E116">
            <v>51.1</v>
          </cell>
          <cell r="F116">
            <v>9.11</v>
          </cell>
          <cell r="G116">
            <v>0</v>
          </cell>
          <cell r="H116">
            <v>0</v>
          </cell>
          <cell r="I116">
            <v>58253706</v>
          </cell>
          <cell r="J116">
            <v>0</v>
          </cell>
          <cell r="K116">
            <v>36077211</v>
          </cell>
          <cell r="L116">
            <v>247170338</v>
          </cell>
          <cell r="M116">
            <v>1406857</v>
          </cell>
        </row>
        <row r="117">
          <cell r="C117">
            <v>971</v>
          </cell>
          <cell r="D117">
            <v>36334517</v>
          </cell>
          <cell r="E117">
            <v>52.95</v>
          </cell>
          <cell r="F117">
            <v>7.82</v>
          </cell>
          <cell r="G117">
            <v>0</v>
          </cell>
          <cell r="H117">
            <v>0</v>
          </cell>
          <cell r="I117">
            <v>65485767</v>
          </cell>
          <cell r="J117">
            <v>0</v>
          </cell>
          <cell r="K117">
            <v>38231479</v>
          </cell>
          <cell r="L117">
            <v>282415331</v>
          </cell>
          <cell r="M117">
            <v>662646</v>
          </cell>
        </row>
        <row r="118">
          <cell r="B118" t="str">
            <v>D_Teachers_Fix Disability_NC</v>
          </cell>
          <cell r="C118">
            <v>971</v>
          </cell>
          <cell r="D118">
            <v>36334517</v>
          </cell>
          <cell r="E118">
            <v>52.95</v>
          </cell>
          <cell r="F118">
            <v>7.82</v>
          </cell>
          <cell r="G118">
            <v>0</v>
          </cell>
          <cell r="H118">
            <v>0</v>
          </cell>
          <cell r="I118">
            <v>61759603</v>
          </cell>
          <cell r="J118">
            <v>0</v>
          </cell>
          <cell r="K118">
            <v>37275609</v>
          </cell>
          <cell r="L118">
            <v>265466385</v>
          </cell>
          <cell r="M118">
            <v>1484041</v>
          </cell>
        </row>
        <row r="119">
          <cell r="B119" t="str">
            <v>D_Teachers_Correct Groups_NC</v>
          </cell>
          <cell r="C119">
            <v>829</v>
          </cell>
          <cell r="D119">
            <v>31890315</v>
          </cell>
          <cell r="E119">
            <v>51.1</v>
          </cell>
          <cell r="F119">
            <v>9.11</v>
          </cell>
          <cell r="G119">
            <v>0</v>
          </cell>
          <cell r="H119">
            <v>0</v>
          </cell>
          <cell r="I119">
            <v>58951615</v>
          </cell>
          <cell r="J119">
            <v>0</v>
          </cell>
          <cell r="K119">
            <v>36613113</v>
          </cell>
          <cell r="L119">
            <v>247170338</v>
          </cell>
          <cell r="M119">
            <v>1406857</v>
          </cell>
        </row>
        <row r="120">
          <cell r="C120">
            <v>5904</v>
          </cell>
          <cell r="D120">
            <v>190251135</v>
          </cell>
          <cell r="E120">
            <v>54.91</v>
          </cell>
          <cell r="F120">
            <v>11.27</v>
          </cell>
          <cell r="G120">
            <v>0</v>
          </cell>
          <cell r="H120">
            <v>0</v>
          </cell>
          <cell r="I120">
            <v>389310930</v>
          </cell>
          <cell r="J120">
            <v>0</v>
          </cell>
          <cell r="K120">
            <v>271707637</v>
          </cell>
          <cell r="L120">
            <v>1259144552</v>
          </cell>
          <cell r="M120">
            <v>4163345</v>
          </cell>
        </row>
        <row r="121">
          <cell r="B121" t="str">
            <v>D_General_Fix Disability</v>
          </cell>
          <cell r="C121">
            <v>5904</v>
          </cell>
          <cell r="D121">
            <v>190251135</v>
          </cell>
          <cell r="E121">
            <v>54.91</v>
          </cell>
          <cell r="F121">
            <v>11.27</v>
          </cell>
          <cell r="G121">
            <v>0</v>
          </cell>
          <cell r="H121">
            <v>0</v>
          </cell>
          <cell r="I121">
            <v>376137026</v>
          </cell>
          <cell r="J121">
            <v>0</v>
          </cell>
          <cell r="K121">
            <v>270612320</v>
          </cell>
          <cell r="L121">
            <v>1188047338</v>
          </cell>
          <cell r="M121">
            <v>9310577</v>
          </cell>
        </row>
        <row r="122">
          <cell r="B122" t="str">
            <v>D_General_Correct Groups</v>
          </cell>
          <cell r="C122">
            <v>5785</v>
          </cell>
          <cell r="D122">
            <v>187581096</v>
          </cell>
          <cell r="E122">
            <v>55.19</v>
          </cell>
          <cell r="F122">
            <v>11.04</v>
          </cell>
          <cell r="G122">
            <v>0</v>
          </cell>
          <cell r="H122">
            <v>0</v>
          </cell>
          <cell r="I122">
            <v>355932262</v>
          </cell>
          <cell r="J122">
            <v>0</v>
          </cell>
          <cell r="K122">
            <v>254869203</v>
          </cell>
          <cell r="L122">
            <v>1160411680</v>
          </cell>
          <cell r="M122">
            <v>9124111</v>
          </cell>
        </row>
        <row r="123">
          <cell r="C123">
            <v>5904</v>
          </cell>
          <cell r="D123">
            <v>190251135</v>
          </cell>
          <cell r="E123">
            <v>54.91</v>
          </cell>
          <cell r="F123">
            <v>11.27</v>
          </cell>
          <cell r="G123">
            <v>0</v>
          </cell>
          <cell r="H123">
            <v>0</v>
          </cell>
          <cell r="I123">
            <v>387705597</v>
          </cell>
          <cell r="J123">
            <v>0</v>
          </cell>
          <cell r="K123">
            <v>271298035</v>
          </cell>
          <cell r="L123">
            <v>1259144552</v>
          </cell>
          <cell r="M123">
            <v>4163345</v>
          </cell>
        </row>
        <row r="124">
          <cell r="B124" t="str">
            <v>D_General_Fix Disability_NC</v>
          </cell>
          <cell r="C124">
            <v>5904</v>
          </cell>
          <cell r="D124">
            <v>190251135</v>
          </cell>
          <cell r="E124">
            <v>54.91</v>
          </cell>
          <cell r="F124">
            <v>11.27</v>
          </cell>
          <cell r="G124">
            <v>0</v>
          </cell>
          <cell r="H124">
            <v>0</v>
          </cell>
          <cell r="I124">
            <v>374744247</v>
          </cell>
          <cell r="J124">
            <v>0</v>
          </cell>
          <cell r="K124">
            <v>269485262</v>
          </cell>
          <cell r="L124">
            <v>1188047338</v>
          </cell>
          <cell r="M124">
            <v>9310577</v>
          </cell>
        </row>
        <row r="125">
          <cell r="B125" t="str">
            <v>D_General_Correct Groups_NC</v>
          </cell>
          <cell r="C125">
            <v>5785</v>
          </cell>
          <cell r="D125">
            <v>187581096</v>
          </cell>
          <cell r="E125">
            <v>55.19</v>
          </cell>
          <cell r="F125">
            <v>11.04</v>
          </cell>
          <cell r="G125">
            <v>0</v>
          </cell>
          <cell r="H125">
            <v>0</v>
          </cell>
          <cell r="I125">
            <v>363065543</v>
          </cell>
          <cell r="J125">
            <v>0</v>
          </cell>
          <cell r="K125">
            <v>259826502</v>
          </cell>
          <cell r="L125">
            <v>1160411680</v>
          </cell>
          <cell r="M125">
            <v>9124111</v>
          </cell>
        </row>
        <row r="126">
          <cell r="C126">
            <v>58</v>
          </cell>
          <cell r="D126">
            <v>2540584</v>
          </cell>
          <cell r="E126">
            <v>49.33</v>
          </cell>
          <cell r="F126">
            <v>10.78</v>
          </cell>
          <cell r="G126">
            <v>0</v>
          </cell>
          <cell r="H126">
            <v>0</v>
          </cell>
          <cell r="I126">
            <v>5931414</v>
          </cell>
          <cell r="J126">
            <v>0</v>
          </cell>
          <cell r="K126">
            <v>4172989</v>
          </cell>
          <cell r="L126">
            <v>16391218</v>
          </cell>
          <cell r="M126">
            <v>33720</v>
          </cell>
        </row>
        <row r="127">
          <cell r="B127" t="str">
            <v>D_Law Enforcement Officers_Fix Disability</v>
          </cell>
          <cell r="C127">
            <v>58</v>
          </cell>
          <cell r="D127">
            <v>2540584</v>
          </cell>
          <cell r="E127">
            <v>49.33</v>
          </cell>
          <cell r="F127">
            <v>10.78</v>
          </cell>
          <cell r="G127">
            <v>0</v>
          </cell>
          <cell r="H127">
            <v>0</v>
          </cell>
          <cell r="I127">
            <v>5367782</v>
          </cell>
          <cell r="J127">
            <v>0</v>
          </cell>
          <cell r="K127">
            <v>3916454</v>
          </cell>
          <cell r="L127">
            <v>15304273</v>
          </cell>
          <cell r="M127">
            <v>121171</v>
          </cell>
        </row>
        <row r="128">
          <cell r="B128" t="str">
            <v>D_Law Enforcement Officers_Correct Groups</v>
          </cell>
          <cell r="C128">
            <v>54</v>
          </cell>
          <cell r="D128">
            <v>2416084</v>
          </cell>
          <cell r="E128">
            <v>48.59</v>
          </cell>
          <cell r="F128">
            <v>11.52</v>
          </cell>
          <cell r="G128">
            <v>0</v>
          </cell>
          <cell r="H128">
            <v>0</v>
          </cell>
          <cell r="I128">
            <v>5299492</v>
          </cell>
          <cell r="J128">
            <v>0</v>
          </cell>
          <cell r="K128">
            <v>3902527</v>
          </cell>
          <cell r="L128">
            <v>14859237</v>
          </cell>
          <cell r="M128">
            <v>119611</v>
          </cell>
        </row>
        <row r="129">
          <cell r="C129">
            <v>58</v>
          </cell>
          <cell r="D129">
            <v>2540584</v>
          </cell>
          <cell r="E129">
            <v>49.33</v>
          </cell>
          <cell r="F129">
            <v>10.78</v>
          </cell>
          <cell r="G129">
            <v>0</v>
          </cell>
          <cell r="H129">
            <v>0</v>
          </cell>
          <cell r="I129">
            <v>5929537</v>
          </cell>
          <cell r="J129">
            <v>0</v>
          </cell>
          <cell r="K129">
            <v>4170628</v>
          </cell>
          <cell r="L129">
            <v>16391218</v>
          </cell>
          <cell r="M129">
            <v>33720</v>
          </cell>
        </row>
        <row r="130">
          <cell r="B130" t="str">
            <v>D_Law Enforcement Officers_Fix Disability_NC</v>
          </cell>
          <cell r="C130">
            <v>58</v>
          </cell>
          <cell r="D130">
            <v>2540584</v>
          </cell>
          <cell r="E130">
            <v>49.33</v>
          </cell>
          <cell r="F130">
            <v>10.78</v>
          </cell>
          <cell r="G130">
            <v>0</v>
          </cell>
          <cell r="H130">
            <v>0</v>
          </cell>
          <cell r="I130">
            <v>5366970</v>
          </cell>
          <cell r="J130">
            <v>0</v>
          </cell>
          <cell r="K130">
            <v>3905769</v>
          </cell>
          <cell r="L130">
            <v>15304273</v>
          </cell>
          <cell r="M130">
            <v>121171</v>
          </cell>
        </row>
        <row r="131">
          <cell r="B131" t="str">
            <v>D_Law Enforcement Officers_Correct Groups_NC</v>
          </cell>
          <cell r="C131">
            <v>54</v>
          </cell>
          <cell r="D131">
            <v>2416084</v>
          </cell>
          <cell r="E131">
            <v>48.59</v>
          </cell>
          <cell r="F131">
            <v>11.52</v>
          </cell>
          <cell r="G131">
            <v>0</v>
          </cell>
          <cell r="H131">
            <v>0</v>
          </cell>
          <cell r="I131">
            <v>5300664</v>
          </cell>
          <cell r="J131">
            <v>0</v>
          </cell>
          <cell r="K131">
            <v>3893078</v>
          </cell>
          <cell r="L131">
            <v>14859237</v>
          </cell>
          <cell r="M131">
            <v>119611</v>
          </cell>
        </row>
        <row r="132">
          <cell r="B132" t="str">
            <v>D_Other Education_Correct Groups</v>
          </cell>
          <cell r="C132">
            <v>265</v>
          </cell>
          <cell r="D132">
            <v>7238740</v>
          </cell>
          <cell r="E132">
            <v>53.55</v>
          </cell>
          <cell r="F132">
            <v>10.18</v>
          </cell>
          <cell r="G132">
            <v>0</v>
          </cell>
          <cell r="H132">
            <v>0</v>
          </cell>
          <cell r="I132">
            <v>14175087</v>
          </cell>
          <cell r="J132">
            <v>0</v>
          </cell>
          <cell r="K132">
            <v>9986551</v>
          </cell>
          <cell r="L132">
            <v>46709065</v>
          </cell>
          <cell r="M132">
            <v>273620</v>
          </cell>
        </row>
        <row r="133">
          <cell r="B133" t="str">
            <v>D_Other Education_Correct Groups_NC</v>
          </cell>
          <cell r="C133">
            <v>265</v>
          </cell>
          <cell r="D133">
            <v>7238740</v>
          </cell>
          <cell r="E133">
            <v>53.55</v>
          </cell>
          <cell r="F133">
            <v>10.18</v>
          </cell>
          <cell r="G133">
            <v>0</v>
          </cell>
          <cell r="H133">
            <v>0</v>
          </cell>
          <cell r="I133">
            <v>14452810</v>
          </cell>
          <cell r="J133">
            <v>0</v>
          </cell>
          <cell r="K133">
            <v>10230361</v>
          </cell>
          <cell r="L133">
            <v>46709065</v>
          </cell>
          <cell r="M133">
            <v>273620</v>
          </cell>
        </row>
        <row r="134">
          <cell r="B134" t="str">
            <v>A_Teachers_AFC Load</v>
          </cell>
          <cell r="C134">
            <v>150859</v>
          </cell>
          <cell r="D134">
            <v>6918855488</v>
          </cell>
          <cell r="E134">
            <v>43.17</v>
          </cell>
          <cell r="F134">
            <v>10.26</v>
          </cell>
          <cell r="G134">
            <v>0</v>
          </cell>
          <cell r="H134">
            <v>0</v>
          </cell>
          <cell r="I134">
            <v>19814003983</v>
          </cell>
          <cell r="J134">
            <v>0</v>
          </cell>
          <cell r="K134">
            <v>12984790666</v>
          </cell>
          <cell r="L134">
            <v>59749832108</v>
          </cell>
          <cell r="M134">
            <v>115046171</v>
          </cell>
          <cell r="N134">
            <v>411181250</v>
          </cell>
          <cell r="O134">
            <v>3072433749</v>
          </cell>
          <cell r="P134">
            <v>21442116</v>
          </cell>
        </row>
        <row r="135">
          <cell r="B135" t="str">
            <v>A_Teachers_AFC Load_NC</v>
          </cell>
          <cell r="C135">
            <v>150859</v>
          </cell>
          <cell r="D135">
            <v>6918855488</v>
          </cell>
          <cell r="E135">
            <v>43.17</v>
          </cell>
          <cell r="F135">
            <v>10.26</v>
          </cell>
          <cell r="G135">
            <v>0</v>
          </cell>
          <cell r="H135">
            <v>0</v>
          </cell>
          <cell r="I135">
            <v>19731025387</v>
          </cell>
          <cell r="J135">
            <v>0</v>
          </cell>
          <cell r="K135">
            <v>12940741107</v>
          </cell>
          <cell r="L135">
            <v>59749832108</v>
          </cell>
          <cell r="M135">
            <v>115046171</v>
          </cell>
          <cell r="N135">
            <v>410388580</v>
          </cell>
          <cell r="O135">
            <v>3072433749</v>
          </cell>
          <cell r="P135">
            <v>21442116</v>
          </cell>
        </row>
        <row r="136">
          <cell r="B136" t="str">
            <v>A_General_AFC Load</v>
          </cell>
          <cell r="C136">
            <v>113353</v>
          </cell>
          <cell r="D136">
            <v>5214530027</v>
          </cell>
          <cell r="E136">
            <v>45.8</v>
          </cell>
          <cell r="F136">
            <v>10.06</v>
          </cell>
          <cell r="G136">
            <v>0</v>
          </cell>
          <cell r="H136">
            <v>0</v>
          </cell>
          <cell r="I136">
            <v>13499019397</v>
          </cell>
          <cell r="J136">
            <v>0</v>
          </cell>
          <cell r="K136">
            <v>9098313614</v>
          </cell>
          <cell r="L136">
            <v>41545877871</v>
          </cell>
          <cell r="M136">
            <v>101993763</v>
          </cell>
          <cell r="N136">
            <v>252174087</v>
          </cell>
          <cell r="O136">
            <v>1973350931</v>
          </cell>
          <cell r="P136">
            <v>14202668</v>
          </cell>
        </row>
        <row r="137">
          <cell r="B137" t="str">
            <v>A_General_AFC Load_NC</v>
          </cell>
          <cell r="C137">
            <v>113353</v>
          </cell>
          <cell r="D137">
            <v>5214530027</v>
          </cell>
          <cell r="E137">
            <v>45.8</v>
          </cell>
          <cell r="F137">
            <v>10.06</v>
          </cell>
          <cell r="G137">
            <v>0</v>
          </cell>
          <cell r="H137">
            <v>0</v>
          </cell>
          <cell r="I137">
            <v>13469389802</v>
          </cell>
          <cell r="J137">
            <v>0</v>
          </cell>
          <cell r="K137">
            <v>9079625701</v>
          </cell>
          <cell r="L137">
            <v>41545877871</v>
          </cell>
          <cell r="M137">
            <v>101993763</v>
          </cell>
          <cell r="N137">
            <v>251494004</v>
          </cell>
          <cell r="O137">
            <v>1973350931</v>
          </cell>
          <cell r="P137">
            <v>14202668</v>
          </cell>
        </row>
        <row r="138">
          <cell r="B138" t="str">
            <v>A_Law Enforcement Officers_AFC Load</v>
          </cell>
          <cell r="C138">
            <v>3529</v>
          </cell>
          <cell r="D138">
            <v>204947078</v>
          </cell>
          <cell r="E138">
            <v>39.92</v>
          </cell>
          <cell r="F138">
            <v>12.8</v>
          </cell>
          <cell r="G138">
            <v>0</v>
          </cell>
          <cell r="H138">
            <v>0</v>
          </cell>
          <cell r="I138">
            <v>724185605</v>
          </cell>
          <cell r="J138">
            <v>0</v>
          </cell>
          <cell r="K138">
            <v>492446253</v>
          </cell>
          <cell r="L138">
            <v>1810236207</v>
          </cell>
          <cell r="M138">
            <v>1761540</v>
          </cell>
          <cell r="N138">
            <v>5708161</v>
          </cell>
          <cell r="O138">
            <v>30044906</v>
          </cell>
          <cell r="P138">
            <v>105362</v>
          </cell>
        </row>
        <row r="139">
          <cell r="B139" t="str">
            <v>A_Law Enforcement Officers_AFC Load_NC</v>
          </cell>
          <cell r="C139">
            <v>3529</v>
          </cell>
          <cell r="D139">
            <v>204947078</v>
          </cell>
          <cell r="E139">
            <v>39.92</v>
          </cell>
          <cell r="F139">
            <v>12.8</v>
          </cell>
          <cell r="G139">
            <v>0</v>
          </cell>
          <cell r="H139">
            <v>0</v>
          </cell>
          <cell r="I139">
            <v>723389605</v>
          </cell>
          <cell r="J139">
            <v>0</v>
          </cell>
          <cell r="K139">
            <v>492185920</v>
          </cell>
          <cell r="L139">
            <v>1810236207</v>
          </cell>
          <cell r="M139">
            <v>1761540</v>
          </cell>
          <cell r="N139">
            <v>5790859</v>
          </cell>
          <cell r="O139">
            <v>30044906</v>
          </cell>
          <cell r="P139">
            <v>105362</v>
          </cell>
        </row>
        <row r="140">
          <cell r="B140" t="str">
            <v>A_Other Education_AFC Load</v>
          </cell>
          <cell r="C140">
            <v>48906</v>
          </cell>
          <cell r="D140">
            <v>2001734581</v>
          </cell>
          <cell r="E140">
            <v>48.51</v>
          </cell>
          <cell r="F140">
            <v>10.72</v>
          </cell>
          <cell r="G140">
            <v>0</v>
          </cell>
          <cell r="H140">
            <v>0</v>
          </cell>
          <cell r="I140">
            <v>5898471414</v>
          </cell>
          <cell r="J140">
            <v>0</v>
          </cell>
          <cell r="K140">
            <v>4319266882</v>
          </cell>
          <cell r="L140">
            <v>14693640050</v>
          </cell>
          <cell r="M140">
            <v>30291613</v>
          </cell>
          <cell r="N140">
            <v>67424448</v>
          </cell>
          <cell r="O140">
            <v>485591978</v>
          </cell>
          <cell r="P140">
            <v>3729722</v>
          </cell>
        </row>
        <row r="141">
          <cell r="B141" t="str">
            <v>A_Other Education_AFC Load_NC</v>
          </cell>
          <cell r="C141">
            <v>48906</v>
          </cell>
          <cell r="D141">
            <v>2001734581</v>
          </cell>
          <cell r="E141">
            <v>48.51</v>
          </cell>
          <cell r="F141">
            <v>10.72</v>
          </cell>
          <cell r="G141">
            <v>0</v>
          </cell>
          <cell r="H141">
            <v>0</v>
          </cell>
          <cell r="I141">
            <v>5883485163</v>
          </cell>
          <cell r="J141">
            <v>0</v>
          </cell>
          <cell r="K141">
            <v>4308279747</v>
          </cell>
          <cell r="L141">
            <v>14693640050</v>
          </cell>
          <cell r="M141">
            <v>30291613</v>
          </cell>
          <cell r="N141">
            <v>67081485</v>
          </cell>
          <cell r="O141">
            <v>485591978</v>
          </cell>
          <cell r="P141">
            <v>3729722</v>
          </cell>
        </row>
        <row r="142">
          <cell r="C142" t="str">
            <v>01.09.01.04.05 - TSERS - Inactives - Teachers - New Groups</v>
          </cell>
          <cell r="D142" t="str">
            <v>01.09.01.04.06 - TSERS - Inactives - Other Ed. - New Groups</v>
          </cell>
          <cell r="E142" t="str">
            <v>01.09.01.05.03 - TSERS - Beneficiaries - Teachers - New Groups</v>
          </cell>
          <cell r="F142" t="str">
            <v>01.09.01.05.04 - TSERS - Beneficiaries - Other Ed. - New Groups</v>
          </cell>
          <cell r="G142" t="str">
            <v>01.09.01.06.05 - TSERS - Inactives - General - New Groups</v>
          </cell>
          <cell r="H142" t="str">
            <v>01.09.01.07.03 - TSERS - Beneficiaries - General - New Groups</v>
          </cell>
          <cell r="I142" t="str">
            <v>01.09.01.08.05 - TSERS - Inactives - LEO - New Groups</v>
          </cell>
          <cell r="J142" t="str">
            <v>01.09.01.09.03 - TSERS - Beneficiaries - LEO - New Groups</v>
          </cell>
          <cell r="K142" t="str">
            <v>02.08.01.01.01 - TSERS - Actives - Teachers - Grouped</v>
          </cell>
          <cell r="L142" t="str">
            <v>02.08.01.01.02 - TSERS - Actives - Teachers - Grouped - NC</v>
          </cell>
          <cell r="M142" t="str">
            <v>02.08.01.02.01 - TSERS - Actives - General - Grouped</v>
          </cell>
          <cell r="N142" t="str">
            <v>02.08.01.02.02 - TSERS - Actives - General - Grouped - NC</v>
          </cell>
          <cell r="O142" t="str">
            <v>02.08.01.03.01 - TSERS - Actives - Law Enforcement - Grouped</v>
          </cell>
          <cell r="P142" t="str">
            <v>02.08.01.03.02 - TSERS - Actives - Law Enforcement - Grouped - NC</v>
          </cell>
          <cell r="Q142" t="str">
            <v>02.08.01.04.01 - TSERS - Inactives - Teachers</v>
          </cell>
          <cell r="R142" t="str">
            <v>02.08.01.05.01 - TSERS - Beneficiaries - Teachers</v>
          </cell>
          <cell r="S142" t="str">
            <v>02.08.01.06.01 - TSERS - Inactives - General</v>
          </cell>
        </row>
        <row r="143">
          <cell r="C143" t="str">
            <v xml:space="preserve"> 01.09.01.04.05 - TSERS - Inactives - Teachers - New Groups</v>
          </cell>
          <cell r="D143" t="str">
            <v xml:space="preserve"> 01.09.01.04.06 - TSERS - Inactives - Other Ed. - New Groups</v>
          </cell>
          <cell r="E143" t="str">
            <v xml:space="preserve"> 01.09.01.05.03 - TSERS - Beneficiaries - Teachers - New Groups</v>
          </cell>
          <cell r="F143" t="str">
            <v xml:space="preserve"> 01.09.01.05.04 - TSERS - Beneficiaries - Other Ed. - New Groups</v>
          </cell>
          <cell r="G143" t="str">
            <v xml:space="preserve"> 01.09.01.06.05 - TSERS - Inactives - General - New Groups</v>
          </cell>
          <cell r="H143" t="str">
            <v xml:space="preserve"> 01.09.01.07.03 - TSERS - Beneficiaries - General - New Groups</v>
          </cell>
          <cell r="I143" t="str">
            <v xml:space="preserve"> 01.09.01.08.05 - TSERS - Inactives - LEO - New Groups</v>
          </cell>
          <cell r="J143" t="str">
            <v xml:space="preserve"> 01.09.01.09.03 - TSERS - Beneficiaries - LEO - New Groups</v>
          </cell>
          <cell r="K143" t="str">
            <v xml:space="preserve"> 02.08.01.01.01 - TSERS - Actives - Teachers - Grouped</v>
          </cell>
          <cell r="L143" t="str">
            <v xml:space="preserve"> 02.08.01.01.02 - TSERS - Actives - Teachers - Grouped - NC</v>
          </cell>
          <cell r="M143" t="str">
            <v xml:space="preserve"> 02.08.01.02.01 - TSERS - Actives - General - Grouped</v>
          </cell>
          <cell r="N143" t="str">
            <v xml:space="preserve"> 02.08.01.02.02 - TSERS - Actives - General - Grouped - NC</v>
          </cell>
          <cell r="O143" t="str">
            <v xml:space="preserve"> 02.08.01.03.01 - TSERS - Actives - Law Enforcement - Grouped</v>
          </cell>
          <cell r="P143" t="str">
            <v xml:space="preserve"> 02.08.01.03.02 - TSERS - Actives - Law Enforcement - Grouped - NC</v>
          </cell>
          <cell r="Q143" t="str">
            <v xml:space="preserve"> 02.08.01.04.01 - TSERS - Inactives - Teachers</v>
          </cell>
          <cell r="R143" t="str">
            <v xml:space="preserve"> 02.08.01.05.01 - TSERS - Beneficiaries - Teachers</v>
          </cell>
          <cell r="S143" t="str">
            <v xml:space="preserve"> 02.08.01.06.01 - TSERS - Inactives - General</v>
          </cell>
        </row>
        <row r="144">
          <cell r="C144" t="str">
            <v xml:space="preserve"> 12/31/2009</v>
          </cell>
          <cell r="D144" t="str">
            <v xml:space="preserve"> 12/31/2009</v>
          </cell>
          <cell r="E144" t="str">
            <v xml:space="preserve"> 12/31/2009</v>
          </cell>
          <cell r="F144" t="str">
            <v xml:space="preserve"> 12/31/2009</v>
          </cell>
          <cell r="G144" t="str">
            <v xml:space="preserve"> 12/31/2009</v>
          </cell>
          <cell r="H144" t="str">
            <v xml:space="preserve"> 12/31/2009</v>
          </cell>
          <cell r="I144" t="str">
            <v xml:space="preserve"> 12/31/2009</v>
          </cell>
          <cell r="J144" t="str">
            <v xml:space="preserve"> 12/31/2009</v>
          </cell>
          <cell r="K144" t="str">
            <v xml:space="preserve"> 12/31/2008</v>
          </cell>
          <cell r="L144" t="str">
            <v xml:space="preserve"> 12/31/2008</v>
          </cell>
          <cell r="M144" t="str">
            <v xml:space="preserve"> 12/31/2008</v>
          </cell>
          <cell r="N144" t="str">
            <v xml:space="preserve"> 12/31/2008</v>
          </cell>
          <cell r="O144" t="str">
            <v xml:space="preserve"> 12/31/2008</v>
          </cell>
          <cell r="P144" t="str">
            <v xml:space="preserve"> 12/31/2008</v>
          </cell>
          <cell r="Q144" t="str">
            <v xml:space="preserve"> 12/31/2008</v>
          </cell>
          <cell r="R144" t="str">
            <v xml:space="preserve"> 12/31/2008</v>
          </cell>
          <cell r="S144" t="str">
            <v xml:space="preserve"> 12/31/2008</v>
          </cell>
        </row>
        <row r="145">
          <cell r="C145" t="str">
            <v xml:space="preserve"> 01.01.09.01 - TSERS - Teachers &amp; General</v>
          </cell>
          <cell r="D145" t="str">
            <v xml:space="preserve"> 01.01.09.01 - TSERS - Teachers &amp; General</v>
          </cell>
          <cell r="E145" t="str">
            <v xml:space="preserve"> 01.01.09.01 - TSERS - Teachers &amp; General</v>
          </cell>
          <cell r="F145" t="str">
            <v xml:space="preserve"> 01.01.09.01 - TSERS - Teachers &amp; General</v>
          </cell>
          <cell r="G145" t="str">
            <v xml:space="preserve"> 01.01.09.01 - TSERS - Teachers &amp; General</v>
          </cell>
          <cell r="H145" t="str">
            <v xml:space="preserve"> 01.01.09.01 - TSERS - Teachers &amp; General</v>
          </cell>
          <cell r="I145" t="str">
            <v xml:space="preserve"> 01.02.09.01 - TSERS - Law Enforcement Officers</v>
          </cell>
          <cell r="J145" t="str">
            <v xml:space="preserve"> 01.02.09.01 - TSERS - Law Enforcement Officers</v>
          </cell>
          <cell r="K145" t="str">
            <v xml:space="preserve"> 01.01.08 - TSERS - Teachers &amp; General</v>
          </cell>
          <cell r="L145" t="str">
            <v xml:space="preserve"> 01.01.08 - TSERS - Teachers &amp; General</v>
          </cell>
          <cell r="M145" t="str">
            <v xml:space="preserve"> 01.01.08 - TSERS - Teachers &amp; General</v>
          </cell>
          <cell r="N145" t="str">
            <v xml:space="preserve"> 01.01.08 - TSERS - Teachers &amp; General</v>
          </cell>
          <cell r="O145" t="str">
            <v xml:space="preserve"> 01.02.08 - TSERS - Law Enforcement Officers</v>
          </cell>
          <cell r="P145" t="str">
            <v xml:space="preserve"> 01.02.08 - TSERS - Law Enforcement Officers</v>
          </cell>
          <cell r="Q145" t="str">
            <v xml:space="preserve"> 01.01.08 - TSERS - Teachers &amp; General</v>
          </cell>
          <cell r="R145" t="str">
            <v xml:space="preserve"> 01.01.08 - TSERS - Teachers &amp; General</v>
          </cell>
          <cell r="S145" t="str">
            <v xml:space="preserve"> 01.01.08 - TSERS - Teachers &amp; General</v>
          </cell>
        </row>
        <row r="146">
          <cell r="C146" t="str">
            <v xml:space="preserve"> 09.01.02 - Inactives</v>
          </cell>
          <cell r="D146" t="str">
            <v xml:space="preserve"> 09.01.02 - Inactives</v>
          </cell>
          <cell r="E146" t="str">
            <v xml:space="preserve"> 09.01.03 - Beneficiaries</v>
          </cell>
          <cell r="F146" t="str">
            <v xml:space="preserve"> 09.01.03 - Beneficiaries</v>
          </cell>
          <cell r="G146" t="str">
            <v xml:space="preserve"> 09.01.02 - Inactives</v>
          </cell>
          <cell r="H146" t="str">
            <v xml:space="preserve"> 09.01.03 - Beneficiaries</v>
          </cell>
          <cell r="I146" t="str">
            <v xml:space="preserve"> 09.01.02 - Inactives</v>
          </cell>
          <cell r="J146" t="str">
            <v xml:space="preserve"> 09.01.03 - Beneficiaries</v>
          </cell>
          <cell r="K146" t="str">
            <v xml:space="preserve"> 08.02.01 - Actives - Grouped</v>
          </cell>
          <cell r="L146" t="str">
            <v xml:space="preserve"> 08.02.02 - Actives - Grouped - NC</v>
          </cell>
          <cell r="M146" t="str">
            <v xml:space="preserve"> 08.02.01 - Actives - Grouped</v>
          </cell>
          <cell r="N146" t="str">
            <v xml:space="preserve"> 08.02.02 - Actives - Grouped - NC</v>
          </cell>
          <cell r="O146" t="str">
            <v xml:space="preserve"> 08.02.01 - Actives - Grouped</v>
          </cell>
          <cell r="P146" t="str">
            <v xml:space="preserve"> 08.02.02 - Actives - Grouped - NC</v>
          </cell>
          <cell r="Q146" t="str">
            <v xml:space="preserve"> 08.02.02 - Inactives - Grouped</v>
          </cell>
          <cell r="R146" t="str">
            <v xml:space="preserve"> 08.02.03 - Beneficiaries - Grouped</v>
          </cell>
          <cell r="S146" t="str">
            <v xml:space="preserve"> 08.02.02 - Inactives - Grouped</v>
          </cell>
        </row>
        <row r="147">
          <cell r="C147" t="str">
            <v xml:space="preserve"> 09.08 Correct Groups</v>
          </cell>
          <cell r="D147" t="str">
            <v xml:space="preserve"> 09.08 Correct Groups</v>
          </cell>
          <cell r="E147" t="str">
            <v xml:space="preserve"> 09.08 Correct Groups</v>
          </cell>
          <cell r="F147" t="str">
            <v xml:space="preserve"> 09.08 Correct Groups</v>
          </cell>
          <cell r="G147" t="str">
            <v xml:space="preserve"> 09.08 Correct Groups</v>
          </cell>
          <cell r="H147" t="str">
            <v xml:space="preserve"> 09.08 Correct Groups</v>
          </cell>
          <cell r="I147" t="str">
            <v xml:space="preserve"> 09.08 Correct Groups</v>
          </cell>
          <cell r="J147" t="str">
            <v xml:space="preserve"> 09.08 Correct Groups</v>
          </cell>
          <cell r="K147" t="str">
            <v xml:space="preserve"> 2008 Grouped Data - Round EA</v>
          </cell>
          <cell r="L147" t="str">
            <v xml:space="preserve"> 2008 Grouped Data - Round EA</v>
          </cell>
          <cell r="M147" t="str">
            <v xml:space="preserve"> 2008 Grouped Data - Round EA</v>
          </cell>
          <cell r="N147" t="str">
            <v xml:space="preserve"> 2008 Grouped Data - Round EA</v>
          </cell>
          <cell r="O147" t="str">
            <v xml:space="preserve"> 2008 Grouped Data - Round EA</v>
          </cell>
          <cell r="P147" t="str">
            <v xml:space="preserve"> 2008 Grouped Data - Round EA</v>
          </cell>
          <cell r="Q147" t="str">
            <v xml:space="preserve"> 2008 Grouped Data - Round EA</v>
          </cell>
          <cell r="R147" t="str">
            <v xml:space="preserve"> 2008 Grouped Data - Round EA</v>
          </cell>
          <cell r="S147" t="str">
            <v xml:space="preserve"> 2008 Grouped Data - Round EA</v>
          </cell>
        </row>
        <row r="148">
          <cell r="C148" t="str">
            <v xml:space="preserve"> &lt;none&gt;</v>
          </cell>
          <cell r="D148" t="str">
            <v xml:space="preserve"> &lt;none&gt;</v>
          </cell>
          <cell r="E148" t="str">
            <v xml:space="preserve"> &lt;none&gt;</v>
          </cell>
          <cell r="F148" t="str">
            <v xml:space="preserve"> &lt;none&gt;</v>
          </cell>
          <cell r="G148" t="str">
            <v xml:space="preserve"> &lt;none&gt;</v>
          </cell>
          <cell r="H148" t="str">
            <v xml:space="preserve"> &lt;none&gt;</v>
          </cell>
          <cell r="I148" t="str">
            <v xml:space="preserve"> &lt;none&gt;</v>
          </cell>
          <cell r="J148" t="str">
            <v xml:space="preserve"> &lt;none&gt;</v>
          </cell>
          <cell r="K148" t="str">
            <v xml:space="preserve"> &lt;none&gt;</v>
          </cell>
          <cell r="L148" t="str">
            <v xml:space="preserve"> &lt;none&gt;</v>
          </cell>
          <cell r="M148" t="str">
            <v xml:space="preserve"> &lt;none&gt;</v>
          </cell>
          <cell r="N148" t="str">
            <v xml:space="preserve"> &lt;none&gt;</v>
          </cell>
          <cell r="O148" t="str">
            <v xml:space="preserve"> &lt;none&gt;</v>
          </cell>
          <cell r="P148" t="str">
            <v xml:space="preserve"> &lt;none&gt;</v>
          </cell>
          <cell r="Q148" t="str">
            <v xml:space="preserve"> &lt;none&gt;</v>
          </cell>
          <cell r="R148" t="str">
            <v xml:space="preserve"> &lt;none&gt;</v>
          </cell>
          <cell r="S148" t="str">
            <v xml:space="preserve"> &lt;none&gt;</v>
          </cell>
        </row>
        <row r="149">
          <cell r="C149" t="str">
            <v xml:space="preserve"> October 1, 2010  4:49 PM</v>
          </cell>
          <cell r="D149" t="str">
            <v xml:space="preserve"> October 1, 2010  4:49 PM</v>
          </cell>
          <cell r="E149" t="str">
            <v xml:space="preserve"> October 1, 2010  4:50 PM</v>
          </cell>
          <cell r="F149" t="str">
            <v xml:space="preserve"> October 1, 2010  4:50 PM</v>
          </cell>
          <cell r="G149" t="str">
            <v xml:space="preserve"> October 1, 2010  4:59 PM</v>
          </cell>
          <cell r="H149" t="str">
            <v xml:space="preserve"> October 1, 2010  5:00 PM</v>
          </cell>
          <cell r="I149" t="str">
            <v xml:space="preserve"> October 1, 2010  5:00 PM</v>
          </cell>
          <cell r="J149" t="str">
            <v xml:space="preserve"> October 1, 2010  5:00 PM</v>
          </cell>
          <cell r="K149" t="str">
            <v xml:space="preserve"> October 1, 2010  5:22 PM</v>
          </cell>
          <cell r="L149" t="str">
            <v xml:space="preserve"> October 1, 2010  5:22 PM</v>
          </cell>
          <cell r="M149" t="str">
            <v xml:space="preserve"> October 1, 2010  5:23 PM</v>
          </cell>
          <cell r="N149" t="str">
            <v xml:space="preserve"> October 1, 2010  5:23 PM</v>
          </cell>
          <cell r="O149" t="str">
            <v xml:space="preserve"> October 1, 2010  5:24 PM</v>
          </cell>
          <cell r="P149" t="str">
            <v xml:space="preserve"> October 1, 2010  5:24 PM</v>
          </cell>
          <cell r="Q149" t="str">
            <v xml:space="preserve"> August 31, 2010  12:01 AM</v>
          </cell>
          <cell r="R149" t="str">
            <v xml:space="preserve"> August 31, 2010  12:01 AM</v>
          </cell>
          <cell r="S149" t="str">
            <v xml:space="preserve"> August 31, 2010  12:02 AM</v>
          </cell>
        </row>
        <row r="150">
          <cell r="C150" t="str">
            <v xml:space="preserve"> 3.01 Sep 13, 2010</v>
          </cell>
          <cell r="D150" t="str">
            <v xml:space="preserve"> 3.01 Sep 13, 2010</v>
          </cell>
          <cell r="E150" t="str">
            <v xml:space="preserve"> 3.01 Sep 13, 2010</v>
          </cell>
          <cell r="F150" t="str">
            <v xml:space="preserve"> 3.01 Sep 13, 2010</v>
          </cell>
          <cell r="G150" t="str">
            <v xml:space="preserve"> 3.01 Sep 13, 2010</v>
          </cell>
          <cell r="H150" t="str">
            <v xml:space="preserve"> 3.01 Sep 13, 2010</v>
          </cell>
          <cell r="I150" t="str">
            <v xml:space="preserve"> 3.01 Sep 13, 2010</v>
          </cell>
          <cell r="J150" t="str">
            <v xml:space="preserve"> 3.01 Sep 13, 2010</v>
          </cell>
          <cell r="K150" t="str">
            <v xml:space="preserve"> 3.01 Sep 13, 2010</v>
          </cell>
          <cell r="L150" t="str">
            <v xml:space="preserve"> 3.01 Sep 13, 2010</v>
          </cell>
          <cell r="M150" t="str">
            <v xml:space="preserve"> 3.01 Sep 13, 2010</v>
          </cell>
          <cell r="N150" t="str">
            <v xml:space="preserve"> 3.01 Sep 13, 2010</v>
          </cell>
          <cell r="O150" t="str">
            <v xml:space="preserve"> 3.01 Sep 13, 2010</v>
          </cell>
          <cell r="P150" t="str">
            <v xml:space="preserve"> 3.01 Sep 13, 2010</v>
          </cell>
          <cell r="Q150" t="str">
            <v xml:space="preserve"> 3.01 Aug 19, 2010</v>
          </cell>
          <cell r="R150" t="str">
            <v xml:space="preserve"> 3.01 Aug 19, 2010</v>
          </cell>
          <cell r="S150" t="str">
            <v xml:space="preserve"> 3.01 Aug 19, 2010</v>
          </cell>
        </row>
        <row r="151">
          <cell r="C151" t="str">
            <v xml:space="preserve"> 01.01.09.04 - TSERS - Teachers - Mortality</v>
          </cell>
          <cell r="D151" t="str">
            <v xml:space="preserve"> 01.02.09.04 - TSERS - General - Mortality</v>
          </cell>
          <cell r="E151" t="str">
            <v xml:space="preserve"> 01.01.09.04 - TSERS - Teachers - Mortality</v>
          </cell>
          <cell r="F151" t="str">
            <v xml:space="preserve"> 01.02.09.04 - TSERS - General - Mortality</v>
          </cell>
          <cell r="G151" t="str">
            <v xml:space="preserve"> 01.02.09.04 - TSERS - General - Mortality</v>
          </cell>
          <cell r="H151" t="str">
            <v xml:space="preserve"> 01.02.09.04 - TSERS - General - Mortality</v>
          </cell>
          <cell r="I151" t="str">
            <v xml:space="preserve"> 01.03.09.04 - TSERS - Law Enforcement Officers - Mortality</v>
          </cell>
          <cell r="J151" t="str">
            <v xml:space="preserve"> 01.03.09.04 - TSERS - Law Enforcement Officers - Mortality</v>
          </cell>
          <cell r="K151" t="str">
            <v xml:space="preserve"> 01.01.08.01 - TSERS - Teachers</v>
          </cell>
          <cell r="L151" t="str">
            <v xml:space="preserve"> 01.01.08.02 - TSERS - Teachers - NC</v>
          </cell>
          <cell r="M151" t="str">
            <v xml:space="preserve"> 01.02.08.01 - TSERS - General</v>
          </cell>
          <cell r="N151" t="str">
            <v xml:space="preserve"> 01.02.08.02 - TSERS - General - NC</v>
          </cell>
          <cell r="O151" t="str">
            <v xml:space="preserve"> 01.03.08.01 - TSERS - Law Enforcement Officers</v>
          </cell>
          <cell r="P151" t="str">
            <v xml:space="preserve"> 01.03.08.02 - TSERS - Law Enforcement Officers - NC</v>
          </cell>
          <cell r="Q151" t="str">
            <v xml:space="preserve"> 01.01.08.01 - TSERS - Teachers</v>
          </cell>
          <cell r="R151" t="str">
            <v xml:space="preserve"> 01.01.08.01 - TSERS - Teachers</v>
          </cell>
          <cell r="S151" t="str">
            <v xml:space="preserve"> 01.02.08.01 - TSERS - General</v>
          </cell>
        </row>
        <row r="152">
          <cell r="C152">
            <v>7.2499999999999995E-2</v>
          </cell>
          <cell r="D152">
            <v>7.2499999999999995E-2</v>
          </cell>
          <cell r="E152">
            <v>7.2499999999999995E-2</v>
          </cell>
          <cell r="F152">
            <v>7.2499999999999995E-2</v>
          </cell>
          <cell r="G152">
            <v>7.2499999999999995E-2</v>
          </cell>
          <cell r="H152">
            <v>7.2499999999999995E-2</v>
          </cell>
          <cell r="I152">
            <v>7.2499999999999995E-2</v>
          </cell>
          <cell r="J152">
            <v>7.2499999999999995E-2</v>
          </cell>
          <cell r="K152">
            <v>7.2499999999999995E-2</v>
          </cell>
          <cell r="L152">
            <v>7.2499999999999995E-2</v>
          </cell>
          <cell r="M152">
            <v>7.2499999999999995E-2</v>
          </cell>
          <cell r="N152">
            <v>7.2499999999999995E-2</v>
          </cell>
          <cell r="O152">
            <v>7.2499999999999995E-2</v>
          </cell>
          <cell r="P152">
            <v>7.2499999999999995E-2</v>
          </cell>
          <cell r="Q152">
            <v>7.2499999999999995E-2</v>
          </cell>
          <cell r="R152">
            <v>7.2499999999999995E-2</v>
          </cell>
          <cell r="S152">
            <v>7.2499999999999995E-2</v>
          </cell>
        </row>
        <row r="153">
          <cell r="C153" t="str">
            <v xml:space="preserve"> 0.035 + merit scale</v>
          </cell>
          <cell r="D153" t="str">
            <v xml:space="preserve"> 0.035 + merit scale</v>
          </cell>
          <cell r="E153" t="str">
            <v xml:space="preserve"> 0.035 + merit scale</v>
          </cell>
          <cell r="F153" t="str">
            <v xml:space="preserve"> 0.035 + merit scale</v>
          </cell>
          <cell r="G153" t="str">
            <v xml:space="preserve"> 0.035 + merit scale</v>
          </cell>
          <cell r="H153" t="str">
            <v xml:space="preserve"> 0.035 + merit scale</v>
          </cell>
          <cell r="I153" t="str">
            <v xml:space="preserve"> 0.035 + merit scale</v>
          </cell>
          <cell r="J153" t="str">
            <v xml:space="preserve"> 0.035 + merit scale</v>
          </cell>
          <cell r="K153" t="str">
            <v xml:space="preserve"> 0.0375 + merit scale</v>
          </cell>
          <cell r="L153" t="str">
            <v xml:space="preserve"> 0.0375 + merit scale</v>
          </cell>
          <cell r="M153" t="str">
            <v xml:space="preserve"> 0.0375 + merit scale</v>
          </cell>
          <cell r="N153" t="str">
            <v xml:space="preserve"> 0.0375 + merit scale</v>
          </cell>
          <cell r="O153" t="str">
            <v xml:space="preserve"> 0.0375 + merit scale</v>
          </cell>
          <cell r="P153" t="str">
            <v xml:space="preserve"> 0.0375 + merit scale</v>
          </cell>
          <cell r="Q153" t="str">
            <v xml:space="preserve"> 0.0375 + merit scale</v>
          </cell>
          <cell r="R153" t="str">
            <v xml:space="preserve"> 0.0375 + merit scale</v>
          </cell>
          <cell r="S153" t="str">
            <v xml:space="preserve"> 0.0375 + merit scale</v>
          </cell>
        </row>
        <row r="154">
          <cell r="C154" t="str">
            <v xml:space="preserve"> &lt;not run&gt;</v>
          </cell>
          <cell r="D154" t="str">
            <v xml:space="preserve"> &lt;not run&gt;</v>
          </cell>
          <cell r="E154" t="str">
            <v xml:space="preserve"> &lt;not run&gt;</v>
          </cell>
          <cell r="F154" t="str">
            <v xml:space="preserve"> &lt;not run&gt;</v>
          </cell>
          <cell r="G154" t="str">
            <v xml:space="preserve"> &lt;not run&gt;</v>
          </cell>
          <cell r="H154" t="str">
            <v xml:space="preserve"> &lt;not run&gt;</v>
          </cell>
          <cell r="I154" t="str">
            <v xml:space="preserve"> &lt;not run&gt;</v>
          </cell>
          <cell r="J154" t="str">
            <v xml:space="preserve"> &lt;not run&gt;</v>
          </cell>
          <cell r="K154" t="str">
            <v xml:space="preserve"> &lt;not run&gt;</v>
          </cell>
          <cell r="L154" t="str">
            <v xml:space="preserve"> &lt;not run&gt;</v>
          </cell>
          <cell r="M154" t="str">
            <v xml:space="preserve"> &lt;not run&gt;</v>
          </cell>
          <cell r="N154" t="str">
            <v xml:space="preserve"> &lt;not run&gt;</v>
          </cell>
          <cell r="O154" t="str">
            <v xml:space="preserve"> &lt;not run&gt;</v>
          </cell>
          <cell r="P154" t="str">
            <v xml:space="preserve"> &lt;not run&gt;</v>
          </cell>
          <cell r="Q154" t="str">
            <v xml:space="preserve"> &lt;not run&gt;</v>
          </cell>
          <cell r="R154" t="str">
            <v xml:space="preserve"> &lt;not run&gt;</v>
          </cell>
          <cell r="S154" t="str">
            <v xml:space="preserve"> &lt;not run&gt;</v>
          </cell>
        </row>
        <row r="155">
          <cell r="C155" t="str">
            <v xml:space="preserve"> &lt;not run&gt;</v>
          </cell>
          <cell r="D155" t="str">
            <v xml:space="preserve"> &lt;not run&gt;</v>
          </cell>
          <cell r="E155" t="str">
            <v xml:space="preserve"> &lt;not run&gt;</v>
          </cell>
          <cell r="F155" t="str">
            <v xml:space="preserve"> &lt;not run&gt;</v>
          </cell>
          <cell r="G155" t="str">
            <v xml:space="preserve"> &lt;not run&gt;</v>
          </cell>
          <cell r="H155" t="str">
            <v xml:space="preserve"> &lt;not run&gt;</v>
          </cell>
          <cell r="I155" t="str">
            <v xml:space="preserve"> &lt;not run&gt;</v>
          </cell>
          <cell r="J155" t="str">
            <v xml:space="preserve"> &lt;not run&gt;</v>
          </cell>
          <cell r="K155" t="str">
            <v xml:space="preserve"> &lt;not run&gt;</v>
          </cell>
          <cell r="L155" t="str">
            <v xml:space="preserve"> &lt;not run&gt;</v>
          </cell>
          <cell r="M155" t="str">
            <v xml:space="preserve"> &lt;not run&gt;</v>
          </cell>
          <cell r="N155" t="str">
            <v xml:space="preserve"> &lt;not run&gt;</v>
          </cell>
          <cell r="O155" t="str">
            <v xml:space="preserve"> &lt;not run&gt;</v>
          </cell>
          <cell r="P155" t="str">
            <v xml:space="preserve"> &lt;not run&gt;</v>
          </cell>
          <cell r="Q155" t="str">
            <v xml:space="preserve"> &lt;not run&gt;</v>
          </cell>
          <cell r="R155" t="str">
            <v xml:space="preserve"> &lt;not run&gt;</v>
          </cell>
          <cell r="S155" t="str">
            <v xml:space="preserve"> &lt;not run&gt;</v>
          </cell>
        </row>
        <row r="156">
          <cell r="C156" t="str">
            <v xml:space="preserve"> &lt;none&gt;</v>
          </cell>
          <cell r="D156" t="str">
            <v xml:space="preserve"> &lt;none&gt;</v>
          </cell>
          <cell r="E156" t="str">
            <v xml:space="preserve"> &lt;none&gt;</v>
          </cell>
          <cell r="F156" t="str">
            <v xml:space="preserve"> &lt;none&gt;</v>
          </cell>
          <cell r="G156" t="str">
            <v xml:space="preserve"> &lt;none&gt;</v>
          </cell>
          <cell r="H156" t="str">
            <v xml:space="preserve"> &lt;none&gt;</v>
          </cell>
          <cell r="I156" t="str">
            <v xml:space="preserve"> &lt;none&gt;</v>
          </cell>
          <cell r="J156" t="str">
            <v xml:space="preserve"> &lt;none&gt;</v>
          </cell>
          <cell r="K156" t="str">
            <v xml:space="preserve"> &lt;none&gt;</v>
          </cell>
          <cell r="L156" t="str">
            <v xml:space="preserve"> &lt;none&gt;</v>
          </cell>
          <cell r="M156" t="str">
            <v xml:space="preserve"> &lt;none&gt;</v>
          </cell>
          <cell r="N156" t="str">
            <v xml:space="preserve"> &lt;none&gt;</v>
          </cell>
          <cell r="O156" t="str">
            <v xml:space="preserve"> &lt;none&gt;</v>
          </cell>
          <cell r="P156" t="str">
            <v xml:space="preserve"> &lt;none&gt;</v>
          </cell>
          <cell r="Q156" t="str">
            <v xml:space="preserve"> &lt;none&gt;</v>
          </cell>
          <cell r="R156" t="str">
            <v xml:space="preserve"> &lt;none&gt;</v>
          </cell>
          <cell r="S156" t="str">
            <v xml:space="preserve"> &lt;none&gt;</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tabSelected="1" workbookViewId="0">
      <selection activeCell="C17" sqref="C17"/>
    </sheetView>
  </sheetViews>
  <sheetFormatPr defaultColWidth="9.140625" defaultRowHeight="12.75"/>
  <cols>
    <col min="1" max="1" width="42.28515625" style="30" customWidth="1"/>
    <col min="2" max="2" width="9.28515625" style="30" customWidth="1"/>
    <col min="3" max="3" width="53.7109375" style="30" customWidth="1"/>
    <col min="4" max="4" width="45.42578125" style="30" bestFit="1" customWidth="1"/>
    <col min="5" max="16384" width="9.140625" style="30"/>
  </cols>
  <sheetData>
    <row r="1" spans="1:5">
      <c r="A1" s="11" t="s">
        <v>125</v>
      </c>
      <c r="B1" s="11"/>
      <c r="C1" s="12"/>
      <c r="D1" s="12"/>
      <c r="E1" s="13"/>
    </row>
    <row r="2" spans="1:5">
      <c r="A2" s="11" t="s">
        <v>149</v>
      </c>
      <c r="B2" s="11"/>
      <c r="C2" s="12"/>
    </row>
    <row r="3" spans="1:5">
      <c r="A3" s="14" t="s">
        <v>192</v>
      </c>
      <c r="B3" s="14"/>
      <c r="C3" s="12"/>
      <c r="D3" s="12"/>
    </row>
    <row r="4" spans="1:5" s="51" customFormat="1">
      <c r="A4" s="14"/>
      <c r="B4" s="14"/>
      <c r="C4" s="12"/>
      <c r="D4" s="12"/>
    </row>
    <row r="5" spans="1:5" s="51" customFormat="1">
      <c r="A5" s="14"/>
      <c r="B5" s="14"/>
      <c r="C5" s="12"/>
      <c r="D5" s="12"/>
    </row>
    <row r="6" spans="1:5" s="51" customFormat="1">
      <c r="A6" s="14" t="s">
        <v>167</v>
      </c>
      <c r="B6" s="14"/>
      <c r="C6" s="12"/>
      <c r="D6" s="12"/>
    </row>
    <row r="7" spans="1:5" s="51" customFormat="1">
      <c r="A7" s="14"/>
      <c r="B7" s="14"/>
      <c r="C7" s="12"/>
      <c r="D7" s="12"/>
    </row>
    <row r="8" spans="1:5" s="51" customFormat="1">
      <c r="A8" s="52" t="s">
        <v>170</v>
      </c>
      <c r="B8" s="14"/>
      <c r="C8" s="12"/>
      <c r="D8" s="12"/>
    </row>
    <row r="9" spans="1:5" s="51" customFormat="1">
      <c r="A9" s="52" t="s">
        <v>221</v>
      </c>
      <c r="B9" s="14"/>
      <c r="C9" s="12"/>
      <c r="D9" s="12"/>
    </row>
    <row r="10" spans="1:5" s="51" customFormat="1">
      <c r="A10" s="52" t="s">
        <v>169</v>
      </c>
      <c r="B10" s="14"/>
      <c r="C10" s="12"/>
      <c r="D10" s="12"/>
    </row>
    <row r="11" spans="1:5" s="51" customFormat="1">
      <c r="A11" s="53" t="s">
        <v>168</v>
      </c>
      <c r="B11" s="14"/>
      <c r="C11" s="12"/>
      <c r="D11" s="12"/>
    </row>
    <row r="12" spans="1:5" s="51" customFormat="1">
      <c r="A12" s="52"/>
      <c r="B12" s="14"/>
      <c r="C12" s="12"/>
      <c r="D12" s="12"/>
    </row>
    <row r="13" spans="1:5" s="51" customFormat="1">
      <c r="A13" s="52" t="s">
        <v>222</v>
      </c>
      <c r="B13" s="14"/>
      <c r="C13" s="12"/>
      <c r="D13" s="12"/>
    </row>
    <row r="14" spans="1:5" s="51" customFormat="1">
      <c r="A14" s="52" t="s">
        <v>223</v>
      </c>
      <c r="B14" s="14"/>
      <c r="C14" s="12"/>
      <c r="D14" s="12"/>
    </row>
    <row r="15" spans="1:5" s="51" customFormat="1">
      <c r="A15" s="14"/>
      <c r="B15" s="14"/>
      <c r="C15" s="12"/>
      <c r="D15" s="12"/>
    </row>
    <row r="16" spans="1:5">
      <c r="A16" s="12"/>
      <c r="B16" s="12"/>
      <c r="C16" s="12"/>
      <c r="D16" s="12"/>
    </row>
    <row r="17" spans="1:4">
      <c r="A17" s="15" t="s">
        <v>123</v>
      </c>
      <c r="B17" s="15"/>
      <c r="C17" s="16" t="s">
        <v>224</v>
      </c>
      <c r="D17" s="17" t="s">
        <v>124</v>
      </c>
    </row>
    <row r="18" spans="1:4">
      <c r="A18" s="12"/>
      <c r="B18" s="12"/>
      <c r="C18" s="18"/>
      <c r="D18" s="41"/>
    </row>
    <row r="19" spans="1:4" ht="51">
      <c r="A19" s="119" t="s">
        <v>215</v>
      </c>
      <c r="B19" s="12"/>
      <c r="C19" s="59">
        <v>0</v>
      </c>
      <c r="D19" s="17" t="s">
        <v>163</v>
      </c>
    </row>
    <row r="20" spans="1:4">
      <c r="A20" s="12"/>
      <c r="B20" s="12"/>
      <c r="C20" s="42"/>
      <c r="D20" s="17"/>
    </row>
    <row r="21" spans="1:4">
      <c r="A21" s="12" t="s">
        <v>184</v>
      </c>
      <c r="B21" s="43"/>
      <c r="C21" s="44">
        <v>0</v>
      </c>
      <c r="D21" s="17" t="s">
        <v>163</v>
      </c>
    </row>
    <row r="22" spans="1:4">
      <c r="A22" s="12"/>
      <c r="B22" s="43"/>
      <c r="C22" s="45"/>
      <c r="D22" s="17"/>
    </row>
    <row r="23" spans="1:4" hidden="1">
      <c r="A23" s="46" t="s">
        <v>164</v>
      </c>
      <c r="B23" s="47"/>
      <c r="C23" s="48">
        <v>2</v>
      </c>
      <c r="D23" s="17" t="s">
        <v>165</v>
      </c>
    </row>
    <row r="24" spans="1:4" ht="13.5" thickBot="1">
      <c r="A24" s="12"/>
      <c r="B24" s="12"/>
      <c r="C24" s="18"/>
      <c r="D24" s="41"/>
    </row>
    <row r="25" spans="1:4" ht="30" customHeight="1">
      <c r="A25" s="143" t="s">
        <v>185</v>
      </c>
      <c r="B25" s="144"/>
      <c r="C25" s="145"/>
      <c r="D25" s="12"/>
    </row>
    <row r="26" spans="1:4">
      <c r="A26" s="78"/>
      <c r="B26" s="79"/>
      <c r="C26" s="80"/>
      <c r="D26" s="12"/>
    </row>
    <row r="27" spans="1:4" ht="30" customHeight="1">
      <c r="A27" s="146" t="s">
        <v>186</v>
      </c>
      <c r="B27" s="147"/>
      <c r="C27" s="148"/>
      <c r="D27" s="12"/>
    </row>
    <row r="28" spans="1:4">
      <c r="A28" s="78"/>
      <c r="B28" s="79"/>
      <c r="C28" s="80"/>
      <c r="D28" s="12"/>
    </row>
    <row r="29" spans="1:4" ht="45" customHeight="1" thickBot="1">
      <c r="A29" s="149" t="s">
        <v>187</v>
      </c>
      <c r="B29" s="150"/>
      <c r="C29" s="151"/>
      <c r="D29" s="12"/>
    </row>
    <row r="30" spans="1:4">
      <c r="A30" s="12"/>
      <c r="B30" s="12"/>
      <c r="C30" s="12"/>
      <c r="D30" s="12"/>
    </row>
    <row r="31" spans="1:4">
      <c r="A31" s="12"/>
      <c r="B31" s="12"/>
      <c r="C31" s="12"/>
      <c r="D31" s="12"/>
    </row>
    <row r="32" spans="1:4">
      <c r="A32" s="12"/>
      <c r="B32" s="12"/>
      <c r="C32" s="12"/>
      <c r="D32" s="12"/>
    </row>
    <row r="33" spans="1:4">
      <c r="A33" s="12"/>
      <c r="B33" s="12"/>
      <c r="C33" s="12"/>
      <c r="D33" s="12"/>
    </row>
    <row r="34" spans="1:4">
      <c r="A34" s="12"/>
      <c r="B34" s="12"/>
      <c r="C34" s="12"/>
      <c r="D34" s="12"/>
    </row>
    <row r="35" spans="1:4">
      <c r="A35" s="12"/>
      <c r="B35" s="12"/>
      <c r="C35" s="12"/>
      <c r="D35" s="12"/>
    </row>
    <row r="36" spans="1:4">
      <c r="A36" s="12"/>
      <c r="B36" s="12"/>
      <c r="C36" s="12"/>
      <c r="D36" s="12"/>
    </row>
    <row r="37" spans="1:4">
      <c r="A37" s="12"/>
      <c r="B37" s="12"/>
      <c r="C37" s="12"/>
      <c r="D37" s="12"/>
    </row>
    <row r="38" spans="1:4">
      <c r="A38" s="12"/>
      <c r="B38" s="12"/>
      <c r="C38" s="12"/>
      <c r="D38" s="12"/>
    </row>
    <row r="39" spans="1:4" ht="15.75" customHeight="1">
      <c r="A39" s="12"/>
      <c r="B39" s="12"/>
      <c r="C39" s="12"/>
      <c r="D39" s="12"/>
    </row>
    <row r="40" spans="1:4" ht="12.75" customHeight="1">
      <c r="A40" s="12"/>
      <c r="B40" s="12"/>
      <c r="C40" s="12"/>
      <c r="D40" s="12"/>
    </row>
    <row r="41" spans="1:4">
      <c r="A41" s="141"/>
      <c r="B41" s="141"/>
      <c r="C41" s="141"/>
      <c r="D41" s="12"/>
    </row>
    <row r="42" spans="1:4">
      <c r="A42" s="141"/>
      <c r="B42" s="141"/>
      <c r="C42" s="141"/>
      <c r="D42" s="12"/>
    </row>
    <row r="43" spans="1:4">
      <c r="A43" s="142"/>
      <c r="B43" s="142"/>
      <c r="C43" s="142"/>
      <c r="D43" s="12"/>
    </row>
    <row r="44" spans="1:4">
      <c r="A44" s="19"/>
      <c r="B44" s="19"/>
    </row>
    <row r="47" spans="1:4" hidden="1">
      <c r="A47" s="49">
        <v>42277</v>
      </c>
    </row>
    <row r="48" spans="1:4" hidden="1">
      <c r="A48" s="49">
        <v>42369</v>
      </c>
    </row>
    <row r="49" spans="1:1" hidden="1">
      <c r="A49" s="49">
        <v>42460</v>
      </c>
    </row>
    <row r="50" spans="1:1" hidden="1">
      <c r="A50" s="49">
        <v>42551</v>
      </c>
    </row>
    <row r="51" spans="1:1" hidden="1"/>
    <row r="52" spans="1:1" hidden="1">
      <c r="A52" s="50">
        <v>1</v>
      </c>
    </row>
    <row r="53" spans="1:1" hidden="1">
      <c r="A53" s="50">
        <v>2</v>
      </c>
    </row>
  </sheetData>
  <mergeCells count="6">
    <mergeCell ref="A41:C41"/>
    <mergeCell ref="A42:C42"/>
    <mergeCell ref="A43:C43"/>
    <mergeCell ref="A25:C25"/>
    <mergeCell ref="A27:C27"/>
    <mergeCell ref="A29:C29"/>
  </mergeCells>
  <dataValidations count="1">
    <dataValidation type="list" allowBlank="1" showInputMessage="1" showErrorMessage="1" sqref="C23">
      <formula1>$A$52:$A$53</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'2018 Summary'!$A$6:$A$106</xm:f>
          </x14:formula1>
          <xm:sqref>C17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4"/>
  <sheetViews>
    <sheetView zoomScaleNormal="100" workbookViewId="0"/>
  </sheetViews>
  <sheetFormatPr defaultColWidth="13.140625" defaultRowHeight="15"/>
  <cols>
    <col min="1" max="1" width="20" customWidth="1"/>
    <col min="2" max="2" width="63.7109375" customWidth="1"/>
    <col min="3" max="3" width="26.28515625" customWidth="1"/>
    <col min="4" max="4" width="22" customWidth="1"/>
    <col min="5" max="5" width="30.7109375" bestFit="1" customWidth="1"/>
    <col min="6" max="6" width="32.85546875" bestFit="1" customWidth="1"/>
    <col min="7" max="7" width="24.140625" bestFit="1" customWidth="1"/>
    <col min="8" max="8" width="19.5703125" bestFit="1" customWidth="1"/>
    <col min="11" max="11" width="16.28515625" bestFit="1" customWidth="1"/>
    <col min="12" max="12" width="12.42578125" bestFit="1" customWidth="1"/>
    <col min="13" max="13" width="16" bestFit="1" customWidth="1"/>
    <col min="16" max="16" width="16.28515625" bestFit="1" customWidth="1"/>
    <col min="17" max="17" width="12.42578125" bestFit="1" customWidth="1"/>
    <col min="18" max="18" width="16" bestFit="1" customWidth="1"/>
    <col min="20" max="20" width="16.42578125" bestFit="1" customWidth="1"/>
    <col min="21" max="21" width="16.28515625" bestFit="1" customWidth="1"/>
    <col min="22" max="22" width="16" bestFit="1" customWidth="1"/>
  </cols>
  <sheetData>
    <row r="1" spans="1:22">
      <c r="B1" s="8" t="s">
        <v>173</v>
      </c>
      <c r="C1" s="54" t="str">
        <f>Info!C17</f>
        <v>NO AGENCY CHOSEN</v>
      </c>
      <c r="D1" s="8"/>
      <c r="E1" s="8"/>
    </row>
    <row r="2" spans="1:22">
      <c r="S2" s="8"/>
      <c r="T2" s="81"/>
      <c r="U2" s="81"/>
      <c r="V2" s="81"/>
    </row>
    <row r="3" spans="1:22">
      <c r="A3" s="39" t="s">
        <v>153</v>
      </c>
      <c r="B3" t="s">
        <v>154</v>
      </c>
      <c r="T3" s="81"/>
      <c r="U3" s="81"/>
      <c r="V3" s="81"/>
    </row>
    <row r="4" spans="1:22">
      <c r="A4" s="39" t="s">
        <v>153</v>
      </c>
      <c r="B4" t="s">
        <v>183</v>
      </c>
      <c r="M4" s="1"/>
      <c r="T4" s="81"/>
      <c r="U4" s="81"/>
      <c r="V4" s="81"/>
    </row>
    <row r="5" spans="1:22">
      <c r="F5" s="9"/>
      <c r="G5" s="9"/>
      <c r="J5" s="5" t="s">
        <v>2</v>
      </c>
      <c r="K5" s="5"/>
      <c r="L5" s="5"/>
      <c r="M5" s="5"/>
      <c r="O5" s="5" t="s">
        <v>3</v>
      </c>
      <c r="P5" s="5"/>
      <c r="Q5" s="5"/>
      <c r="R5" s="5"/>
      <c r="T5" s="5" t="s">
        <v>4</v>
      </c>
      <c r="U5" s="5"/>
      <c r="V5" s="5"/>
    </row>
    <row r="6" spans="1:22" ht="197.25" customHeight="1">
      <c r="B6" s="6" t="s">
        <v>0</v>
      </c>
      <c r="C6" s="6" t="s">
        <v>151</v>
      </c>
      <c r="D6" s="6" t="s">
        <v>152</v>
      </c>
      <c r="E6" s="6" t="s">
        <v>155</v>
      </c>
      <c r="F6" s="6" t="s">
        <v>156</v>
      </c>
      <c r="G6" s="6" t="s">
        <v>157</v>
      </c>
      <c r="H6" s="6" t="s">
        <v>158</v>
      </c>
      <c r="I6" s="6"/>
      <c r="J6" s="6" t="s">
        <v>5</v>
      </c>
      <c r="K6" s="6" t="s">
        <v>6</v>
      </c>
      <c r="L6" s="6" t="s">
        <v>7</v>
      </c>
      <c r="M6" s="6" t="s">
        <v>8</v>
      </c>
      <c r="N6" s="6"/>
      <c r="O6" s="6" t="s">
        <v>5</v>
      </c>
      <c r="P6" s="6" t="s">
        <v>6</v>
      </c>
      <c r="Q6" s="6" t="s">
        <v>7</v>
      </c>
      <c r="R6" s="6" t="s">
        <v>8</v>
      </c>
      <c r="S6" s="6"/>
      <c r="T6" s="6" t="s">
        <v>9</v>
      </c>
      <c r="U6" s="6" t="s">
        <v>10</v>
      </c>
      <c r="V6" s="6" t="s">
        <v>171</v>
      </c>
    </row>
    <row r="8" spans="1:22" s="10" customFormat="1">
      <c r="A8" s="10" t="s">
        <v>159</v>
      </c>
    </row>
    <row r="9" spans="1:22">
      <c r="B9" t="str">
        <f>C1</f>
        <v>NO AGENCY CHOSEN</v>
      </c>
      <c r="C9" s="40">
        <f>VLOOKUP($B$9,'2018 Summary'!$A:$R,2,FALSE)</f>
        <v>0</v>
      </c>
      <c r="D9" s="40">
        <f>VLOOKUP($B$9,'2018 Summary'!$A:$R,3,FALSE)</f>
        <v>0</v>
      </c>
      <c r="E9" s="40">
        <f>C9-D9</f>
        <v>0</v>
      </c>
      <c r="F9" s="7">
        <f>VLOOKUP($B$9,'ROD Contributions FY 2017'!$A:$B,2,FALSE)</f>
        <v>0</v>
      </c>
      <c r="G9" s="7">
        <f>VLOOKUP($B$9,'2017 Summary'!$A:$T,6,FALSE)</f>
        <v>0</v>
      </c>
      <c r="H9" s="7">
        <f>VLOOKUP($B$9,'2018 Summary'!$A:$R,4,FALSE)</f>
        <v>0</v>
      </c>
      <c r="I9" s="7"/>
      <c r="J9" s="7">
        <f>VLOOKUP($B$9,'2018 Summary'!$A:$R,6,FALSE)</f>
        <v>0</v>
      </c>
      <c r="K9" s="7">
        <f>VLOOKUP($B$9,'2018 Summary'!$A:$R,7,FALSE)</f>
        <v>0</v>
      </c>
      <c r="L9" s="7">
        <f>VLOOKUP($B$9,'2018 Summary'!$A:$R,8,FALSE)</f>
        <v>0</v>
      </c>
      <c r="M9" s="7">
        <f>VLOOKUP($B$9,'2018 Summary'!$A:$R,9,FALSE)</f>
        <v>0</v>
      </c>
      <c r="N9" s="7"/>
      <c r="O9" s="7">
        <f>VLOOKUP($B$9,'2018 Summary'!$A:$R,11,FALSE)</f>
        <v>0</v>
      </c>
      <c r="P9" s="7">
        <f>VLOOKUP($B$9,'2018 Summary'!$A:$R,12,FALSE)</f>
        <v>0</v>
      </c>
      <c r="Q9" s="7">
        <f>VLOOKUP($B$9,'2018 Summary'!$A:$R,13,FALSE)</f>
        <v>0</v>
      </c>
      <c r="R9" s="7">
        <f>VLOOKUP($B$9,'2018 Summary'!$A:$R,14,FALSE)</f>
        <v>0</v>
      </c>
      <c r="S9" s="7"/>
      <c r="T9" s="7">
        <f>VLOOKUP($B$9,'2018 Summary'!$A:$R,16,FALSE)</f>
        <v>0</v>
      </c>
      <c r="U9" s="7">
        <f>VLOOKUP($B$9,'2018 Summary'!$A:$R,17,FALSE)</f>
        <v>0</v>
      </c>
      <c r="V9" s="7">
        <f>VLOOKUP($B$9,'2018 Summary'!$A:$R,18,FALSE)</f>
        <v>0</v>
      </c>
    </row>
    <row r="11" spans="1:22">
      <c r="B11" t="s">
        <v>193</v>
      </c>
      <c r="F11" s="1">
        <f>'ROD Contributions FY 2017'!B104</f>
        <v>868856.37572500005</v>
      </c>
      <c r="G11" s="7">
        <f>'2017 Summary'!F109</f>
        <v>-18696000.799999997</v>
      </c>
      <c r="H11" s="7">
        <f>'2018 Summary'!D108</f>
        <v>-17069000.000000004</v>
      </c>
      <c r="J11" s="7">
        <f>'2018 Summary'!F108</f>
        <v>293000</v>
      </c>
      <c r="K11" s="7">
        <f>'2018 Summary'!G108</f>
        <v>2107000</v>
      </c>
      <c r="L11" s="7">
        <f>'2018 Summary'!H108</f>
        <v>2880000.0000000005</v>
      </c>
      <c r="M11" s="7">
        <f>'2018 Summary'!I108</f>
        <v>880442.7705973296</v>
      </c>
      <c r="N11" s="7"/>
      <c r="O11" s="7">
        <f>'2018 Summary'!K108</f>
        <v>55000.000000000007</v>
      </c>
      <c r="P11" s="7">
        <f>'2018 Summary'!L108</f>
        <v>656000</v>
      </c>
      <c r="Q11" s="7">
        <f>'2018 Summary'!M108</f>
        <v>0</v>
      </c>
      <c r="R11" s="7">
        <f>'2018 Summary'!N108</f>
        <v>880443.33939732972</v>
      </c>
      <c r="S11" s="7"/>
      <c r="T11" s="7">
        <f>'2018 Summary'!P108</f>
        <v>2718000.0000000014</v>
      </c>
      <c r="U11" s="7">
        <f>'2018 Summary'!Q108</f>
        <v>-3.0439999998422991</v>
      </c>
      <c r="V11" s="7">
        <f>'2018 Summary'!R108</f>
        <v>2717996.9559999993</v>
      </c>
    </row>
    <row r="12" spans="1:22">
      <c r="F12" s="1"/>
      <c r="G12" s="7"/>
      <c r="H12" s="7"/>
      <c r="J12" s="7"/>
      <c r="K12" s="7"/>
      <c r="L12" s="7"/>
      <c r="M12" s="7"/>
      <c r="N12" s="7"/>
      <c r="O12" s="7"/>
      <c r="P12" s="7"/>
      <c r="Q12" s="7"/>
      <c r="R12" s="7"/>
      <c r="S12" s="7"/>
      <c r="T12" s="7"/>
      <c r="U12" s="7"/>
      <c r="V12" s="7"/>
    </row>
    <row r="13" spans="1:22">
      <c r="F13" s="1"/>
      <c r="G13" s="7"/>
      <c r="H13" s="7"/>
      <c r="J13" s="7"/>
      <c r="K13" s="7"/>
      <c r="L13" s="7"/>
      <c r="M13" s="7"/>
      <c r="N13" s="7"/>
      <c r="O13" s="7"/>
      <c r="P13" s="7"/>
      <c r="Q13" s="7"/>
      <c r="R13" s="7"/>
      <c r="S13" s="7"/>
      <c r="T13" s="7"/>
      <c r="U13" s="7"/>
      <c r="V13" s="7"/>
    </row>
    <row r="14" spans="1:22">
      <c r="A14" s="10" t="s">
        <v>194</v>
      </c>
      <c r="B14" t="str">
        <f>C1</f>
        <v>NO AGENCY CHOSEN</v>
      </c>
      <c r="C14" s="40">
        <f>VLOOKUP($B$14,'2017 Summary'!$A:$T,2,FALSE)</f>
        <v>0</v>
      </c>
      <c r="D14" s="40">
        <f>VLOOKUP($B$14,'2017 Summary'!$A:$T,3,FALSE)</f>
        <v>0</v>
      </c>
      <c r="E14" s="40">
        <f>C14-D14</f>
        <v>0</v>
      </c>
      <c r="F14" s="7">
        <f>VLOOKUP($B$14,'2017 Summary'!$A:$T,4,FALSE)</f>
        <v>0</v>
      </c>
      <c r="G14" s="7">
        <f>VLOOKUP($B$14,'2017 Summary'!$A:$T,5,FALSE)</f>
        <v>0</v>
      </c>
      <c r="H14" s="7">
        <f>VLOOKUP($B$14,'2017 Summary'!$A:$T,6,FALSE)</f>
        <v>0</v>
      </c>
      <c r="J14" s="7">
        <f>VLOOKUP($B$14,'2017 Summary'!$A:$T,8,FALSE)</f>
        <v>0</v>
      </c>
      <c r="K14" s="7">
        <f>VLOOKUP($B$14,'2017 Summary'!$A:$T,9,FALSE)</f>
        <v>0</v>
      </c>
      <c r="L14" s="7">
        <f>VLOOKUP($B$14,'2017 Summary'!$A:$T,10,FALSE)</f>
        <v>0</v>
      </c>
      <c r="M14" s="7">
        <f>VLOOKUP($B$14,'2017 Summary'!$A:$T,11,FALSE)</f>
        <v>0</v>
      </c>
      <c r="N14" s="7"/>
      <c r="O14" s="7">
        <f>VLOOKUP($B$14,'2017 Summary'!$A:$T,13,FALSE)</f>
        <v>0</v>
      </c>
      <c r="P14" s="7">
        <f>VLOOKUP($B$14,'2017 Summary'!$A:$T,14,FALSE)</f>
        <v>0</v>
      </c>
      <c r="Q14" s="7">
        <f>VLOOKUP($B$14,'2017 Summary'!$A:$T,15,FALSE)</f>
        <v>0</v>
      </c>
      <c r="R14" s="7">
        <f>VLOOKUP($B$14,'2017 Summary'!$A:$T,16,FALSE)</f>
        <v>0</v>
      </c>
      <c r="S14" s="7"/>
      <c r="T14" s="7">
        <f>VLOOKUP($B$14,'2017 Summary'!$A:$T,18,FALSE)</f>
        <v>0</v>
      </c>
      <c r="U14" s="7">
        <f>VLOOKUP($B$14,'2017 Summary'!$A:$T,19,FALSE)</f>
        <v>0</v>
      </c>
      <c r="V14" s="7">
        <f>VLOOKUP($B$14,'2017 Summary'!$A:$T,20,FALSE)</f>
        <v>0</v>
      </c>
    </row>
    <row r="16" spans="1:22">
      <c r="B16" t="s">
        <v>195</v>
      </c>
      <c r="F16" s="7">
        <f>'2017 Summary'!D109</f>
        <v>816936.21424999996</v>
      </c>
      <c r="G16" s="7">
        <f>'2017 Summary'!E109</f>
        <v>-23173999.999999996</v>
      </c>
      <c r="H16" s="7">
        <f>'2017 Summary'!F109</f>
        <v>-18696000.799999997</v>
      </c>
      <c r="I16" s="7"/>
      <c r="J16" s="7">
        <f>'2017 Summary'!H109</f>
        <v>19995.089999999997</v>
      </c>
      <c r="K16" s="7">
        <f>'2017 Summary'!I109</f>
        <v>928994.125</v>
      </c>
      <c r="L16" s="7">
        <f>'2017 Summary'!J109</f>
        <v>4981002</v>
      </c>
      <c r="M16" s="7">
        <f>'2017 Summary'!K109</f>
        <v>823259</v>
      </c>
      <c r="N16" s="7"/>
      <c r="O16" s="7">
        <f>'2017 Summary'!M109</f>
        <v>242003.35</v>
      </c>
      <c r="P16" s="7">
        <f>'2017 Summary'!N109</f>
        <v>897004.125</v>
      </c>
      <c r="Q16" s="7">
        <f>'2017 Summary'!O109</f>
        <v>0</v>
      </c>
      <c r="R16" s="7">
        <f>'2017 Summary'!P109</f>
        <v>823263</v>
      </c>
      <c r="S16" s="7"/>
      <c r="T16" s="7">
        <f>'2017 Summary'!R109</f>
        <v>1383003.875</v>
      </c>
      <c r="U16" s="7">
        <f>'2017 Summary'!S109</f>
        <v>-6</v>
      </c>
      <c r="V16" s="7">
        <f>'2017 Summary'!T109</f>
        <v>1382995</v>
      </c>
    </row>
    <row r="19" spans="1:15">
      <c r="A19" s="86" t="s">
        <v>196</v>
      </c>
      <c r="B19" s="87"/>
      <c r="C19" s="87"/>
      <c r="D19" s="87"/>
      <c r="E19" s="121" t="s">
        <v>210</v>
      </c>
      <c r="F19" s="96" t="s">
        <v>209</v>
      </c>
      <c r="G19" s="3"/>
      <c r="K19" s="1"/>
    </row>
    <row r="20" spans="1:15">
      <c r="A20" s="117" t="s">
        <v>216</v>
      </c>
      <c r="B20" s="90"/>
      <c r="C20" s="90"/>
      <c r="D20" s="90"/>
      <c r="E20" s="120">
        <f>IF(H9&lt;G9,G9-H9,0)</f>
        <v>0</v>
      </c>
      <c r="F20" s="118">
        <f>IF(H9&gt;G9,-(G9-H9),0)</f>
        <v>0</v>
      </c>
      <c r="G20" s="3"/>
      <c r="K20" s="1"/>
    </row>
    <row r="21" spans="1:15">
      <c r="A21" s="89" t="s">
        <v>197</v>
      </c>
      <c r="B21" s="90"/>
      <c r="C21" s="90"/>
      <c r="D21" s="90"/>
      <c r="E21" s="107">
        <f>ROUND(IF(J9&gt;J14,J9-J14,0),0)</f>
        <v>0</v>
      </c>
      <c r="F21" s="109">
        <f>ROUND(IF(J9&lt;J14,J14-J9,0),0)</f>
        <v>0</v>
      </c>
      <c r="G21" s="3"/>
      <c r="K21" s="1"/>
      <c r="L21" s="1"/>
      <c r="O21" s="1"/>
    </row>
    <row r="22" spans="1:15">
      <c r="A22" s="89" t="s">
        <v>198</v>
      </c>
      <c r="B22" s="90"/>
      <c r="C22" s="90"/>
      <c r="D22" s="90"/>
      <c r="E22" s="107">
        <f>ROUND(IF(L9&gt;L14,L9-L14,0),0)</f>
        <v>0</v>
      </c>
      <c r="F22" s="109">
        <f>ROUND(IF(L14&gt;L9,L14-L9,0),0)</f>
        <v>0</v>
      </c>
      <c r="G22" s="3"/>
    </row>
    <row r="23" spans="1:15">
      <c r="A23" s="89" t="s">
        <v>199</v>
      </c>
      <c r="B23" s="90"/>
      <c r="C23" s="90"/>
      <c r="D23" s="90"/>
      <c r="E23" s="107">
        <f>IF((K9-P9)&gt;(K14-P14),(K9-P9)-(K14-P14),0)</f>
        <v>0</v>
      </c>
      <c r="F23" s="109">
        <v>0</v>
      </c>
      <c r="G23" s="3"/>
      <c r="O23" s="1"/>
    </row>
    <row r="24" spans="1:15">
      <c r="A24" s="89" t="s">
        <v>200</v>
      </c>
      <c r="B24" s="90"/>
      <c r="C24" s="90"/>
      <c r="D24" s="90"/>
      <c r="E24" s="107">
        <f>ROUND(IF(M9&gt;M14,M9-M14,0),0)</f>
        <v>0</v>
      </c>
      <c r="F24" s="109">
        <f>ROUND(IF(M14&gt;M9,M14-M9,0),0)</f>
        <v>0</v>
      </c>
      <c r="G24" s="3"/>
    </row>
    <row r="25" spans="1:15">
      <c r="A25" s="89" t="s">
        <v>201</v>
      </c>
      <c r="B25" s="90"/>
      <c r="C25" s="90"/>
      <c r="D25" s="90"/>
      <c r="E25" s="107">
        <f>ROUND(IF(O14&gt;O9,O14-O9,0),0)</f>
        <v>0</v>
      </c>
      <c r="F25" s="109">
        <f>ROUND(IF(O9&gt;O14,O9-O14,0),0)</f>
        <v>0</v>
      </c>
      <c r="G25" s="3"/>
    </row>
    <row r="26" spans="1:15">
      <c r="A26" s="89" t="s">
        <v>202</v>
      </c>
      <c r="B26" s="90"/>
      <c r="C26" s="90"/>
      <c r="D26" s="90"/>
      <c r="E26" s="107">
        <f>ROUND(IF(Q14&gt;Q9,Q14-Q9,0),0)</f>
        <v>0</v>
      </c>
      <c r="F26" s="109">
        <f>ROUND(IF(Q9&gt;Q14,Q9-Q14,0),0)</f>
        <v>0</v>
      </c>
      <c r="G26" s="3"/>
    </row>
    <row r="27" spans="1:15">
      <c r="A27" s="89" t="s">
        <v>203</v>
      </c>
      <c r="B27" s="90"/>
      <c r="C27" s="90"/>
      <c r="D27" s="90"/>
      <c r="E27" s="107">
        <v>0</v>
      </c>
      <c r="F27" s="109">
        <v>0</v>
      </c>
      <c r="G27" s="3"/>
    </row>
    <row r="28" spans="1:15">
      <c r="A28" s="89" t="s">
        <v>204</v>
      </c>
      <c r="B28" s="90"/>
      <c r="C28" s="90"/>
      <c r="D28" s="90"/>
      <c r="E28" s="107">
        <f>ROUND(IF(R14&gt;R9,R14-R9,0),0)</f>
        <v>0</v>
      </c>
      <c r="F28" s="109">
        <f>ROUND(IF(R9&gt;R14,R9-R14,0),0)</f>
        <v>0</v>
      </c>
      <c r="G28" s="3"/>
    </row>
    <row r="29" spans="1:15">
      <c r="A29" s="89" t="s">
        <v>205</v>
      </c>
      <c r="B29" s="90"/>
      <c r="C29" s="90"/>
      <c r="D29" s="90"/>
      <c r="E29" s="107">
        <f>ROUND((Info!C21),0)</f>
        <v>0</v>
      </c>
      <c r="F29" s="109">
        <f>ROUND(Info!C19,0)</f>
        <v>0</v>
      </c>
      <c r="G29" s="3"/>
    </row>
    <row r="30" spans="1:15">
      <c r="A30" s="89" t="s">
        <v>206</v>
      </c>
      <c r="B30" s="90"/>
      <c r="C30" s="90"/>
      <c r="D30" s="90"/>
      <c r="E30" s="107">
        <v>0</v>
      </c>
      <c r="F30" s="109">
        <f>Info!C21</f>
        <v>0</v>
      </c>
      <c r="G30" s="3"/>
    </row>
    <row r="31" spans="1:15" hidden="1">
      <c r="A31" s="89" t="s">
        <v>207</v>
      </c>
      <c r="B31" s="90"/>
      <c r="C31" s="90"/>
      <c r="D31" s="90"/>
      <c r="E31" s="107">
        <f>ROUND(IF(V9&gt;=0,V9,0),0)</f>
        <v>0</v>
      </c>
      <c r="F31" s="109">
        <f>ROUND(IF(V9&lt;0,-V9,0),0)</f>
        <v>0</v>
      </c>
      <c r="G31" s="3"/>
    </row>
    <row r="32" spans="1:15" hidden="1">
      <c r="A32" s="89" t="s">
        <v>208</v>
      </c>
      <c r="B32" s="90"/>
      <c r="C32" s="90"/>
      <c r="D32" s="90"/>
      <c r="E32" s="107">
        <f>IF(Info!C19&gt;='JE Template'!F9,Info!C19-'JE Template'!F9,0)</f>
        <v>0</v>
      </c>
      <c r="F32" s="109">
        <f>ROUND(IF(F9&gt;Info!C19,F9-Info!C19,0),0)</f>
        <v>0</v>
      </c>
      <c r="G32" s="3"/>
    </row>
    <row r="33" spans="1:7">
      <c r="A33" s="89" t="s">
        <v>160</v>
      </c>
      <c r="B33" s="90"/>
      <c r="C33" s="90"/>
      <c r="D33" s="90"/>
      <c r="E33" s="107">
        <f>ROUND(IF(SUM(E31:E32)&gt;SUM(F31:F32),(SUM(E31:E32)-SUM(F31:F32)),0),0)</f>
        <v>0</v>
      </c>
      <c r="F33" s="109">
        <f>ROUND(IF(SUM(F31:F32)&gt;SUM(E31:E32),(SUM(F31:F32)-(SUM(E31:E32))),0),0)</f>
        <v>0</v>
      </c>
      <c r="G33" s="3"/>
    </row>
    <row r="34" spans="1:7">
      <c r="A34" s="98" t="s">
        <v>191</v>
      </c>
      <c r="B34" s="99"/>
      <c r="C34" s="99"/>
      <c r="D34" s="99"/>
      <c r="E34" s="136">
        <f>ROUND((SUM(E20:E33)-E31-E32),0)</f>
        <v>0</v>
      </c>
      <c r="F34" s="133">
        <f>ROUND((SUM(F20:F33)-F32-F31),0)</f>
        <v>0</v>
      </c>
      <c r="G34" s="122" t="str">
        <f>IF((ROUND(E34,0)=(ROUND(F34,0)))," ",CONCATENATE((TEXT((ABS(E34-F34)),"$#,##_);($#,##)"))," rounding"))</f>
        <v xml:space="preserve"> </v>
      </c>
    </row>
    <row r="37" spans="1:7">
      <c r="A37" s="124" t="s">
        <v>172</v>
      </c>
      <c r="B37" s="125"/>
      <c r="C37" s="125"/>
      <c r="D37" s="125"/>
      <c r="E37" s="125"/>
      <c r="F37" s="127"/>
    </row>
    <row r="38" spans="1:7">
      <c r="A38" s="88" t="s">
        <v>218</v>
      </c>
      <c r="B38" s="55"/>
      <c r="C38" s="55"/>
      <c r="D38" s="55"/>
      <c r="E38" s="128">
        <f>-H9</f>
        <v>0</v>
      </c>
      <c r="F38" s="56"/>
    </row>
    <row r="39" spans="1:7">
      <c r="A39" s="88" t="s">
        <v>214</v>
      </c>
      <c r="B39" s="55"/>
      <c r="C39" s="55"/>
      <c r="D39" s="55"/>
      <c r="E39" s="113">
        <f>SUM(E40:E41)</f>
        <v>0</v>
      </c>
      <c r="F39" s="56"/>
    </row>
    <row r="40" spans="1:7">
      <c r="A40" s="88"/>
      <c r="B40" s="97" t="s">
        <v>211</v>
      </c>
      <c r="C40" s="55"/>
      <c r="D40" s="55"/>
      <c r="E40" s="106">
        <f>V9</f>
        <v>0</v>
      </c>
      <c r="F40" s="56"/>
    </row>
    <row r="41" spans="1:7" ht="45">
      <c r="A41" s="92"/>
      <c r="B41" s="101" t="s">
        <v>212</v>
      </c>
      <c r="C41" s="93"/>
      <c r="D41" s="93"/>
      <c r="E41" s="126">
        <f>ROUND(IF(E32&lt;&gt;0,E32,-F32),0)</f>
        <v>0</v>
      </c>
      <c r="F41" s="94"/>
    </row>
    <row r="43" spans="1:7">
      <c r="A43" s="124" t="s">
        <v>213</v>
      </c>
      <c r="B43" s="125"/>
      <c r="C43" s="125"/>
      <c r="D43" s="125"/>
      <c r="E43" s="125"/>
      <c r="F43" s="127"/>
    </row>
    <row r="44" spans="1:7">
      <c r="A44" s="88"/>
      <c r="B44" s="55"/>
      <c r="C44" s="55"/>
      <c r="D44" s="55"/>
      <c r="E44" s="110" t="s">
        <v>18</v>
      </c>
      <c r="F44" s="111" t="s">
        <v>19</v>
      </c>
    </row>
    <row r="45" spans="1:7">
      <c r="A45" s="88"/>
      <c r="B45" s="55" t="s">
        <v>13</v>
      </c>
      <c r="C45" s="55"/>
      <c r="D45" s="55"/>
      <c r="E45" s="106">
        <f>J9</f>
        <v>0</v>
      </c>
      <c r="F45" s="108">
        <f>O9</f>
        <v>0</v>
      </c>
    </row>
    <row r="46" spans="1:7">
      <c r="A46" s="88"/>
      <c r="B46" s="55" t="s">
        <v>14</v>
      </c>
      <c r="C46" s="55"/>
      <c r="D46" s="55"/>
      <c r="E46" s="106">
        <f>L9</f>
        <v>0</v>
      </c>
      <c r="F46" s="108">
        <f>Q9</f>
        <v>0</v>
      </c>
    </row>
    <row r="47" spans="1:7" ht="30">
      <c r="A47" s="88"/>
      <c r="B47" s="100" t="s">
        <v>15</v>
      </c>
      <c r="C47" s="55"/>
      <c r="D47" s="55"/>
      <c r="E47" s="106">
        <f>IF(K9&gt;P9,K9-P9,0)</f>
        <v>0</v>
      </c>
      <c r="F47" s="108">
        <f>IF(P9&gt;K9,P9-K9,0)</f>
        <v>0</v>
      </c>
    </row>
    <row r="48" spans="1:7" ht="30">
      <c r="A48" s="88"/>
      <c r="B48" s="100" t="s">
        <v>16</v>
      </c>
      <c r="C48" s="55"/>
      <c r="D48" s="55"/>
      <c r="E48" s="106">
        <f>M9</f>
        <v>0</v>
      </c>
      <c r="F48" s="108">
        <f>R9</f>
        <v>0</v>
      </c>
    </row>
    <row r="49" spans="1:6">
      <c r="A49" s="88"/>
      <c r="B49" s="100" t="s">
        <v>161</v>
      </c>
      <c r="C49" s="55"/>
      <c r="D49" s="55"/>
      <c r="E49" s="126">
        <f>Info!C21</f>
        <v>0</v>
      </c>
      <c r="F49" s="129"/>
    </row>
    <row r="50" spans="1:6" ht="15.75" thickBot="1">
      <c r="A50" s="88"/>
      <c r="B50" s="55" t="s">
        <v>17</v>
      </c>
      <c r="C50" s="55"/>
      <c r="D50" s="55"/>
      <c r="E50" s="112">
        <f>SUM(E45:E49)</f>
        <v>0</v>
      </c>
      <c r="F50" s="135">
        <f>SUM(F45:F49)</f>
        <v>0</v>
      </c>
    </row>
    <row r="51" spans="1:6" ht="15.75" thickTop="1">
      <c r="A51" s="88"/>
      <c r="B51" s="55"/>
      <c r="C51" s="55"/>
      <c r="D51" s="55"/>
      <c r="E51" s="55"/>
      <c r="F51" s="56"/>
    </row>
    <row r="52" spans="1:6" ht="75">
      <c r="A52" s="92"/>
      <c r="B52" s="101" t="s">
        <v>217</v>
      </c>
      <c r="C52" s="93"/>
      <c r="D52" s="93"/>
      <c r="E52" s="93"/>
      <c r="F52" s="94"/>
    </row>
    <row r="54" spans="1:6">
      <c r="A54" s="86"/>
      <c r="B54" s="102" t="s">
        <v>20</v>
      </c>
      <c r="C54" s="102"/>
      <c r="D54" s="102"/>
      <c r="E54" s="103"/>
      <c r="F54" s="132"/>
    </row>
    <row r="55" spans="1:6">
      <c r="A55" s="89"/>
      <c r="B55" s="90"/>
      <c r="C55" s="90"/>
      <c r="D55" s="90"/>
      <c r="E55" s="91"/>
      <c r="F55" s="123"/>
    </row>
    <row r="56" spans="1:6">
      <c r="A56" s="89"/>
      <c r="B56" s="95" t="s">
        <v>21</v>
      </c>
      <c r="C56" s="90"/>
      <c r="D56" s="90"/>
      <c r="E56" s="91"/>
      <c r="F56" s="123"/>
    </row>
    <row r="57" spans="1:6">
      <c r="A57" s="89"/>
      <c r="B57" s="104">
        <v>2019</v>
      </c>
      <c r="C57" s="90"/>
      <c r="D57" s="90"/>
      <c r="E57" s="109">
        <f>VLOOKUP($C$1,'Deferred Amortization'!$A:$G,3,FALSE)</f>
        <v>0</v>
      </c>
      <c r="F57" s="123"/>
    </row>
    <row r="58" spans="1:6">
      <c r="A58" s="89"/>
      <c r="B58" s="104">
        <v>2020</v>
      </c>
      <c r="C58" s="90"/>
      <c r="D58" s="90"/>
      <c r="E58" s="109">
        <f>VLOOKUP($C$1,'Deferred Amortization'!$A:$G,4,FALSE)</f>
        <v>0</v>
      </c>
      <c r="F58" s="123"/>
    </row>
    <row r="59" spans="1:6">
      <c r="A59" s="89"/>
      <c r="B59" s="104">
        <v>2021</v>
      </c>
      <c r="C59" s="90"/>
      <c r="D59" s="90"/>
      <c r="E59" s="109">
        <f>VLOOKUP($C$1,'Deferred Amortization'!$A:$G,5,FALSE)</f>
        <v>0</v>
      </c>
      <c r="F59" s="123"/>
    </row>
    <row r="60" spans="1:6">
      <c r="A60" s="89"/>
      <c r="B60" s="104">
        <v>2022</v>
      </c>
      <c r="C60" s="90"/>
      <c r="D60" s="90"/>
      <c r="E60" s="109">
        <f>VLOOKUP($C$1,'Deferred Amortization'!$A:$G,6,FALSE)</f>
        <v>0</v>
      </c>
      <c r="F60" s="123"/>
    </row>
    <row r="61" spans="1:6">
      <c r="A61" s="89"/>
      <c r="B61" s="104">
        <v>2023</v>
      </c>
      <c r="C61" s="90"/>
      <c r="D61" s="90"/>
      <c r="E61" s="109">
        <f>VLOOKUP($C$1,'Deferred Amortization'!$A:$G,7,FALSE)</f>
        <v>0</v>
      </c>
      <c r="F61" s="123"/>
    </row>
    <row r="62" spans="1:6">
      <c r="A62" s="89"/>
      <c r="B62" s="90" t="s">
        <v>22</v>
      </c>
      <c r="C62" s="90"/>
      <c r="D62" s="90"/>
      <c r="E62" s="109">
        <v>0</v>
      </c>
      <c r="F62" s="123"/>
    </row>
    <row r="63" spans="1:6">
      <c r="A63" s="98"/>
      <c r="B63" s="99"/>
      <c r="C63" s="99"/>
      <c r="D63" s="99"/>
      <c r="E63" s="133">
        <f>SUM(E57:E62)</f>
        <v>0</v>
      </c>
      <c r="F63" s="123"/>
    </row>
    <row r="65" spans="1:10" ht="21.75" customHeight="1">
      <c r="A65" s="124" t="s">
        <v>220</v>
      </c>
      <c r="B65" s="125"/>
      <c r="C65" s="125"/>
      <c r="D65" s="125"/>
      <c r="E65" s="130" t="s">
        <v>219</v>
      </c>
      <c r="F65" s="130" t="s">
        <v>176</v>
      </c>
      <c r="G65" s="131" t="s">
        <v>177</v>
      </c>
    </row>
    <row r="66" spans="1:10">
      <c r="A66" s="88"/>
      <c r="B66" s="55" t="s">
        <v>12</v>
      </c>
      <c r="C66" s="55"/>
      <c r="D66" s="55"/>
      <c r="E66" s="113">
        <v>13416000</v>
      </c>
      <c r="F66" s="113">
        <f>-H11</f>
        <v>17069000.000000004</v>
      </c>
      <c r="G66" s="108">
        <v>20141000</v>
      </c>
    </row>
    <row r="67" spans="1:10">
      <c r="A67" s="88"/>
      <c r="B67" s="55"/>
      <c r="C67" s="55"/>
      <c r="D67" s="55"/>
      <c r="E67" s="55"/>
      <c r="F67" s="55"/>
      <c r="G67" s="56"/>
    </row>
    <row r="68" spans="1:10">
      <c r="A68" s="88"/>
      <c r="B68" s="105" t="s">
        <v>162</v>
      </c>
      <c r="C68" s="55"/>
      <c r="D68" s="55"/>
      <c r="E68" s="134">
        <f>C9*E66</f>
        <v>0</v>
      </c>
      <c r="F68" s="115">
        <f>-H9</f>
        <v>0</v>
      </c>
      <c r="G68" s="116">
        <f>C9*G66</f>
        <v>0</v>
      </c>
    </row>
    <row r="69" spans="1:10">
      <c r="A69" s="92"/>
      <c r="B69" s="93"/>
      <c r="C69" s="93"/>
      <c r="D69" s="93"/>
      <c r="E69" s="93"/>
      <c r="F69" s="93"/>
      <c r="G69" s="94"/>
    </row>
    <row r="71" spans="1:10">
      <c r="F71" s="114"/>
    </row>
    <row r="73" spans="1:10">
      <c r="A73" s="154" t="s">
        <v>126</v>
      </c>
      <c r="B73" s="155"/>
      <c r="C73" s="84"/>
      <c r="D73" s="84"/>
      <c r="E73" s="84"/>
      <c r="F73" s="21"/>
      <c r="G73" s="21"/>
      <c r="H73" s="22"/>
      <c r="I73" s="22"/>
      <c r="J73" s="23"/>
    </row>
    <row r="74" spans="1:10" ht="56.25" customHeight="1">
      <c r="A74" s="24" t="s">
        <v>127</v>
      </c>
      <c r="B74" s="156" t="s">
        <v>128</v>
      </c>
      <c r="C74" s="156"/>
      <c r="D74" s="156"/>
      <c r="E74" s="156"/>
      <c r="F74" s="157"/>
      <c r="G74" s="157"/>
      <c r="H74" s="157"/>
      <c r="I74" s="157"/>
      <c r="J74" s="157"/>
    </row>
    <row r="75" spans="1:10">
      <c r="A75" s="25"/>
      <c r="B75" s="26"/>
      <c r="C75" s="26"/>
      <c r="D75" s="26"/>
      <c r="E75" s="26"/>
      <c r="F75" s="27"/>
      <c r="G75" s="27"/>
      <c r="H75" s="27"/>
      <c r="I75" s="27"/>
      <c r="J75" s="27"/>
    </row>
    <row r="76" spans="1:10" ht="44.25" customHeight="1">
      <c r="A76" s="24" t="s">
        <v>129</v>
      </c>
      <c r="B76" s="156" t="s">
        <v>130</v>
      </c>
      <c r="C76" s="156"/>
      <c r="D76" s="156"/>
      <c r="E76" s="156"/>
      <c r="F76" s="156"/>
      <c r="G76" s="156"/>
      <c r="H76" s="156"/>
      <c r="I76" s="156"/>
      <c r="J76" s="156"/>
    </row>
    <row r="77" spans="1:10">
      <c r="A77" s="25"/>
      <c r="B77" s="26"/>
      <c r="C77" s="26"/>
      <c r="D77" s="26"/>
      <c r="E77" s="26"/>
      <c r="F77" s="27"/>
      <c r="G77" s="27"/>
      <c r="H77" s="27"/>
      <c r="I77" s="27"/>
      <c r="J77" s="27"/>
    </row>
    <row r="78" spans="1:10" ht="35.25" customHeight="1">
      <c r="A78" s="24" t="s">
        <v>131</v>
      </c>
      <c r="B78" s="152" t="s">
        <v>132</v>
      </c>
      <c r="C78" s="152"/>
      <c r="D78" s="152"/>
      <c r="E78" s="152"/>
      <c r="F78" s="153"/>
      <c r="G78" s="153"/>
      <c r="H78" s="153"/>
      <c r="I78" s="153"/>
      <c r="J78" s="153"/>
    </row>
    <row r="79" spans="1:10">
      <c r="A79" s="25"/>
      <c r="B79" s="26"/>
      <c r="C79" s="26"/>
      <c r="D79" s="26"/>
      <c r="E79" s="26"/>
      <c r="F79" s="27"/>
      <c r="G79" s="27"/>
      <c r="H79" s="27"/>
      <c r="I79" s="27"/>
      <c r="J79" s="27"/>
    </row>
    <row r="80" spans="1:10" ht="51.75" customHeight="1">
      <c r="A80" s="24" t="s">
        <v>133</v>
      </c>
      <c r="B80" s="156" t="s">
        <v>134</v>
      </c>
      <c r="C80" s="156"/>
      <c r="D80" s="156"/>
      <c r="E80" s="156"/>
      <c r="F80" s="153"/>
      <c r="G80" s="153"/>
      <c r="H80" s="153"/>
      <c r="I80" s="153"/>
      <c r="J80" s="153"/>
    </row>
    <row r="81" spans="1:10">
      <c r="A81" s="25"/>
      <c r="B81" s="85"/>
      <c r="C81" s="85"/>
      <c r="D81" s="85"/>
      <c r="E81" s="85"/>
      <c r="F81" s="85"/>
      <c r="G81" s="85"/>
      <c r="H81" s="85"/>
      <c r="I81" s="85"/>
      <c r="J81" s="85"/>
    </row>
    <row r="82" spans="1:10">
      <c r="A82" s="24" t="s">
        <v>135</v>
      </c>
      <c r="B82" s="152" t="s">
        <v>136</v>
      </c>
      <c r="C82" s="152"/>
      <c r="D82" s="152"/>
      <c r="E82" s="152"/>
      <c r="F82" s="153"/>
      <c r="G82" s="153"/>
      <c r="H82" s="153"/>
      <c r="I82" s="153"/>
      <c r="J82" s="153"/>
    </row>
    <row r="83" spans="1:10">
      <c r="A83" s="25"/>
      <c r="B83" s="27"/>
      <c r="C83" s="27"/>
      <c r="D83" s="27"/>
      <c r="E83" s="27"/>
      <c r="F83" s="85"/>
      <c r="G83" s="85"/>
      <c r="H83" s="85"/>
      <c r="I83" s="85"/>
      <c r="J83" s="85"/>
    </row>
    <row r="84" spans="1:10" ht="45.75" customHeight="1">
      <c r="A84" s="24" t="s">
        <v>137</v>
      </c>
      <c r="B84" s="156" t="s">
        <v>138</v>
      </c>
      <c r="C84" s="156"/>
      <c r="D84" s="156"/>
      <c r="E84" s="156"/>
      <c r="F84" s="156"/>
      <c r="G84" s="156"/>
      <c r="H84" s="156"/>
      <c r="I84" s="156"/>
      <c r="J84" s="156"/>
    </row>
    <row r="85" spans="1:10">
      <c r="A85" s="25"/>
      <c r="B85" s="85"/>
      <c r="C85" s="85"/>
      <c r="D85" s="85"/>
      <c r="E85" s="85"/>
      <c r="F85" s="85"/>
      <c r="G85" s="85"/>
      <c r="H85" s="85"/>
      <c r="I85" s="85"/>
      <c r="J85" s="85"/>
    </row>
    <row r="86" spans="1:10" ht="68.25" customHeight="1">
      <c r="A86" s="28" t="s">
        <v>139</v>
      </c>
      <c r="B86" s="156" t="s">
        <v>140</v>
      </c>
      <c r="C86" s="156"/>
      <c r="D86" s="156"/>
      <c r="E86" s="156"/>
      <c r="F86" s="157"/>
      <c r="G86" s="157"/>
      <c r="H86" s="157"/>
      <c r="I86" s="157"/>
      <c r="J86" s="157"/>
    </row>
    <row r="87" spans="1:10">
      <c r="A87" s="25"/>
      <c r="B87" s="85"/>
      <c r="C87" s="85"/>
      <c r="D87" s="85"/>
      <c r="E87" s="85"/>
      <c r="F87" s="85"/>
      <c r="G87" s="85"/>
      <c r="H87" s="85"/>
      <c r="I87" s="85"/>
      <c r="J87" s="85"/>
    </row>
    <row r="88" spans="1:10" ht="70.5" customHeight="1">
      <c r="A88" s="24" t="s">
        <v>141</v>
      </c>
      <c r="B88" s="156" t="s">
        <v>142</v>
      </c>
      <c r="C88" s="156"/>
      <c r="D88" s="156"/>
      <c r="E88" s="156"/>
      <c r="F88" s="153"/>
      <c r="G88" s="153"/>
      <c r="H88" s="153"/>
      <c r="I88" s="153"/>
      <c r="J88" s="153"/>
    </row>
    <row r="89" spans="1:10">
      <c r="A89" s="25"/>
      <c r="B89" s="85"/>
      <c r="C89" s="85"/>
      <c r="D89" s="85"/>
      <c r="E89" s="85"/>
      <c r="F89" s="85"/>
      <c r="G89" s="85"/>
      <c r="H89" s="85"/>
      <c r="I89" s="85"/>
      <c r="J89" s="85"/>
    </row>
    <row r="90" spans="1:10" ht="22.5" customHeight="1">
      <c r="A90" s="29" t="s">
        <v>143</v>
      </c>
      <c r="B90" s="152" t="s">
        <v>144</v>
      </c>
      <c r="C90" s="152"/>
      <c r="D90" s="152"/>
      <c r="E90" s="152"/>
      <c r="F90" s="153"/>
      <c r="G90" s="153"/>
      <c r="H90" s="153"/>
      <c r="I90" s="153"/>
      <c r="J90" s="153"/>
    </row>
    <row r="91" spans="1:10">
      <c r="A91" s="25"/>
      <c r="B91" s="85"/>
      <c r="C91" s="85"/>
      <c r="D91" s="85"/>
      <c r="E91" s="85"/>
      <c r="F91" s="85"/>
      <c r="G91" s="85"/>
      <c r="H91" s="85"/>
      <c r="I91" s="85"/>
      <c r="J91" s="85"/>
    </row>
    <row r="92" spans="1:10" ht="22.5" customHeight="1">
      <c r="A92" s="29" t="s">
        <v>145</v>
      </c>
      <c r="B92" s="152" t="s">
        <v>146</v>
      </c>
      <c r="C92" s="152"/>
      <c r="D92" s="152"/>
      <c r="E92" s="152"/>
      <c r="F92" s="153"/>
      <c r="G92" s="153"/>
      <c r="H92" s="153"/>
      <c r="I92" s="153"/>
      <c r="J92" s="153"/>
    </row>
    <row r="93" spans="1:10">
      <c r="A93" s="29"/>
      <c r="B93" s="82"/>
      <c r="C93" s="82"/>
      <c r="D93" s="82"/>
      <c r="E93" s="82"/>
      <c r="F93" s="83"/>
      <c r="G93" s="83"/>
      <c r="H93" s="83"/>
      <c r="I93" s="83"/>
      <c r="J93" s="83"/>
    </row>
    <row r="94" spans="1:10" ht="43.5" customHeight="1">
      <c r="A94" s="29" t="s">
        <v>147</v>
      </c>
      <c r="B94" s="152" t="s">
        <v>148</v>
      </c>
      <c r="C94" s="152"/>
      <c r="D94" s="152"/>
      <c r="E94" s="152"/>
      <c r="F94" s="153"/>
      <c r="G94" s="153"/>
      <c r="H94" s="153"/>
      <c r="I94" s="153"/>
      <c r="J94" s="153"/>
    </row>
  </sheetData>
  <mergeCells count="12">
    <mergeCell ref="B94:J94"/>
    <mergeCell ref="A73:B73"/>
    <mergeCell ref="B74:J74"/>
    <mergeCell ref="B76:J76"/>
    <mergeCell ref="B78:J78"/>
    <mergeCell ref="B80:J80"/>
    <mergeCell ref="B82:J82"/>
    <mergeCell ref="B84:J84"/>
    <mergeCell ref="B86:J86"/>
    <mergeCell ref="B88:J88"/>
    <mergeCell ref="B90:J90"/>
    <mergeCell ref="B92:J92"/>
  </mergeCells>
  <conditionalFormatting sqref="A43:F52">
    <cfRule type="expression" dxfId="4" priority="5">
      <formula>MOD(ROW(),2)=0</formula>
    </cfRule>
  </conditionalFormatting>
  <conditionalFormatting sqref="A19:F34">
    <cfRule type="expression" dxfId="3" priority="4">
      <formula>MOD(ROW(),2)=0</formula>
    </cfRule>
  </conditionalFormatting>
  <conditionalFormatting sqref="A37:F41">
    <cfRule type="expression" dxfId="2" priority="3">
      <formula>MOD(ROW(),2)=0</formula>
    </cfRule>
  </conditionalFormatting>
  <conditionalFormatting sqref="A54:E63">
    <cfRule type="expression" dxfId="1" priority="2">
      <formula>MOD(ROW(),2)=0</formula>
    </cfRule>
  </conditionalFormatting>
  <conditionalFormatting sqref="A65:G69">
    <cfRule type="expression" dxfId="0" priority="1">
      <formula>MOD(ROW(),2)=0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8"/>
  <sheetViews>
    <sheetView zoomScale="80" zoomScaleNormal="80" workbookViewId="0"/>
  </sheetViews>
  <sheetFormatPr defaultColWidth="9.140625" defaultRowHeight="15"/>
  <cols>
    <col min="1" max="1" width="20.5703125" style="60" customWidth="1"/>
    <col min="2" max="3" width="13.85546875" style="60" customWidth="1"/>
    <col min="4" max="4" width="18.28515625" style="60" customWidth="1"/>
    <col min="5" max="5" width="5.28515625" style="60" customWidth="1"/>
    <col min="6" max="6" width="18.28515625" style="60" customWidth="1"/>
    <col min="7" max="7" width="20" style="60" customWidth="1"/>
    <col min="8" max="8" width="14.42578125" style="60" customWidth="1"/>
    <col min="9" max="9" width="19.42578125" style="60" customWidth="1"/>
    <col min="10" max="10" width="3.85546875" style="60" customWidth="1"/>
    <col min="11" max="11" width="18.28515625" style="60" customWidth="1"/>
    <col min="12" max="12" width="20" style="60" customWidth="1"/>
    <col min="13" max="13" width="14.42578125" style="60" customWidth="1"/>
    <col min="14" max="14" width="19.42578125" style="60" customWidth="1"/>
    <col min="15" max="15" width="3.85546875" style="60" customWidth="1"/>
    <col min="16" max="16" width="13.85546875" style="60" customWidth="1"/>
    <col min="17" max="17" width="22.42578125" style="60" customWidth="1"/>
    <col min="18" max="18" width="12.42578125" style="60" customWidth="1"/>
    <col min="19" max="19" width="9.140625" style="60" customWidth="1"/>
    <col min="20" max="20" width="9.140625" style="60"/>
    <col min="21" max="21" width="9.140625" style="60" customWidth="1"/>
    <col min="22" max="16384" width="9.140625" style="60"/>
  </cols>
  <sheetData>
    <row r="1" spans="1:20">
      <c r="A1" s="60" t="s">
        <v>225</v>
      </c>
      <c r="B1" s="138"/>
    </row>
    <row r="2" spans="1:20">
      <c r="A2" s="60" t="s">
        <v>226</v>
      </c>
      <c r="B2" s="138"/>
    </row>
    <row r="3" spans="1:20">
      <c r="B3" s="138"/>
    </row>
    <row r="4" spans="1:20">
      <c r="B4" s="138"/>
      <c r="F4" s="61" t="s">
        <v>2</v>
      </c>
      <c r="G4" s="61"/>
      <c r="H4" s="61"/>
      <c r="I4" s="61"/>
      <c r="K4" s="61" t="s">
        <v>3</v>
      </c>
      <c r="L4" s="61"/>
      <c r="M4" s="61"/>
      <c r="N4" s="61"/>
      <c r="P4" s="61" t="s">
        <v>4</v>
      </c>
      <c r="Q4" s="61"/>
      <c r="R4" s="61"/>
    </row>
    <row r="5" spans="1:20" ht="120">
      <c r="A5" s="62" t="s">
        <v>150</v>
      </c>
      <c r="B5" s="62" t="s">
        <v>151</v>
      </c>
      <c r="C5" s="62" t="s">
        <v>152</v>
      </c>
      <c r="D5" s="62" t="s">
        <v>178</v>
      </c>
      <c r="E5" s="62"/>
      <c r="F5" s="62" t="s">
        <v>5</v>
      </c>
      <c r="G5" s="62" t="s">
        <v>6</v>
      </c>
      <c r="H5" s="62" t="s">
        <v>7</v>
      </c>
      <c r="I5" s="62" t="s">
        <v>8</v>
      </c>
      <c r="J5" s="62"/>
      <c r="K5" s="62" t="s">
        <v>5</v>
      </c>
      <c r="L5" s="62" t="s">
        <v>6</v>
      </c>
      <c r="M5" s="62" t="s">
        <v>7</v>
      </c>
      <c r="N5" s="62" t="s">
        <v>8</v>
      </c>
      <c r="O5" s="62"/>
      <c r="P5" s="62" t="s">
        <v>9</v>
      </c>
      <c r="Q5" s="62" t="s">
        <v>10</v>
      </c>
      <c r="R5" s="62" t="s">
        <v>11</v>
      </c>
    </row>
    <row r="6" spans="1:20">
      <c r="A6" s="137" t="s">
        <v>224</v>
      </c>
      <c r="B6" s="63">
        <v>0</v>
      </c>
      <c r="C6" s="63">
        <v>0</v>
      </c>
      <c r="D6" s="64">
        <v>0</v>
      </c>
      <c r="E6" s="64"/>
      <c r="F6" s="65">
        <v>0</v>
      </c>
      <c r="G6" s="65">
        <v>0</v>
      </c>
      <c r="H6" s="65">
        <v>0</v>
      </c>
      <c r="I6" s="64">
        <v>0</v>
      </c>
      <c r="J6" s="64"/>
      <c r="K6" s="65">
        <v>0</v>
      </c>
      <c r="L6" s="65">
        <v>0</v>
      </c>
      <c r="M6" s="65">
        <v>0</v>
      </c>
      <c r="N6" s="64">
        <v>0</v>
      </c>
      <c r="O6" s="64"/>
      <c r="P6" s="65">
        <v>0</v>
      </c>
      <c r="Q6" s="66">
        <v>0</v>
      </c>
      <c r="R6" s="66">
        <v>0</v>
      </c>
    </row>
    <row r="7" spans="1:20">
      <c r="A7" s="32" t="s">
        <v>24</v>
      </c>
      <c r="B7" s="63">
        <v>1.55155E-2</v>
      </c>
      <c r="C7" s="63">
        <v>1.5880399999999999E-2</v>
      </c>
      <c r="D7" s="64">
        <v>-264834.06949999998</v>
      </c>
      <c r="E7" s="64"/>
      <c r="F7" s="65">
        <v>4546.0415000000003</v>
      </c>
      <c r="G7" s="65">
        <v>32691.158499999998</v>
      </c>
      <c r="H7" s="65">
        <v>44684.639999999999</v>
      </c>
      <c r="I7" s="64">
        <v>34598.832400000021</v>
      </c>
      <c r="J7" s="64"/>
      <c r="K7" s="65">
        <v>853.35249999999996</v>
      </c>
      <c r="L7" s="65">
        <v>10178.168</v>
      </c>
      <c r="M7" s="65">
        <v>0</v>
      </c>
      <c r="N7" s="64">
        <v>1514.6466732937574</v>
      </c>
      <c r="O7" s="64"/>
      <c r="P7" s="65">
        <v>42171.129000000001</v>
      </c>
      <c r="Q7" s="66">
        <v>137512.96158664685</v>
      </c>
      <c r="R7" s="66">
        <v>179684.09058664687</v>
      </c>
      <c r="S7" s="66"/>
      <c r="T7" s="66"/>
    </row>
    <row r="8" spans="1:20">
      <c r="A8" s="32" t="s">
        <v>25</v>
      </c>
      <c r="B8" s="63">
        <v>2.7699999999999999E-3</v>
      </c>
      <c r="C8" s="63">
        <v>2.8471999999999998E-3</v>
      </c>
      <c r="D8" s="64">
        <v>-47281.13</v>
      </c>
      <c r="E8" s="64"/>
      <c r="F8" s="65">
        <v>811.61</v>
      </c>
      <c r="G8" s="65">
        <v>5836.3899999999994</v>
      </c>
      <c r="H8" s="65">
        <v>7977.5999999999995</v>
      </c>
      <c r="I8" s="64">
        <v>1313.1372445103877</v>
      </c>
      <c r="J8" s="64"/>
      <c r="K8" s="65">
        <v>152.35</v>
      </c>
      <c r="L8" s="65">
        <v>1817.12</v>
      </c>
      <c r="M8" s="65">
        <v>0</v>
      </c>
      <c r="N8" s="64">
        <v>0</v>
      </c>
      <c r="O8" s="64"/>
      <c r="P8" s="65">
        <v>7528.86</v>
      </c>
      <c r="Q8" s="66">
        <v>705.94627774480887</v>
      </c>
      <c r="R8" s="66">
        <v>8234.8062777448085</v>
      </c>
      <c r="S8" s="66"/>
      <c r="T8" s="66"/>
    </row>
    <row r="9" spans="1:20">
      <c r="A9" s="32" t="s">
        <v>26</v>
      </c>
      <c r="B9" s="63">
        <v>1.4677E-3</v>
      </c>
      <c r="C9" s="63">
        <v>1.4815E-3</v>
      </c>
      <c r="D9" s="64">
        <v>-25052.171299999998</v>
      </c>
      <c r="E9" s="64"/>
      <c r="F9" s="65">
        <v>430.03609999999998</v>
      </c>
      <c r="G9" s="65">
        <v>3092.4438999999998</v>
      </c>
      <c r="H9" s="65">
        <v>4226.9759999999997</v>
      </c>
      <c r="I9" s="64">
        <v>616.00970237388879</v>
      </c>
      <c r="J9" s="64"/>
      <c r="K9" s="65">
        <v>80.723500000000001</v>
      </c>
      <c r="L9" s="65">
        <v>962.81119999999999</v>
      </c>
      <c r="M9" s="65">
        <v>0</v>
      </c>
      <c r="N9" s="64">
        <v>4.550399999999855</v>
      </c>
      <c r="O9" s="64"/>
      <c r="P9" s="65">
        <v>3989.2085999999999</v>
      </c>
      <c r="Q9" s="66">
        <v>302.20739881305764</v>
      </c>
      <c r="R9" s="66">
        <v>4291.4159988130577</v>
      </c>
      <c r="S9" s="66"/>
      <c r="T9" s="66"/>
    </row>
    <row r="10" spans="1:20">
      <c r="A10" s="32" t="s">
        <v>27</v>
      </c>
      <c r="B10" s="63">
        <v>1.6808999999999999E-3</v>
      </c>
      <c r="C10" s="63">
        <v>1.7148E-3</v>
      </c>
      <c r="D10" s="64">
        <v>-28691.2821</v>
      </c>
      <c r="E10" s="64"/>
      <c r="F10" s="65">
        <v>492.50369999999998</v>
      </c>
      <c r="G10" s="65">
        <v>3541.6562999999996</v>
      </c>
      <c r="H10" s="65">
        <v>4840.9920000000002</v>
      </c>
      <c r="I10" s="64">
        <v>973.21972492581756</v>
      </c>
      <c r="J10" s="64"/>
      <c r="K10" s="65">
        <v>92.4495</v>
      </c>
      <c r="L10" s="65">
        <v>1102.6704</v>
      </c>
      <c r="M10" s="65">
        <v>0</v>
      </c>
      <c r="N10" s="64">
        <v>0</v>
      </c>
      <c r="O10" s="64"/>
      <c r="P10" s="65">
        <v>4568.6862000000001</v>
      </c>
      <c r="Q10" s="66">
        <v>610.9896875370921</v>
      </c>
      <c r="R10" s="66">
        <v>5179.6758875370924</v>
      </c>
      <c r="S10" s="66"/>
      <c r="T10" s="66"/>
    </row>
    <row r="11" spans="1:20">
      <c r="A11" s="32" t="s">
        <v>28</v>
      </c>
      <c r="B11" s="63">
        <v>3.4340999999999998E-3</v>
      </c>
      <c r="C11" s="63">
        <v>3.5569999999999998E-3</v>
      </c>
      <c r="D11" s="64">
        <v>-58616.652899999994</v>
      </c>
      <c r="E11" s="64"/>
      <c r="F11" s="65">
        <v>1006.1913</v>
      </c>
      <c r="G11" s="65">
        <v>7235.6486999999997</v>
      </c>
      <c r="H11" s="65">
        <v>9890.2079999999987</v>
      </c>
      <c r="I11" s="64">
        <v>1924.3681999999953</v>
      </c>
      <c r="J11" s="64"/>
      <c r="K11" s="65">
        <v>188.87549999999999</v>
      </c>
      <c r="L11" s="65">
        <v>2252.7696000000001</v>
      </c>
      <c r="M11" s="65">
        <v>0</v>
      </c>
      <c r="N11" s="64">
        <v>681.24868219584596</v>
      </c>
      <c r="O11" s="64"/>
      <c r="P11" s="65">
        <v>9333.8837999999996</v>
      </c>
      <c r="Q11" s="66">
        <v>-516.05890890207979</v>
      </c>
      <c r="R11" s="66">
        <v>8817.82489109792</v>
      </c>
      <c r="S11" s="66"/>
      <c r="T11" s="66"/>
    </row>
    <row r="12" spans="1:20">
      <c r="A12" s="32" t="s">
        <v>29</v>
      </c>
      <c r="B12" s="63">
        <v>2.928E-3</v>
      </c>
      <c r="C12" s="63">
        <v>2.8322E-3</v>
      </c>
      <c r="D12" s="64">
        <v>-49978.031999999999</v>
      </c>
      <c r="E12" s="64"/>
      <c r="F12" s="65">
        <v>857.904</v>
      </c>
      <c r="G12" s="65">
        <v>6169.2960000000003</v>
      </c>
      <c r="H12" s="65">
        <v>8432.64</v>
      </c>
      <c r="I12" s="64">
        <v>369.86220000000066</v>
      </c>
      <c r="J12" s="64"/>
      <c r="K12" s="65">
        <v>161.04</v>
      </c>
      <c r="L12" s="65">
        <v>1920.768</v>
      </c>
      <c r="M12" s="65">
        <v>0</v>
      </c>
      <c r="N12" s="64">
        <v>3522.1728237388734</v>
      </c>
      <c r="O12" s="64"/>
      <c r="P12" s="65">
        <v>7958.3040000000001</v>
      </c>
      <c r="Q12" s="66">
        <v>-441.5191881305625</v>
      </c>
      <c r="R12" s="66">
        <v>7516.7848118694374</v>
      </c>
      <c r="S12" s="66"/>
      <c r="T12" s="66"/>
    </row>
    <row r="13" spans="1:20">
      <c r="A13" s="32" t="s">
        <v>30</v>
      </c>
      <c r="B13" s="63">
        <v>4.5522000000000002E-3</v>
      </c>
      <c r="C13" s="63">
        <v>4.4989000000000001E-3</v>
      </c>
      <c r="D13" s="64">
        <v>-77701.501799999998</v>
      </c>
      <c r="E13" s="64"/>
      <c r="F13" s="65">
        <v>1333.7945999999999</v>
      </c>
      <c r="G13" s="65">
        <v>9591.4853999999996</v>
      </c>
      <c r="H13" s="65">
        <v>13110.336000000001</v>
      </c>
      <c r="I13" s="64">
        <v>386.64180000000118</v>
      </c>
      <c r="J13" s="64"/>
      <c r="K13" s="65">
        <v>250.37100000000001</v>
      </c>
      <c r="L13" s="65">
        <v>2986.2431999999999</v>
      </c>
      <c r="M13" s="65">
        <v>0</v>
      </c>
      <c r="N13" s="64">
        <v>3357.3528183976368</v>
      </c>
      <c r="O13" s="64"/>
      <c r="P13" s="65">
        <v>12372.8796</v>
      </c>
      <c r="Q13" s="66">
        <v>-220.92299080118846</v>
      </c>
      <c r="R13" s="66">
        <v>12151.956609198813</v>
      </c>
      <c r="S13" s="66"/>
      <c r="T13" s="66"/>
    </row>
    <row r="14" spans="1:20">
      <c r="A14" s="32" t="s">
        <v>31</v>
      </c>
      <c r="B14" s="63">
        <v>1.2287999999999999E-3</v>
      </c>
      <c r="C14" s="63">
        <v>1.1913E-3</v>
      </c>
      <c r="D14" s="64">
        <v>-20974.387199999997</v>
      </c>
      <c r="E14" s="64"/>
      <c r="F14" s="65">
        <v>360.03839999999997</v>
      </c>
      <c r="G14" s="65">
        <v>2589.0816</v>
      </c>
      <c r="H14" s="65">
        <v>3538.944</v>
      </c>
      <c r="I14" s="64">
        <v>123.64189169139462</v>
      </c>
      <c r="J14" s="64"/>
      <c r="K14" s="65">
        <v>67.584000000000003</v>
      </c>
      <c r="L14" s="65">
        <v>806.09280000000001</v>
      </c>
      <c r="M14" s="65">
        <v>0</v>
      </c>
      <c r="N14" s="64">
        <v>587.17499999999893</v>
      </c>
      <c r="O14" s="64"/>
      <c r="P14" s="65">
        <v>3339.8784000000001</v>
      </c>
      <c r="Q14" s="66">
        <v>-84.284695845696035</v>
      </c>
      <c r="R14" s="66">
        <v>3255.5937041543039</v>
      </c>
      <c r="S14" s="66"/>
      <c r="T14" s="66"/>
    </row>
    <row r="15" spans="1:20">
      <c r="A15" s="32" t="s">
        <v>32</v>
      </c>
      <c r="B15" s="63">
        <v>2.5241999999999999E-3</v>
      </c>
      <c r="C15" s="63">
        <v>2.5176999999999999E-3</v>
      </c>
      <c r="D15" s="64">
        <v>-43085.569799999997</v>
      </c>
      <c r="E15" s="64"/>
      <c r="F15" s="65">
        <v>739.59059999999999</v>
      </c>
      <c r="G15" s="65">
        <v>5318.4893999999995</v>
      </c>
      <c r="H15" s="65">
        <v>7269.6959999999999</v>
      </c>
      <c r="I15" s="64">
        <v>686.43122314540381</v>
      </c>
      <c r="J15" s="64"/>
      <c r="K15" s="65">
        <v>138.83099999999999</v>
      </c>
      <c r="L15" s="65">
        <v>1655.8751999999999</v>
      </c>
      <c r="M15" s="65">
        <v>0</v>
      </c>
      <c r="N15" s="64">
        <v>102.77239999999878</v>
      </c>
      <c r="O15" s="64"/>
      <c r="P15" s="65">
        <v>6860.7755999999999</v>
      </c>
      <c r="Q15" s="66">
        <v>12.179188427301142</v>
      </c>
      <c r="R15" s="66">
        <v>6872.9547884273015</v>
      </c>
      <c r="S15" s="66"/>
      <c r="T15" s="66"/>
    </row>
    <row r="16" spans="1:20">
      <c r="A16" s="32" t="s">
        <v>33</v>
      </c>
      <c r="B16" s="63">
        <v>2.1895999999999999E-2</v>
      </c>
      <c r="C16" s="63">
        <v>1.9386E-2</v>
      </c>
      <c r="D16" s="64">
        <v>-373742.82399999996</v>
      </c>
      <c r="E16" s="64"/>
      <c r="F16" s="65">
        <v>6415.5279999999993</v>
      </c>
      <c r="G16" s="65">
        <v>46134.871999999996</v>
      </c>
      <c r="H16" s="65">
        <v>63060.479999999996</v>
      </c>
      <c r="I16" s="64">
        <v>15822.14191127599</v>
      </c>
      <c r="J16" s="64"/>
      <c r="K16" s="65">
        <v>1204.28</v>
      </c>
      <c r="L16" s="65">
        <v>14363.776</v>
      </c>
      <c r="M16" s="65">
        <v>0</v>
      </c>
      <c r="N16" s="64">
        <v>39311.107399999979</v>
      </c>
      <c r="O16" s="64"/>
      <c r="P16" s="65">
        <v>59513.327999999994</v>
      </c>
      <c r="Q16" s="66">
        <v>-9506.4183056379643</v>
      </c>
      <c r="R16" s="66">
        <v>50006.909694362032</v>
      </c>
      <c r="S16" s="66"/>
      <c r="T16" s="66"/>
    </row>
    <row r="17" spans="1:20">
      <c r="A17" s="32" t="s">
        <v>34</v>
      </c>
      <c r="B17" s="63">
        <v>3.51478E-2</v>
      </c>
      <c r="C17" s="63">
        <v>3.46618E-2</v>
      </c>
      <c r="D17" s="64">
        <v>-599937.79819999996</v>
      </c>
      <c r="E17" s="64"/>
      <c r="F17" s="65">
        <v>10298.305399999999</v>
      </c>
      <c r="G17" s="65">
        <v>74056.414600000004</v>
      </c>
      <c r="H17" s="65">
        <v>101225.664</v>
      </c>
      <c r="I17" s="64">
        <v>0</v>
      </c>
      <c r="J17" s="64"/>
      <c r="K17" s="65">
        <v>1933.1289999999999</v>
      </c>
      <c r="L17" s="65">
        <v>23056.9568</v>
      </c>
      <c r="M17" s="65">
        <v>0</v>
      </c>
      <c r="N17" s="64">
        <v>12566.236417210595</v>
      </c>
      <c r="O17" s="64"/>
      <c r="P17" s="65">
        <v>95531.720400000006</v>
      </c>
      <c r="Q17" s="66">
        <v>-27586.991691394647</v>
      </c>
      <c r="R17" s="66">
        <v>67944.728708605355</v>
      </c>
      <c r="S17" s="66"/>
      <c r="T17" s="66"/>
    </row>
    <row r="18" spans="1:20">
      <c r="A18" s="32" t="s">
        <v>35</v>
      </c>
      <c r="B18" s="63">
        <v>1.1046800000000001E-2</v>
      </c>
      <c r="C18" s="63">
        <v>1.0696499999999999E-2</v>
      </c>
      <c r="D18" s="64">
        <v>-188557.82920000001</v>
      </c>
      <c r="E18" s="64"/>
      <c r="F18" s="65">
        <v>3236.7124000000003</v>
      </c>
      <c r="G18" s="65">
        <v>23275.607600000003</v>
      </c>
      <c r="H18" s="65">
        <v>31814.784000000003</v>
      </c>
      <c r="I18" s="64">
        <v>0</v>
      </c>
      <c r="J18" s="64"/>
      <c r="K18" s="65">
        <v>607.57400000000007</v>
      </c>
      <c r="L18" s="65">
        <v>7246.7008000000005</v>
      </c>
      <c r="M18" s="65">
        <v>0</v>
      </c>
      <c r="N18" s="64">
        <v>29339.932394065312</v>
      </c>
      <c r="O18" s="64"/>
      <c r="P18" s="65">
        <v>30025.202400000002</v>
      </c>
      <c r="Q18" s="66">
        <v>-25230.705702967374</v>
      </c>
      <c r="R18" s="66">
        <v>4794.4966970326277</v>
      </c>
      <c r="S18" s="66"/>
      <c r="T18" s="66"/>
    </row>
    <row r="19" spans="1:20">
      <c r="A19" s="32" t="s">
        <v>36</v>
      </c>
      <c r="B19" s="63">
        <v>2.3873700000000001E-2</v>
      </c>
      <c r="C19" s="63">
        <v>2.39884E-2</v>
      </c>
      <c r="D19" s="64">
        <v>-407500.18530000001</v>
      </c>
      <c r="E19" s="64"/>
      <c r="F19" s="65">
        <v>6994.9940999999999</v>
      </c>
      <c r="G19" s="65">
        <v>50301.885900000001</v>
      </c>
      <c r="H19" s="65">
        <v>68756.256000000008</v>
      </c>
      <c r="I19" s="64">
        <v>1795.9725999999962</v>
      </c>
      <c r="J19" s="64"/>
      <c r="K19" s="65">
        <v>1313.0535</v>
      </c>
      <c r="L19" s="65">
        <v>15661.147200000001</v>
      </c>
      <c r="M19" s="65">
        <v>0</v>
      </c>
      <c r="N19" s="64">
        <v>14720.279659347158</v>
      </c>
      <c r="O19" s="64"/>
      <c r="P19" s="65">
        <v>64888.7166</v>
      </c>
      <c r="Q19" s="66">
        <v>-17070.724670326399</v>
      </c>
      <c r="R19" s="66">
        <v>47817.991929673604</v>
      </c>
      <c r="S19" s="66"/>
      <c r="T19" s="66"/>
    </row>
    <row r="20" spans="1:20">
      <c r="A20" s="32" t="s">
        <v>37</v>
      </c>
      <c r="B20" s="63">
        <v>6.7060000000000002E-3</v>
      </c>
      <c r="C20" s="63">
        <v>7.5778E-3</v>
      </c>
      <c r="D20" s="64">
        <v>-114464.71400000001</v>
      </c>
      <c r="E20" s="64"/>
      <c r="F20" s="65">
        <v>1964.8579999999999</v>
      </c>
      <c r="G20" s="65">
        <v>14129.541999999999</v>
      </c>
      <c r="H20" s="65">
        <v>19313.28</v>
      </c>
      <c r="I20" s="64">
        <v>14284.003199999988</v>
      </c>
      <c r="J20" s="64"/>
      <c r="K20" s="65">
        <v>368.83</v>
      </c>
      <c r="L20" s="65">
        <v>4399.1360000000004</v>
      </c>
      <c r="M20" s="65">
        <v>0</v>
      </c>
      <c r="N20" s="64">
        <v>3578.8294540059269</v>
      </c>
      <c r="O20" s="64"/>
      <c r="P20" s="65">
        <v>18226.907999999999</v>
      </c>
      <c r="Q20" s="66">
        <v>6250.6319270029671</v>
      </c>
      <c r="R20" s="66">
        <v>24477.539927002967</v>
      </c>
      <c r="S20" s="66"/>
      <c r="T20" s="66"/>
    </row>
    <row r="21" spans="1:20">
      <c r="A21" s="32" t="s">
        <v>38</v>
      </c>
      <c r="B21" s="63">
        <v>1.0656999999999999E-3</v>
      </c>
      <c r="C21" s="63">
        <v>1.103E-3</v>
      </c>
      <c r="D21" s="64">
        <v>-18190.433300000001</v>
      </c>
      <c r="E21" s="64"/>
      <c r="F21" s="65">
        <v>312.25009999999997</v>
      </c>
      <c r="G21" s="65">
        <v>2245.4299000000001</v>
      </c>
      <c r="H21" s="65">
        <v>3069.2159999999999</v>
      </c>
      <c r="I21" s="64">
        <v>667.23040000000174</v>
      </c>
      <c r="J21" s="64"/>
      <c r="K21" s="65">
        <v>58.613499999999995</v>
      </c>
      <c r="L21" s="65">
        <v>699.0992</v>
      </c>
      <c r="M21" s="65">
        <v>0</v>
      </c>
      <c r="N21" s="64">
        <v>1474.5559608308611</v>
      </c>
      <c r="O21" s="64"/>
      <c r="P21" s="65">
        <v>2896.5726</v>
      </c>
      <c r="Q21" s="66">
        <v>-207.96151958456926</v>
      </c>
      <c r="R21" s="66">
        <v>2688.6110804154305</v>
      </c>
      <c r="S21" s="66"/>
      <c r="T21" s="66"/>
    </row>
    <row r="22" spans="1:20">
      <c r="A22" s="32" t="s">
        <v>39</v>
      </c>
      <c r="B22" s="63">
        <v>9.3938000000000008E-3</v>
      </c>
      <c r="C22" s="63">
        <v>1.33673E-2</v>
      </c>
      <c r="D22" s="64">
        <v>-160342.77220000001</v>
      </c>
      <c r="E22" s="64"/>
      <c r="F22" s="65">
        <v>2752.3834000000002</v>
      </c>
      <c r="G22" s="65">
        <v>19792.7366</v>
      </c>
      <c r="H22" s="65">
        <v>27054.144000000004</v>
      </c>
      <c r="I22" s="64">
        <v>62351.299800000001</v>
      </c>
      <c r="J22" s="64"/>
      <c r="K22" s="65">
        <v>516.65899999999999</v>
      </c>
      <c r="L22" s="65">
        <v>6162.3328000000001</v>
      </c>
      <c r="M22" s="65">
        <v>0</v>
      </c>
      <c r="N22" s="64">
        <v>24000.647253709205</v>
      </c>
      <c r="O22" s="64"/>
      <c r="P22" s="65">
        <v>25532.348400000003</v>
      </c>
      <c r="Q22" s="66">
        <v>14632.994876854587</v>
      </c>
      <c r="R22" s="66">
        <v>40165.34327685459</v>
      </c>
      <c r="S22" s="66"/>
      <c r="T22" s="66"/>
    </row>
    <row r="23" spans="1:20">
      <c r="A23" s="32" t="s">
        <v>40</v>
      </c>
      <c r="B23" s="63">
        <v>1.6682999999999999E-3</v>
      </c>
      <c r="C23" s="63">
        <v>1.7351999999999999E-3</v>
      </c>
      <c r="D23" s="64">
        <v>-28476.2127</v>
      </c>
      <c r="E23" s="64"/>
      <c r="F23" s="65">
        <v>488.81189999999998</v>
      </c>
      <c r="G23" s="65">
        <v>3515.1080999999999</v>
      </c>
      <c r="H23" s="65">
        <v>4804.7039999999997</v>
      </c>
      <c r="I23" s="64">
        <v>1062.3089999999988</v>
      </c>
      <c r="J23" s="64"/>
      <c r="K23" s="65">
        <v>91.756500000000003</v>
      </c>
      <c r="L23" s="65">
        <v>1094.4048</v>
      </c>
      <c r="M23" s="65">
        <v>0</v>
      </c>
      <c r="N23" s="64">
        <v>465.44339347180977</v>
      </c>
      <c r="O23" s="64"/>
      <c r="P23" s="65">
        <v>4534.4394000000002</v>
      </c>
      <c r="Q23" s="66">
        <v>-7.635603264095721</v>
      </c>
      <c r="R23" s="66">
        <v>4526.8037967359041</v>
      </c>
      <c r="S23" s="66"/>
      <c r="T23" s="66"/>
    </row>
    <row r="24" spans="1:20">
      <c r="A24" s="32" t="s">
        <v>41</v>
      </c>
      <c r="B24" s="63">
        <v>1.6446300000000001E-2</v>
      </c>
      <c r="C24" s="63">
        <v>1.6867199999999999E-2</v>
      </c>
      <c r="D24" s="64">
        <v>-280721.8947</v>
      </c>
      <c r="E24" s="64"/>
      <c r="F24" s="65">
        <v>4818.7659000000003</v>
      </c>
      <c r="G24" s="65">
        <v>34652.354100000004</v>
      </c>
      <c r="H24" s="65">
        <v>47365.344000000005</v>
      </c>
      <c r="I24" s="64">
        <v>6590.4521999999733</v>
      </c>
      <c r="J24" s="64"/>
      <c r="K24" s="65">
        <v>904.54650000000004</v>
      </c>
      <c r="L24" s="65">
        <v>10788.772800000001</v>
      </c>
      <c r="M24" s="65">
        <v>0</v>
      </c>
      <c r="N24" s="64">
        <v>3416.5988053412357</v>
      </c>
      <c r="O24" s="64"/>
      <c r="P24" s="65">
        <v>44701.043400000002</v>
      </c>
      <c r="Q24" s="66">
        <v>-2176.3535973293888</v>
      </c>
      <c r="R24" s="66">
        <v>42524.689802670611</v>
      </c>
      <c r="S24" s="66"/>
      <c r="T24" s="66"/>
    </row>
    <row r="25" spans="1:20">
      <c r="A25" s="32" t="s">
        <v>42</v>
      </c>
      <c r="B25" s="63">
        <v>8.7611000000000008E-3</v>
      </c>
      <c r="C25" s="63">
        <v>8.1905999999999993E-3</v>
      </c>
      <c r="D25" s="64">
        <v>-149543.21590000001</v>
      </c>
      <c r="E25" s="64"/>
      <c r="F25" s="65">
        <v>2567.0023000000001</v>
      </c>
      <c r="G25" s="65">
        <v>18459.637700000003</v>
      </c>
      <c r="H25" s="65">
        <v>25231.968000000001</v>
      </c>
      <c r="I25" s="64">
        <v>2076.8944700296765</v>
      </c>
      <c r="J25" s="64"/>
      <c r="K25" s="65">
        <v>481.86050000000006</v>
      </c>
      <c r="L25" s="65">
        <v>5747.2816000000003</v>
      </c>
      <c r="M25" s="65">
        <v>0</v>
      </c>
      <c r="N25" s="64">
        <v>9111.3500000000258</v>
      </c>
      <c r="O25" s="64"/>
      <c r="P25" s="65">
        <v>23812.669800000003</v>
      </c>
      <c r="Q25" s="66">
        <v>-4209.5681350148516</v>
      </c>
      <c r="R25" s="66">
        <v>19603.101664985152</v>
      </c>
      <c r="S25" s="66"/>
      <c r="T25" s="66"/>
    </row>
    <row r="26" spans="1:20">
      <c r="A26" s="32" t="s">
        <v>43</v>
      </c>
      <c r="B26" s="63">
        <v>3.6286999999999999E-3</v>
      </c>
      <c r="C26" s="63">
        <v>3.8235000000000001E-3</v>
      </c>
      <c r="D26" s="64">
        <v>-61938.280299999999</v>
      </c>
      <c r="E26" s="64"/>
      <c r="F26" s="65">
        <v>1063.2091</v>
      </c>
      <c r="G26" s="65">
        <v>7645.6709000000001</v>
      </c>
      <c r="H26" s="65">
        <v>10450.655999999999</v>
      </c>
      <c r="I26" s="64">
        <v>3050.178400000003</v>
      </c>
      <c r="J26" s="64"/>
      <c r="K26" s="65">
        <v>199.57849999999999</v>
      </c>
      <c r="L26" s="65">
        <v>2380.4272000000001</v>
      </c>
      <c r="M26" s="65">
        <v>0</v>
      </c>
      <c r="N26" s="64">
        <v>592.24476439169371</v>
      </c>
      <c r="O26" s="64"/>
      <c r="P26" s="65">
        <v>9862.8065999999999</v>
      </c>
      <c r="Q26" s="66">
        <v>-255.13481780415623</v>
      </c>
      <c r="R26" s="66">
        <v>9607.6717821958446</v>
      </c>
      <c r="S26" s="66"/>
      <c r="T26" s="66"/>
    </row>
    <row r="27" spans="1:20">
      <c r="A27" s="32" t="s">
        <v>44</v>
      </c>
      <c r="B27" s="63">
        <v>1.5244E-3</v>
      </c>
      <c r="C27" s="63">
        <v>1.5716E-3</v>
      </c>
      <c r="D27" s="64">
        <v>-26019.9836</v>
      </c>
      <c r="E27" s="64"/>
      <c r="F27" s="65">
        <v>446.64920000000001</v>
      </c>
      <c r="G27" s="65">
        <v>3211.9108000000001</v>
      </c>
      <c r="H27" s="65">
        <v>4390.2719999999999</v>
      </c>
      <c r="I27" s="64">
        <v>1161.6958566765609</v>
      </c>
      <c r="J27" s="64"/>
      <c r="K27" s="65">
        <v>83.841999999999999</v>
      </c>
      <c r="L27" s="65">
        <v>1000.0064</v>
      </c>
      <c r="M27" s="65">
        <v>0</v>
      </c>
      <c r="N27" s="64">
        <v>0</v>
      </c>
      <c r="O27" s="64"/>
      <c r="P27" s="65">
        <v>4143.3191999999999</v>
      </c>
      <c r="Q27" s="66">
        <v>805.65692166172164</v>
      </c>
      <c r="R27" s="66">
        <v>4948.9761216617217</v>
      </c>
      <c r="S27" s="66"/>
      <c r="T27" s="66"/>
    </row>
    <row r="28" spans="1:20">
      <c r="A28" s="32" t="s">
        <v>45</v>
      </c>
      <c r="B28" s="63">
        <v>1.5047999999999999E-3</v>
      </c>
      <c r="C28" s="63">
        <v>1.5135000000000001E-3</v>
      </c>
      <c r="D28" s="64">
        <v>-25685.431199999999</v>
      </c>
      <c r="E28" s="64"/>
      <c r="F28" s="65">
        <v>440.90639999999996</v>
      </c>
      <c r="G28" s="65">
        <v>3170.6135999999997</v>
      </c>
      <c r="H28" s="65">
        <v>4333.8239999999996</v>
      </c>
      <c r="I28" s="64">
        <v>1082.4103801186934</v>
      </c>
      <c r="J28" s="64"/>
      <c r="K28" s="65">
        <v>82.763999999999996</v>
      </c>
      <c r="L28" s="65">
        <v>987.14879999999994</v>
      </c>
      <c r="M28" s="65">
        <v>0</v>
      </c>
      <c r="N28" s="64">
        <v>0</v>
      </c>
      <c r="O28" s="64"/>
      <c r="P28" s="65">
        <v>4090.0463999999997</v>
      </c>
      <c r="Q28" s="66">
        <v>1607.3887599406505</v>
      </c>
      <c r="R28" s="66">
        <v>5697.43515994065</v>
      </c>
      <c r="S28" s="66"/>
      <c r="T28" s="66"/>
    </row>
    <row r="29" spans="1:20">
      <c r="A29" s="32" t="s">
        <v>46</v>
      </c>
      <c r="B29" s="63">
        <v>7.0412000000000001E-3</v>
      </c>
      <c r="C29" s="63">
        <v>6.5862000000000004E-3</v>
      </c>
      <c r="D29" s="64">
        <v>-120186.24280000001</v>
      </c>
      <c r="E29" s="64"/>
      <c r="F29" s="65">
        <v>2063.0716000000002</v>
      </c>
      <c r="G29" s="65">
        <v>14835.8084</v>
      </c>
      <c r="H29" s="65">
        <v>20278.655999999999</v>
      </c>
      <c r="I29" s="64">
        <v>1147.9633275964302</v>
      </c>
      <c r="J29" s="64"/>
      <c r="K29" s="65">
        <v>387.26600000000002</v>
      </c>
      <c r="L29" s="65">
        <v>4619.0272000000004</v>
      </c>
      <c r="M29" s="65">
        <v>0</v>
      </c>
      <c r="N29" s="64">
        <v>7561.939399999992</v>
      </c>
      <c r="O29" s="64"/>
      <c r="P29" s="65">
        <v>19137.981599999999</v>
      </c>
      <c r="Q29" s="66">
        <v>-5309.212563798219</v>
      </c>
      <c r="R29" s="66">
        <v>13828.76903620178</v>
      </c>
      <c r="S29" s="66"/>
      <c r="T29" s="66"/>
    </row>
    <row r="30" spans="1:20">
      <c r="A30" s="32" t="s">
        <v>47</v>
      </c>
      <c r="B30" s="63">
        <v>4.2263999999999999E-3</v>
      </c>
      <c r="C30" s="63">
        <v>4.1635999999999999E-3</v>
      </c>
      <c r="D30" s="64">
        <v>-72140.421600000001</v>
      </c>
      <c r="E30" s="64"/>
      <c r="F30" s="65">
        <v>1238.3352</v>
      </c>
      <c r="G30" s="65">
        <v>8905.0247999999992</v>
      </c>
      <c r="H30" s="65">
        <v>12172.031999999999</v>
      </c>
      <c r="I30" s="64">
        <v>3547.8924940652846</v>
      </c>
      <c r="J30" s="64"/>
      <c r="K30" s="65">
        <v>232.452</v>
      </c>
      <c r="L30" s="65">
        <v>2772.5183999999999</v>
      </c>
      <c r="M30" s="65">
        <v>0</v>
      </c>
      <c r="N30" s="64">
        <v>983.32240000000036</v>
      </c>
      <c r="O30" s="64"/>
      <c r="P30" s="65">
        <v>11487.3552</v>
      </c>
      <c r="Q30" s="66">
        <v>786.66280296735931</v>
      </c>
      <c r="R30" s="66">
        <v>12274.018002967359</v>
      </c>
      <c r="S30" s="66"/>
      <c r="T30" s="66"/>
    </row>
    <row r="31" spans="1:20">
      <c r="A31" s="32" t="s">
        <v>48</v>
      </c>
      <c r="B31" s="63">
        <v>1.1783800000000001E-2</v>
      </c>
      <c r="C31" s="63">
        <v>1.21683E-2</v>
      </c>
      <c r="D31" s="64">
        <v>-201137.68220000001</v>
      </c>
      <c r="E31" s="64"/>
      <c r="F31" s="65">
        <v>3452.6534000000001</v>
      </c>
      <c r="G31" s="65">
        <v>24828.4666</v>
      </c>
      <c r="H31" s="65">
        <v>33937.344000000005</v>
      </c>
      <c r="I31" s="64">
        <v>6020.500999999992</v>
      </c>
      <c r="J31" s="64"/>
      <c r="K31" s="65">
        <v>648.10900000000004</v>
      </c>
      <c r="L31" s="65">
        <v>7730.1728000000003</v>
      </c>
      <c r="M31" s="65">
        <v>0</v>
      </c>
      <c r="N31" s="64">
        <v>10319.285924035614</v>
      </c>
      <c r="O31" s="64"/>
      <c r="P31" s="65">
        <v>32028.368400000003</v>
      </c>
      <c r="Q31" s="66">
        <v>-4543.8181379822036</v>
      </c>
      <c r="R31" s="66">
        <v>27484.550262017801</v>
      </c>
      <c r="S31" s="66"/>
      <c r="T31" s="66"/>
    </row>
    <row r="32" spans="1:20">
      <c r="A32" s="32" t="s">
        <v>49</v>
      </c>
      <c r="B32" s="63">
        <v>3.2709700000000001E-2</v>
      </c>
      <c r="C32" s="63">
        <v>3.3197299999999999E-2</v>
      </c>
      <c r="D32" s="64">
        <v>-558321.86930000002</v>
      </c>
      <c r="E32" s="64"/>
      <c r="F32" s="65">
        <v>9583.9421000000002</v>
      </c>
      <c r="G32" s="65">
        <v>68919.337899999999</v>
      </c>
      <c r="H32" s="65">
        <v>94203.936000000002</v>
      </c>
      <c r="I32" s="64">
        <v>21749.803025519359</v>
      </c>
      <c r="J32" s="64"/>
      <c r="K32" s="65">
        <v>1799.0335</v>
      </c>
      <c r="L32" s="65">
        <v>21457.563200000001</v>
      </c>
      <c r="M32" s="65">
        <v>0</v>
      </c>
      <c r="N32" s="64">
        <v>0</v>
      </c>
      <c r="O32" s="64"/>
      <c r="P32" s="65">
        <v>88904.964600000007</v>
      </c>
      <c r="Q32" s="66">
        <v>17502.074287240408</v>
      </c>
      <c r="R32" s="66">
        <v>106407.03888724041</v>
      </c>
      <c r="S32" s="66"/>
      <c r="T32" s="66"/>
    </row>
    <row r="33" spans="1:20">
      <c r="A33" s="32" t="s">
        <v>50</v>
      </c>
      <c r="B33" s="63">
        <v>3.9345999999999999E-3</v>
      </c>
      <c r="C33" s="63">
        <v>4.1034000000000001E-3</v>
      </c>
      <c r="D33" s="64">
        <v>-67159.687399999995</v>
      </c>
      <c r="E33" s="64"/>
      <c r="F33" s="65">
        <v>1152.8378</v>
      </c>
      <c r="G33" s="65">
        <v>8290.2021999999997</v>
      </c>
      <c r="H33" s="65">
        <v>11331.647999999999</v>
      </c>
      <c r="I33" s="64">
        <v>3941.1248192878329</v>
      </c>
      <c r="J33" s="64"/>
      <c r="K33" s="65">
        <v>216.40299999999999</v>
      </c>
      <c r="L33" s="65">
        <v>2581.0976000000001</v>
      </c>
      <c r="M33" s="65">
        <v>0</v>
      </c>
      <c r="N33" s="64">
        <v>0</v>
      </c>
      <c r="O33" s="64"/>
      <c r="P33" s="65">
        <v>10694.2428</v>
      </c>
      <c r="Q33" s="66">
        <v>2925.2134403560781</v>
      </c>
      <c r="R33" s="66">
        <v>13619.456240356078</v>
      </c>
      <c r="S33" s="66"/>
      <c r="T33" s="66"/>
    </row>
    <row r="34" spans="1:20">
      <c r="A34" s="32" t="s">
        <v>51</v>
      </c>
      <c r="B34" s="63">
        <v>8.9502999999999996E-3</v>
      </c>
      <c r="C34" s="63">
        <v>9.5162000000000007E-3</v>
      </c>
      <c r="D34" s="64">
        <v>-152772.67069999999</v>
      </c>
      <c r="E34" s="64"/>
      <c r="F34" s="65">
        <v>2622.4378999999999</v>
      </c>
      <c r="G34" s="65">
        <v>18858.2821</v>
      </c>
      <c r="H34" s="65">
        <v>25776.863999999998</v>
      </c>
      <c r="I34" s="64">
        <v>9255.6094000000121</v>
      </c>
      <c r="J34" s="64"/>
      <c r="K34" s="65">
        <v>492.26649999999995</v>
      </c>
      <c r="L34" s="65">
        <v>5871.3967999999995</v>
      </c>
      <c r="M34" s="65">
        <v>0</v>
      </c>
      <c r="N34" s="64">
        <v>3900.5329759643942</v>
      </c>
      <c r="O34" s="64"/>
      <c r="P34" s="65">
        <v>24326.915399999998</v>
      </c>
      <c r="Q34" s="66">
        <v>3832.6627379821934</v>
      </c>
      <c r="R34" s="66">
        <v>28159.578137982193</v>
      </c>
      <c r="S34" s="66"/>
      <c r="T34" s="66"/>
    </row>
    <row r="35" spans="1:20">
      <c r="A35" s="32" t="s">
        <v>52</v>
      </c>
      <c r="B35" s="63">
        <v>1.55941E-2</v>
      </c>
      <c r="C35" s="63">
        <v>1.08719E-2</v>
      </c>
      <c r="D35" s="64">
        <v>-266175.69289999997</v>
      </c>
      <c r="E35" s="64"/>
      <c r="F35" s="65">
        <v>4569.0712999999996</v>
      </c>
      <c r="G35" s="65">
        <v>32856.768700000001</v>
      </c>
      <c r="H35" s="65">
        <v>44911.008000000002</v>
      </c>
      <c r="I35" s="64">
        <v>20126.188471513342</v>
      </c>
      <c r="J35" s="64"/>
      <c r="K35" s="65">
        <v>857.67549999999994</v>
      </c>
      <c r="L35" s="65">
        <v>10229.729600000001</v>
      </c>
      <c r="M35" s="65">
        <v>0</v>
      </c>
      <c r="N35" s="64">
        <v>73940.20759999998</v>
      </c>
      <c r="O35" s="64"/>
      <c r="P35" s="65">
        <v>42384.763800000001</v>
      </c>
      <c r="Q35" s="66">
        <v>-16019.771185756668</v>
      </c>
      <c r="R35" s="66">
        <v>26364.992614243332</v>
      </c>
      <c r="S35" s="66"/>
      <c r="T35" s="66"/>
    </row>
    <row r="36" spans="1:20">
      <c r="A36" s="32" t="s">
        <v>53</v>
      </c>
      <c r="B36" s="63">
        <v>4.2516000000000003E-3</v>
      </c>
      <c r="C36" s="63">
        <v>4.0918999999999999E-3</v>
      </c>
      <c r="D36" s="64">
        <v>-72570.560400000002</v>
      </c>
      <c r="E36" s="64"/>
      <c r="F36" s="65">
        <v>1245.7188000000001</v>
      </c>
      <c r="G36" s="65">
        <v>8958.1212000000014</v>
      </c>
      <c r="H36" s="65">
        <v>12244.608</v>
      </c>
      <c r="I36" s="64">
        <v>1077.5601252225515</v>
      </c>
      <c r="J36" s="64"/>
      <c r="K36" s="65">
        <v>233.83800000000002</v>
      </c>
      <c r="L36" s="65">
        <v>2789.0496000000003</v>
      </c>
      <c r="M36" s="65">
        <v>0</v>
      </c>
      <c r="N36" s="64">
        <v>2788.5376000000001</v>
      </c>
      <c r="O36" s="64"/>
      <c r="P36" s="65">
        <v>11555.848800000002</v>
      </c>
      <c r="Q36" s="66">
        <v>-2039.1260626112776</v>
      </c>
      <c r="R36" s="66">
        <v>9516.7227373887235</v>
      </c>
      <c r="S36" s="66"/>
      <c r="T36" s="66"/>
    </row>
    <row r="37" spans="1:20">
      <c r="A37" s="32" t="s">
        <v>54</v>
      </c>
      <c r="B37" s="63">
        <v>3.9173999999999997E-3</v>
      </c>
      <c r="C37" s="63">
        <v>4.2513000000000004E-3</v>
      </c>
      <c r="D37" s="64">
        <v>-66866.100599999991</v>
      </c>
      <c r="E37" s="64"/>
      <c r="F37" s="65">
        <v>1147.7982</v>
      </c>
      <c r="G37" s="65">
        <v>8253.9617999999991</v>
      </c>
      <c r="H37" s="65">
        <v>11282.111999999999</v>
      </c>
      <c r="I37" s="64">
        <v>5228.2062000000151</v>
      </c>
      <c r="J37" s="64"/>
      <c r="K37" s="65">
        <v>215.45699999999999</v>
      </c>
      <c r="L37" s="65">
        <v>2569.8143999999998</v>
      </c>
      <c r="M37" s="65">
        <v>0</v>
      </c>
      <c r="N37" s="64">
        <v>924.60767507419632</v>
      </c>
      <c r="O37" s="64"/>
      <c r="P37" s="65">
        <v>10647.493199999999</v>
      </c>
      <c r="Q37" s="66">
        <v>1501.585687537091</v>
      </c>
      <c r="R37" s="66">
        <v>12149.078887537089</v>
      </c>
      <c r="S37" s="66"/>
      <c r="T37" s="66"/>
    </row>
    <row r="38" spans="1:20">
      <c r="A38" s="32" t="s">
        <v>55</v>
      </c>
      <c r="B38" s="63">
        <v>3.13446E-2</v>
      </c>
      <c r="C38" s="63">
        <v>3.1125E-2</v>
      </c>
      <c r="D38" s="64">
        <v>-535020.97739999997</v>
      </c>
      <c r="E38" s="64"/>
      <c r="F38" s="65">
        <v>9183.9678000000004</v>
      </c>
      <c r="G38" s="65">
        <v>66043.072199999995</v>
      </c>
      <c r="H38" s="65">
        <v>90272.448000000004</v>
      </c>
      <c r="I38" s="64">
        <v>0</v>
      </c>
      <c r="J38" s="64"/>
      <c r="K38" s="65">
        <v>1723.953</v>
      </c>
      <c r="L38" s="65">
        <v>20562.0576</v>
      </c>
      <c r="M38" s="65">
        <v>0</v>
      </c>
      <c r="N38" s="64">
        <v>14736.187413946602</v>
      </c>
      <c r="O38" s="64"/>
      <c r="P38" s="65">
        <v>85194.622799999997</v>
      </c>
      <c r="Q38" s="66">
        <v>-18706.704943026718</v>
      </c>
      <c r="R38" s="66">
        <v>66487.917856973276</v>
      </c>
      <c r="S38" s="66"/>
      <c r="T38" s="66"/>
    </row>
    <row r="39" spans="1:20">
      <c r="A39" s="32" t="s">
        <v>56</v>
      </c>
      <c r="B39" s="63">
        <v>3.1862000000000001E-3</v>
      </c>
      <c r="C39" s="63">
        <v>3.4244000000000002E-3</v>
      </c>
      <c r="D39" s="64">
        <v>-54385.247800000005</v>
      </c>
      <c r="E39" s="64"/>
      <c r="F39" s="65">
        <v>933.5566</v>
      </c>
      <c r="G39" s="65">
        <v>6713.3234000000002</v>
      </c>
      <c r="H39" s="65">
        <v>9176.2560000000012</v>
      </c>
      <c r="I39" s="64">
        <v>4993.0819537092066</v>
      </c>
      <c r="J39" s="64"/>
      <c r="K39" s="65">
        <v>175.24100000000001</v>
      </c>
      <c r="L39" s="65">
        <v>2090.1471999999999</v>
      </c>
      <c r="M39" s="65">
        <v>0</v>
      </c>
      <c r="N39" s="64">
        <v>99.539999999999793</v>
      </c>
      <c r="O39" s="64"/>
      <c r="P39" s="65">
        <v>8660.0915999999997</v>
      </c>
      <c r="Q39" s="66">
        <v>2101.1184231454072</v>
      </c>
      <c r="R39" s="66">
        <v>10761.210023145406</v>
      </c>
      <c r="S39" s="66"/>
      <c r="T39" s="66"/>
    </row>
    <row r="40" spans="1:20">
      <c r="A40" s="32" t="s">
        <v>57</v>
      </c>
      <c r="B40" s="63">
        <v>3.9621999999999997E-2</v>
      </c>
      <c r="C40" s="63">
        <v>3.9605899999999999E-2</v>
      </c>
      <c r="D40" s="64">
        <v>-676307.91799999995</v>
      </c>
      <c r="E40" s="64"/>
      <c r="F40" s="65">
        <v>11609.245999999999</v>
      </c>
      <c r="G40" s="65">
        <v>83483.553999999989</v>
      </c>
      <c r="H40" s="65">
        <v>114111.35999999999</v>
      </c>
      <c r="I40" s="64">
        <v>0</v>
      </c>
      <c r="J40" s="64"/>
      <c r="K40" s="65">
        <v>2179.21</v>
      </c>
      <c r="L40" s="65">
        <v>25992.031999999999</v>
      </c>
      <c r="M40" s="65">
        <v>0</v>
      </c>
      <c r="N40" s="64">
        <v>4228.3717724034932</v>
      </c>
      <c r="O40" s="64"/>
      <c r="P40" s="65">
        <v>107692.59599999999</v>
      </c>
      <c r="Q40" s="66">
        <v>-7576.8174637982047</v>
      </c>
      <c r="R40" s="66">
        <v>100115.77853620179</v>
      </c>
      <c r="S40" s="66"/>
      <c r="T40" s="66"/>
    </row>
    <row r="41" spans="1:20">
      <c r="A41" s="32" t="s">
        <v>58</v>
      </c>
      <c r="B41" s="63">
        <v>6.2922000000000004E-3</v>
      </c>
      <c r="C41" s="63">
        <v>5.6988999999999998E-3</v>
      </c>
      <c r="D41" s="64">
        <v>-107401.56180000001</v>
      </c>
      <c r="E41" s="64"/>
      <c r="F41" s="65">
        <v>1843.6146000000001</v>
      </c>
      <c r="G41" s="65">
        <v>13257.665400000002</v>
      </c>
      <c r="H41" s="65">
        <v>18121.536</v>
      </c>
      <c r="I41" s="64">
        <v>0</v>
      </c>
      <c r="J41" s="64"/>
      <c r="K41" s="65">
        <v>346.07100000000003</v>
      </c>
      <c r="L41" s="65">
        <v>4127.6832000000004</v>
      </c>
      <c r="M41" s="65">
        <v>0</v>
      </c>
      <c r="N41" s="64">
        <v>13571.922208902086</v>
      </c>
      <c r="O41" s="64"/>
      <c r="P41" s="65">
        <v>17102.1996</v>
      </c>
      <c r="Q41" s="66">
        <v>-8318.7431955489592</v>
      </c>
      <c r="R41" s="66">
        <v>8783.4564044510407</v>
      </c>
      <c r="S41" s="66"/>
      <c r="T41" s="66"/>
    </row>
    <row r="42" spans="1:20">
      <c r="A42" s="32" t="s">
        <v>59</v>
      </c>
      <c r="B42" s="63">
        <v>8.5229999999999993E-3</v>
      </c>
      <c r="C42" s="63">
        <v>1.13299E-2</v>
      </c>
      <c r="D42" s="64">
        <v>-145479.087</v>
      </c>
      <c r="E42" s="64"/>
      <c r="F42" s="65">
        <v>2497.2389999999996</v>
      </c>
      <c r="G42" s="65">
        <v>17957.960999999999</v>
      </c>
      <c r="H42" s="65">
        <v>24546.239999999998</v>
      </c>
      <c r="I42" s="64">
        <v>65478.372754302698</v>
      </c>
      <c r="J42" s="64"/>
      <c r="K42" s="65">
        <v>468.76499999999999</v>
      </c>
      <c r="L42" s="65">
        <v>5591.0879999999997</v>
      </c>
      <c r="M42" s="65">
        <v>0</v>
      </c>
      <c r="N42" s="64">
        <v>0</v>
      </c>
      <c r="O42" s="64"/>
      <c r="P42" s="65">
        <v>23165.513999999999</v>
      </c>
      <c r="Q42" s="66">
        <v>42234.716022848675</v>
      </c>
      <c r="R42" s="66">
        <v>65400.230022848671</v>
      </c>
      <c r="S42" s="66"/>
      <c r="T42" s="66"/>
    </row>
    <row r="43" spans="1:20">
      <c r="A43" s="32" t="s">
        <v>60</v>
      </c>
      <c r="B43" s="63">
        <v>8.7089999999999997E-4</v>
      </c>
      <c r="C43" s="63">
        <v>9.5730000000000001E-4</v>
      </c>
      <c r="D43" s="64">
        <v>-14865.392099999999</v>
      </c>
      <c r="E43" s="64"/>
      <c r="F43" s="65">
        <v>255.1737</v>
      </c>
      <c r="G43" s="65">
        <v>1834.9863</v>
      </c>
      <c r="H43" s="65">
        <v>2508.192</v>
      </c>
      <c r="I43" s="64">
        <v>1430.9190000000012</v>
      </c>
      <c r="J43" s="64"/>
      <c r="K43" s="65">
        <v>47.899499999999996</v>
      </c>
      <c r="L43" s="65">
        <v>571.31039999999996</v>
      </c>
      <c r="M43" s="65">
        <v>0</v>
      </c>
      <c r="N43" s="64">
        <v>140.80640474777491</v>
      </c>
      <c r="O43" s="64"/>
      <c r="P43" s="65">
        <v>2367.1061999999997</v>
      </c>
      <c r="Q43" s="66">
        <v>902.38620237388795</v>
      </c>
      <c r="R43" s="66">
        <v>3269.4924023738877</v>
      </c>
      <c r="S43" s="66"/>
      <c r="T43" s="66"/>
    </row>
    <row r="44" spans="1:20">
      <c r="A44" s="32" t="s">
        <v>61</v>
      </c>
      <c r="B44" s="63">
        <v>6.9390000000000001E-4</v>
      </c>
      <c r="C44" s="63">
        <v>6.8349999999999997E-4</v>
      </c>
      <c r="D44" s="64">
        <v>-11844.179099999999</v>
      </c>
      <c r="E44" s="64"/>
      <c r="F44" s="65">
        <v>203.31270000000001</v>
      </c>
      <c r="G44" s="65">
        <v>1462.0473</v>
      </c>
      <c r="H44" s="65">
        <v>1998.432</v>
      </c>
      <c r="I44" s="64">
        <v>59.155199999999944</v>
      </c>
      <c r="J44" s="64"/>
      <c r="K44" s="65">
        <v>38.164500000000004</v>
      </c>
      <c r="L44" s="65">
        <v>455.19839999999999</v>
      </c>
      <c r="M44" s="65">
        <v>0</v>
      </c>
      <c r="N44" s="64">
        <v>680.11117299703221</v>
      </c>
      <c r="O44" s="64"/>
      <c r="P44" s="65">
        <v>1886.0201999999999</v>
      </c>
      <c r="Q44" s="66">
        <v>-167.61346350148398</v>
      </c>
      <c r="R44" s="66">
        <v>1718.406736498516</v>
      </c>
      <c r="S44" s="66"/>
      <c r="T44" s="66"/>
    </row>
    <row r="45" spans="1:20">
      <c r="A45" s="32" t="s">
        <v>62</v>
      </c>
      <c r="B45" s="63">
        <v>4.8060000000000004E-3</v>
      </c>
      <c r="C45" s="63">
        <v>4.3911999999999996E-3</v>
      </c>
      <c r="D45" s="64">
        <v>-82033.614000000001</v>
      </c>
      <c r="E45" s="64"/>
      <c r="F45" s="65">
        <v>1408.1580000000001</v>
      </c>
      <c r="G45" s="65">
        <v>10126.242</v>
      </c>
      <c r="H45" s="65">
        <v>13841.28</v>
      </c>
      <c r="I45" s="64">
        <v>1903.8199308605435</v>
      </c>
      <c r="J45" s="64"/>
      <c r="K45" s="65">
        <v>264.33000000000004</v>
      </c>
      <c r="L45" s="65">
        <v>3152.7360000000003</v>
      </c>
      <c r="M45" s="65">
        <v>0</v>
      </c>
      <c r="N45" s="64">
        <v>6512.8556000000117</v>
      </c>
      <c r="O45" s="64"/>
      <c r="P45" s="65">
        <v>13062.708000000001</v>
      </c>
      <c r="Q45" s="66">
        <v>-2352.4056154302707</v>
      </c>
      <c r="R45" s="66">
        <v>10710.30238456973</v>
      </c>
      <c r="S45" s="66"/>
      <c r="T45" s="66"/>
    </row>
    <row r="46" spans="1:20">
      <c r="A46" s="32" t="s">
        <v>63</v>
      </c>
      <c r="B46" s="63">
        <v>1.1391999999999999E-3</v>
      </c>
      <c r="C46" s="63">
        <v>1.2329000000000001E-3</v>
      </c>
      <c r="D46" s="64">
        <v>-19445.004799999999</v>
      </c>
      <c r="E46" s="64"/>
      <c r="F46" s="65">
        <v>333.78559999999999</v>
      </c>
      <c r="G46" s="65">
        <v>2400.2943999999998</v>
      </c>
      <c r="H46" s="65">
        <v>3280.8959999999997</v>
      </c>
      <c r="I46" s="64">
        <v>1543.3738000000042</v>
      </c>
      <c r="J46" s="64"/>
      <c r="K46" s="65">
        <v>62.655999999999999</v>
      </c>
      <c r="L46" s="65">
        <v>747.3152</v>
      </c>
      <c r="M46" s="65">
        <v>0</v>
      </c>
      <c r="N46" s="64">
        <v>897.64083026706328</v>
      </c>
      <c r="O46" s="64"/>
      <c r="P46" s="65">
        <v>3096.3455999999996</v>
      </c>
      <c r="Q46" s="66">
        <v>166.2610151335324</v>
      </c>
      <c r="R46" s="66">
        <v>3262.6066151335322</v>
      </c>
      <c r="S46" s="66"/>
      <c r="T46" s="66"/>
    </row>
    <row r="47" spans="1:20">
      <c r="A47" s="32" t="s">
        <v>64</v>
      </c>
      <c r="B47" s="63">
        <v>4.39079E-2</v>
      </c>
      <c r="C47" s="63">
        <v>4.39733E-2</v>
      </c>
      <c r="D47" s="64">
        <v>-749463.94510000001</v>
      </c>
      <c r="E47" s="64"/>
      <c r="F47" s="65">
        <v>12865.0147</v>
      </c>
      <c r="G47" s="65">
        <v>92513.945299999992</v>
      </c>
      <c r="H47" s="65">
        <v>126454.75199999999</v>
      </c>
      <c r="I47" s="64">
        <v>1024.0332000000005</v>
      </c>
      <c r="J47" s="64"/>
      <c r="K47" s="65">
        <v>2414.9344999999998</v>
      </c>
      <c r="L47" s="65">
        <v>28803.582399999999</v>
      </c>
      <c r="M47" s="65">
        <v>0</v>
      </c>
      <c r="N47" s="64">
        <v>3941.9584145400572</v>
      </c>
      <c r="O47" s="64"/>
      <c r="P47" s="65">
        <v>119341.6722</v>
      </c>
      <c r="Q47" s="66">
        <v>-6232.832242729959</v>
      </c>
      <c r="R47" s="66">
        <v>113108.83995727004</v>
      </c>
      <c r="S47" s="66"/>
      <c r="T47" s="66"/>
    </row>
    <row r="48" spans="1:20">
      <c r="A48" s="32" t="s">
        <v>65</v>
      </c>
      <c r="B48" s="63">
        <v>4.2783999999999999E-3</v>
      </c>
      <c r="C48" s="63">
        <v>4.2215000000000004E-3</v>
      </c>
      <c r="D48" s="64">
        <v>-73028.009600000005</v>
      </c>
      <c r="E48" s="64"/>
      <c r="F48" s="65">
        <v>1253.5711999999999</v>
      </c>
      <c r="G48" s="65">
        <v>9014.5887999999995</v>
      </c>
      <c r="H48" s="65">
        <v>12321.791999999999</v>
      </c>
      <c r="I48" s="64">
        <v>1664.2534783382735</v>
      </c>
      <c r="J48" s="64"/>
      <c r="K48" s="65">
        <v>235.31199999999998</v>
      </c>
      <c r="L48" s="65">
        <v>2806.6304</v>
      </c>
      <c r="M48" s="65">
        <v>0</v>
      </c>
      <c r="N48" s="64">
        <v>1040.6767999999993</v>
      </c>
      <c r="O48" s="64"/>
      <c r="P48" s="65">
        <v>11628.691199999999</v>
      </c>
      <c r="Q48" s="66">
        <v>-336.56953916914335</v>
      </c>
      <c r="R48" s="66">
        <v>11292.121660830857</v>
      </c>
      <c r="S48" s="66"/>
      <c r="T48" s="66"/>
    </row>
    <row r="49" spans="1:20">
      <c r="A49" s="32" t="s">
        <v>66</v>
      </c>
      <c r="B49" s="63">
        <v>1.24961E-2</v>
      </c>
      <c r="C49" s="63">
        <v>1.2143599999999999E-2</v>
      </c>
      <c r="D49" s="64">
        <v>-213295.93090000001</v>
      </c>
      <c r="E49" s="64"/>
      <c r="F49" s="65">
        <v>3661.3572999999997</v>
      </c>
      <c r="G49" s="65">
        <v>26329.2827</v>
      </c>
      <c r="H49" s="65">
        <v>35988.767999999996</v>
      </c>
      <c r="I49" s="64">
        <v>3138.8094391691375</v>
      </c>
      <c r="J49" s="64"/>
      <c r="K49" s="65">
        <v>687.28549999999996</v>
      </c>
      <c r="L49" s="65">
        <v>8197.4416000000001</v>
      </c>
      <c r="M49" s="65">
        <v>0</v>
      </c>
      <c r="N49" s="64">
        <v>5923.8617999999942</v>
      </c>
      <c r="O49" s="64"/>
      <c r="P49" s="65">
        <v>33964.399799999999</v>
      </c>
      <c r="Q49" s="66">
        <v>-1685.9047195845624</v>
      </c>
      <c r="R49" s="66">
        <v>32278.495080415436</v>
      </c>
      <c r="S49" s="66"/>
      <c r="T49" s="66"/>
    </row>
    <row r="50" spans="1:20">
      <c r="A50" s="32" t="s">
        <v>23</v>
      </c>
      <c r="B50" s="63">
        <v>7.6893999999999999E-3</v>
      </c>
      <c r="C50" s="63">
        <v>7.4390999999999997E-3</v>
      </c>
      <c r="D50" s="64">
        <v>-131250.36859999999</v>
      </c>
      <c r="E50" s="64"/>
      <c r="F50" s="65">
        <v>2252.9942000000001</v>
      </c>
      <c r="G50" s="65">
        <v>16201.5658</v>
      </c>
      <c r="H50" s="65">
        <v>22145.471999999998</v>
      </c>
      <c r="I50" s="64">
        <v>1240.8564418397618</v>
      </c>
      <c r="J50" s="64"/>
      <c r="K50" s="65">
        <v>422.91699999999997</v>
      </c>
      <c r="L50" s="65">
        <v>5044.2464</v>
      </c>
      <c r="M50" s="65">
        <v>0</v>
      </c>
      <c r="N50" s="64">
        <v>4630.339599999993</v>
      </c>
      <c r="O50" s="64"/>
      <c r="P50" s="65">
        <v>20899.789199999999</v>
      </c>
      <c r="Q50" s="66">
        <v>-4510.9750709198788</v>
      </c>
      <c r="R50" s="66">
        <v>16388.814129080121</v>
      </c>
      <c r="S50" s="66"/>
      <c r="T50" s="66"/>
    </row>
    <row r="51" spans="1:20">
      <c r="A51" s="32" t="s">
        <v>67</v>
      </c>
      <c r="B51" s="63">
        <v>1.42083E-2</v>
      </c>
      <c r="C51" s="63">
        <v>1.4215500000000001E-2</v>
      </c>
      <c r="D51" s="64">
        <v>-242521.47270000001</v>
      </c>
      <c r="E51" s="64"/>
      <c r="F51" s="65">
        <v>4163.0319</v>
      </c>
      <c r="G51" s="65">
        <v>29936.8881</v>
      </c>
      <c r="H51" s="65">
        <v>40919.904000000002</v>
      </c>
      <c r="I51" s="64">
        <v>112.73759999999554</v>
      </c>
      <c r="J51" s="64"/>
      <c r="K51" s="65">
        <v>781.45650000000001</v>
      </c>
      <c r="L51" s="65">
        <v>9320.6448</v>
      </c>
      <c r="M51" s="65">
        <v>0</v>
      </c>
      <c r="N51" s="64">
        <v>6195.3492534124634</v>
      </c>
      <c r="O51" s="64"/>
      <c r="P51" s="65">
        <v>38618.159399999997</v>
      </c>
      <c r="Q51" s="66">
        <v>-8141.6681732937805</v>
      </c>
      <c r="R51" s="66">
        <v>30476.491226706217</v>
      </c>
      <c r="S51" s="66"/>
      <c r="T51" s="66"/>
    </row>
    <row r="52" spans="1:20">
      <c r="A52" s="32" t="s">
        <v>68</v>
      </c>
      <c r="B52" s="63">
        <v>1.7851E-3</v>
      </c>
      <c r="C52" s="63">
        <v>1.8568E-3</v>
      </c>
      <c r="D52" s="64">
        <v>-30469.871899999998</v>
      </c>
      <c r="E52" s="64"/>
      <c r="F52" s="65">
        <v>523.03430000000003</v>
      </c>
      <c r="G52" s="65">
        <v>3761.2057</v>
      </c>
      <c r="H52" s="65">
        <v>5141.0879999999997</v>
      </c>
      <c r="I52" s="64">
        <v>1253.6894237388706</v>
      </c>
      <c r="J52" s="64"/>
      <c r="K52" s="65">
        <v>98.180499999999995</v>
      </c>
      <c r="L52" s="65">
        <v>1171.0255999999999</v>
      </c>
      <c r="M52" s="65">
        <v>0</v>
      </c>
      <c r="N52" s="64">
        <v>0</v>
      </c>
      <c r="O52" s="64"/>
      <c r="P52" s="65">
        <v>4851.9017999999996</v>
      </c>
      <c r="Q52" s="66">
        <v>909.32628813056169</v>
      </c>
      <c r="R52" s="66">
        <v>5761.2280881305614</v>
      </c>
      <c r="S52" s="66"/>
      <c r="T52" s="66"/>
    </row>
    <row r="53" spans="1:20">
      <c r="A53" s="32" t="s">
        <v>69</v>
      </c>
      <c r="B53" s="63">
        <v>4.4527000000000004E-3</v>
      </c>
      <c r="C53" s="63">
        <v>5.0083999999999997E-3</v>
      </c>
      <c r="D53" s="64">
        <v>-76003.136300000013</v>
      </c>
      <c r="E53" s="64"/>
      <c r="F53" s="65">
        <v>1304.6411000000001</v>
      </c>
      <c r="G53" s="65">
        <v>9381.8389000000006</v>
      </c>
      <c r="H53" s="65">
        <v>12823.776000000002</v>
      </c>
      <c r="I53" s="64">
        <v>9101.1591999999837</v>
      </c>
      <c r="J53" s="64"/>
      <c r="K53" s="65">
        <v>244.89850000000001</v>
      </c>
      <c r="L53" s="65">
        <v>2920.9712000000004</v>
      </c>
      <c r="M53" s="65">
        <v>0</v>
      </c>
      <c r="N53" s="64">
        <v>2483.6685281899099</v>
      </c>
      <c r="O53" s="64"/>
      <c r="P53" s="65">
        <v>12102.438600000001</v>
      </c>
      <c r="Q53" s="66">
        <v>4676.5215640949446</v>
      </c>
      <c r="R53" s="66">
        <v>16778.960164094948</v>
      </c>
      <c r="S53" s="66"/>
      <c r="T53" s="66"/>
    </row>
    <row r="54" spans="1:20">
      <c r="A54" s="32" t="s">
        <v>70</v>
      </c>
      <c r="B54" s="63">
        <v>4.8450000000000001E-4</v>
      </c>
      <c r="C54" s="63">
        <v>4.6650000000000001E-4</v>
      </c>
      <c r="D54" s="64">
        <v>-8269.9305000000004</v>
      </c>
      <c r="E54" s="64"/>
      <c r="F54" s="65">
        <v>141.95850000000002</v>
      </c>
      <c r="G54" s="65">
        <v>1020.8415</v>
      </c>
      <c r="H54" s="65">
        <v>1395.3600000000001</v>
      </c>
      <c r="I54" s="64">
        <v>0</v>
      </c>
      <c r="J54" s="64"/>
      <c r="K54" s="65">
        <v>26.647500000000001</v>
      </c>
      <c r="L54" s="65">
        <v>317.83199999999999</v>
      </c>
      <c r="M54" s="65">
        <v>0</v>
      </c>
      <c r="N54" s="64">
        <v>396.10564510385763</v>
      </c>
      <c r="O54" s="64"/>
      <c r="P54" s="65">
        <v>1316.8710000000001</v>
      </c>
      <c r="Q54" s="66">
        <v>-576.72277744807104</v>
      </c>
      <c r="R54" s="66">
        <v>740.14822255192905</v>
      </c>
      <c r="S54" s="66"/>
      <c r="T54" s="66"/>
    </row>
    <row r="55" spans="1:20">
      <c r="A55" s="32" t="s">
        <v>71</v>
      </c>
      <c r="B55" s="63">
        <v>2.0341999999999999E-2</v>
      </c>
      <c r="C55" s="63">
        <v>2.0577100000000001E-2</v>
      </c>
      <c r="D55" s="64">
        <v>-347217.598</v>
      </c>
      <c r="E55" s="64"/>
      <c r="F55" s="65">
        <v>5960.2060000000001</v>
      </c>
      <c r="G55" s="65">
        <v>42860.593999999997</v>
      </c>
      <c r="H55" s="65">
        <v>58584.959999999999</v>
      </c>
      <c r="I55" s="64">
        <v>3681.1958000000282</v>
      </c>
      <c r="J55" s="64"/>
      <c r="K55" s="65">
        <v>1118.81</v>
      </c>
      <c r="L55" s="65">
        <v>13344.351999999999</v>
      </c>
      <c r="M55" s="65">
        <v>0</v>
      </c>
      <c r="N55" s="64">
        <v>11890.811853412493</v>
      </c>
      <c r="O55" s="64"/>
      <c r="P55" s="65">
        <v>55289.555999999997</v>
      </c>
      <c r="Q55" s="66">
        <v>-11121.544073293771</v>
      </c>
      <c r="R55" s="66">
        <v>44168.011926706225</v>
      </c>
      <c r="S55" s="66"/>
      <c r="T55" s="66"/>
    </row>
    <row r="56" spans="1:20">
      <c r="A56" s="32" t="s">
        <v>72</v>
      </c>
      <c r="B56" s="63">
        <v>6.7647999999999996E-3</v>
      </c>
      <c r="C56" s="63">
        <v>6.6058000000000002E-3</v>
      </c>
      <c r="D56" s="64">
        <v>-115468.37119999999</v>
      </c>
      <c r="E56" s="64"/>
      <c r="F56" s="65">
        <v>1982.0863999999999</v>
      </c>
      <c r="G56" s="65">
        <v>14253.433599999998</v>
      </c>
      <c r="H56" s="65">
        <v>19482.624</v>
      </c>
      <c r="I56" s="64">
        <v>0</v>
      </c>
      <c r="J56" s="64"/>
      <c r="K56" s="65">
        <v>372.06399999999996</v>
      </c>
      <c r="L56" s="65">
        <v>4437.7087999999994</v>
      </c>
      <c r="M56" s="65">
        <v>0</v>
      </c>
      <c r="N56" s="64">
        <v>20706.85060682493</v>
      </c>
      <c r="O56" s="64"/>
      <c r="P56" s="65">
        <v>18386.7264</v>
      </c>
      <c r="Q56" s="66">
        <v>-15524.024946587539</v>
      </c>
      <c r="R56" s="66">
        <v>2862.701453412461</v>
      </c>
      <c r="S56" s="66"/>
      <c r="T56" s="66"/>
    </row>
    <row r="57" spans="1:20">
      <c r="A57" s="32" t="s">
        <v>73</v>
      </c>
      <c r="B57" s="63">
        <v>2.1563800000000001E-2</v>
      </c>
      <c r="C57" s="63">
        <v>1.98465E-2</v>
      </c>
      <c r="D57" s="64">
        <v>-368072.50220000005</v>
      </c>
      <c r="E57" s="64"/>
      <c r="F57" s="65">
        <v>6318.1934000000001</v>
      </c>
      <c r="G57" s="65">
        <v>45434.926599999999</v>
      </c>
      <c r="H57" s="65">
        <v>62103.744000000006</v>
      </c>
      <c r="I57" s="64">
        <v>410.81580000000122</v>
      </c>
      <c r="J57" s="64"/>
      <c r="K57" s="65">
        <v>1186.009</v>
      </c>
      <c r="L57" s="65">
        <v>14145.852800000001</v>
      </c>
      <c r="M57" s="65">
        <v>0</v>
      </c>
      <c r="N57" s="64">
        <v>35332.978573590524</v>
      </c>
      <c r="O57" s="64"/>
      <c r="P57" s="65">
        <v>58610.4084</v>
      </c>
      <c r="Q57" s="66">
        <v>-18827.997863204746</v>
      </c>
      <c r="R57" s="66">
        <v>39782.410536795258</v>
      </c>
      <c r="S57" s="66"/>
      <c r="T57" s="66"/>
    </row>
    <row r="58" spans="1:20">
      <c r="A58" s="32" t="s">
        <v>74</v>
      </c>
      <c r="B58" s="63">
        <v>8.2770000000000001E-4</v>
      </c>
      <c r="C58" s="63">
        <v>8.3480000000000002E-4</v>
      </c>
      <c r="D58" s="64">
        <v>-14128.0113</v>
      </c>
      <c r="E58" s="64"/>
      <c r="F58" s="65">
        <v>242.51609999999999</v>
      </c>
      <c r="G58" s="65">
        <v>1743.9639</v>
      </c>
      <c r="H58" s="65">
        <v>2383.7759999999998</v>
      </c>
      <c r="I58" s="64">
        <v>2411.987566468842</v>
      </c>
      <c r="J58" s="64"/>
      <c r="K58" s="65">
        <v>45.523499999999999</v>
      </c>
      <c r="L58" s="65">
        <v>542.97119999999995</v>
      </c>
      <c r="M58" s="65">
        <v>0</v>
      </c>
      <c r="N58" s="64">
        <v>126.98460000000023</v>
      </c>
      <c r="O58" s="64"/>
      <c r="P58" s="65">
        <v>2249.6886</v>
      </c>
      <c r="Q58" s="66">
        <v>965.29046676557755</v>
      </c>
      <c r="R58" s="66">
        <v>3214.9790667655775</v>
      </c>
      <c r="S58" s="66"/>
      <c r="T58" s="66"/>
    </row>
    <row r="59" spans="1:20">
      <c r="A59" s="32" t="s">
        <v>75</v>
      </c>
      <c r="B59" s="63">
        <v>5.6318999999999996E-3</v>
      </c>
      <c r="C59" s="63">
        <v>5.7454000000000003E-3</v>
      </c>
      <c r="D59" s="64">
        <v>-96130.901099999988</v>
      </c>
      <c r="E59" s="64"/>
      <c r="F59" s="65">
        <v>1650.1466999999998</v>
      </c>
      <c r="G59" s="65">
        <v>11866.413299999998</v>
      </c>
      <c r="H59" s="65">
        <v>16219.871999999999</v>
      </c>
      <c r="I59" s="64">
        <v>1777.1830000000136</v>
      </c>
      <c r="J59" s="64"/>
      <c r="K59" s="65">
        <v>309.75449999999995</v>
      </c>
      <c r="L59" s="65">
        <v>3694.5263999999997</v>
      </c>
      <c r="M59" s="65">
        <v>0</v>
      </c>
      <c r="N59" s="64">
        <v>1447.3831364985153</v>
      </c>
      <c r="O59" s="64"/>
      <c r="P59" s="65">
        <v>15307.504199999999</v>
      </c>
      <c r="Q59" s="66">
        <v>-655.28643175073603</v>
      </c>
      <c r="R59" s="66">
        <v>14652.217768249264</v>
      </c>
      <c r="S59" s="66"/>
      <c r="T59" s="66"/>
    </row>
    <row r="60" spans="1:20">
      <c r="A60" s="32" t="s">
        <v>76</v>
      </c>
      <c r="B60" s="63">
        <v>3.4169000000000001E-3</v>
      </c>
      <c r="C60" s="63">
        <v>3.5750000000000001E-3</v>
      </c>
      <c r="D60" s="64">
        <v>-58323.066100000004</v>
      </c>
      <c r="E60" s="64"/>
      <c r="F60" s="65">
        <v>1001.1517</v>
      </c>
      <c r="G60" s="65">
        <v>7199.4083000000001</v>
      </c>
      <c r="H60" s="65">
        <v>9840.6720000000005</v>
      </c>
      <c r="I60" s="64">
        <v>2881.5107999999996</v>
      </c>
      <c r="J60" s="64"/>
      <c r="K60" s="65">
        <v>187.92949999999999</v>
      </c>
      <c r="L60" s="65">
        <v>2241.4864000000002</v>
      </c>
      <c r="M60" s="65">
        <v>0</v>
      </c>
      <c r="N60" s="64">
        <v>1250.6346643916966</v>
      </c>
      <c r="O60" s="64"/>
      <c r="P60" s="65">
        <v>9287.1342000000004</v>
      </c>
      <c r="Q60" s="66">
        <v>1868.3978821958442</v>
      </c>
      <c r="R60" s="66">
        <v>11155.532082195845</v>
      </c>
      <c r="S60" s="66"/>
      <c r="T60" s="66"/>
    </row>
    <row r="61" spans="1:20">
      <c r="A61" s="32" t="s">
        <v>77</v>
      </c>
      <c r="B61" s="63">
        <v>9.2902000000000002E-3</v>
      </c>
      <c r="C61" s="63">
        <v>8.9589999999999999E-3</v>
      </c>
      <c r="D61" s="64">
        <v>-158574.42379999999</v>
      </c>
      <c r="E61" s="64"/>
      <c r="F61" s="65">
        <v>2722.0286000000001</v>
      </c>
      <c r="G61" s="65">
        <v>19574.451400000002</v>
      </c>
      <c r="H61" s="65">
        <v>26755.776000000002</v>
      </c>
      <c r="I61" s="64">
        <v>0</v>
      </c>
      <c r="J61" s="64"/>
      <c r="K61" s="65">
        <v>510.96100000000001</v>
      </c>
      <c r="L61" s="65">
        <v>6094.3712000000005</v>
      </c>
      <c r="M61" s="65">
        <v>0</v>
      </c>
      <c r="N61" s="64">
        <v>10947.8203338279</v>
      </c>
      <c r="O61" s="64"/>
      <c r="P61" s="65">
        <v>25250.763600000002</v>
      </c>
      <c r="Q61" s="66">
        <v>-8949.5798830860604</v>
      </c>
      <c r="R61" s="66">
        <v>16301.183716913942</v>
      </c>
      <c r="S61" s="66"/>
      <c r="T61" s="66"/>
    </row>
    <row r="62" spans="1:20">
      <c r="A62" s="32" t="s">
        <v>78</v>
      </c>
      <c r="B62" s="63">
        <v>4.2596999999999999E-3</v>
      </c>
      <c r="C62" s="63">
        <v>4.2973000000000004E-3</v>
      </c>
      <c r="D62" s="64">
        <v>-72708.819300000003</v>
      </c>
      <c r="E62" s="64"/>
      <c r="F62" s="65">
        <v>1248.0921000000001</v>
      </c>
      <c r="G62" s="65">
        <v>8975.187899999999</v>
      </c>
      <c r="H62" s="65">
        <v>12267.936</v>
      </c>
      <c r="I62" s="64">
        <v>588.74079999999833</v>
      </c>
      <c r="J62" s="64"/>
      <c r="K62" s="65">
        <v>234.2835</v>
      </c>
      <c r="L62" s="65">
        <v>2794.3631999999998</v>
      </c>
      <c r="M62" s="65">
        <v>0</v>
      </c>
      <c r="N62" s="64">
        <v>1080.6898409495579</v>
      </c>
      <c r="O62" s="64"/>
      <c r="P62" s="65">
        <v>11577.864599999999</v>
      </c>
      <c r="Q62" s="66">
        <v>-2058.2672795252274</v>
      </c>
      <c r="R62" s="66">
        <v>9519.5973204747715</v>
      </c>
      <c r="S62" s="66"/>
      <c r="T62" s="66"/>
    </row>
    <row r="63" spans="1:20">
      <c r="A63" s="32" t="s">
        <v>79</v>
      </c>
      <c r="B63" s="63">
        <v>5.3855999999999999E-3</v>
      </c>
      <c r="C63" s="63">
        <v>5.1720000000000004E-3</v>
      </c>
      <c r="D63" s="64">
        <v>-91926.806400000001</v>
      </c>
      <c r="E63" s="64"/>
      <c r="F63" s="65">
        <v>1577.9808</v>
      </c>
      <c r="G63" s="65">
        <v>11347.459199999999</v>
      </c>
      <c r="H63" s="65">
        <v>15510.528</v>
      </c>
      <c r="I63" s="64">
        <v>0</v>
      </c>
      <c r="J63" s="64"/>
      <c r="K63" s="65">
        <v>296.20799999999997</v>
      </c>
      <c r="L63" s="65">
        <v>3532.9535999999998</v>
      </c>
      <c r="M63" s="65">
        <v>0</v>
      </c>
      <c r="N63" s="64">
        <v>6357.1941388723935</v>
      </c>
      <c r="O63" s="64"/>
      <c r="P63" s="65">
        <v>14638.060799999999</v>
      </c>
      <c r="Q63" s="66">
        <v>-6022.4345305637962</v>
      </c>
      <c r="R63" s="66">
        <v>8615.6262694362031</v>
      </c>
      <c r="S63" s="66"/>
      <c r="T63" s="66"/>
    </row>
    <row r="64" spans="1:20">
      <c r="A64" s="32" t="s">
        <v>80</v>
      </c>
      <c r="B64" s="63">
        <v>1.7650999999999999E-3</v>
      </c>
      <c r="C64" s="63">
        <v>1.8517E-3</v>
      </c>
      <c r="D64" s="64">
        <v>-30128.491899999997</v>
      </c>
      <c r="E64" s="64"/>
      <c r="F64" s="65">
        <v>517.17430000000002</v>
      </c>
      <c r="G64" s="65">
        <v>3719.0656999999997</v>
      </c>
      <c r="H64" s="65">
        <v>5083.4879999999994</v>
      </c>
      <c r="I64" s="64">
        <v>1401.0601999999976</v>
      </c>
      <c r="J64" s="64"/>
      <c r="K64" s="65">
        <v>97.080500000000001</v>
      </c>
      <c r="L64" s="65">
        <v>1157.9056</v>
      </c>
      <c r="M64" s="65">
        <v>0</v>
      </c>
      <c r="N64" s="64">
        <v>57.691513056377453</v>
      </c>
      <c r="O64" s="64"/>
      <c r="P64" s="65">
        <v>4797.5418</v>
      </c>
      <c r="Q64" s="66">
        <v>616.86780652818948</v>
      </c>
      <c r="R64" s="66">
        <v>5414.4096065281892</v>
      </c>
      <c r="S64" s="66"/>
      <c r="T64" s="66"/>
    </row>
    <row r="65" spans="1:20">
      <c r="A65" s="32" t="s">
        <v>81</v>
      </c>
      <c r="B65" s="63">
        <v>4.065E-3</v>
      </c>
      <c r="C65" s="63">
        <v>4.0070000000000001E-3</v>
      </c>
      <c r="D65" s="64">
        <v>-69385.485000000001</v>
      </c>
      <c r="E65" s="64"/>
      <c r="F65" s="65">
        <v>1191.0450000000001</v>
      </c>
      <c r="G65" s="65">
        <v>8564.9549999999999</v>
      </c>
      <c r="H65" s="65">
        <v>11707.2</v>
      </c>
      <c r="I65" s="64">
        <v>65.838599999999559</v>
      </c>
      <c r="J65" s="64"/>
      <c r="K65" s="65">
        <v>223.57499999999999</v>
      </c>
      <c r="L65" s="65">
        <v>2666.64</v>
      </c>
      <c r="M65" s="65">
        <v>0</v>
      </c>
      <c r="N65" s="64">
        <v>2949.8568688427349</v>
      </c>
      <c r="O65" s="64"/>
      <c r="P65" s="65">
        <v>11048.67</v>
      </c>
      <c r="Q65" s="66">
        <v>-1748.575765578641</v>
      </c>
      <c r="R65" s="66">
        <v>9300.0942344213581</v>
      </c>
      <c r="S65" s="66"/>
      <c r="T65" s="66"/>
    </row>
    <row r="66" spans="1:20">
      <c r="A66" s="32" t="s">
        <v>82</v>
      </c>
      <c r="B66" s="63">
        <v>8.22431E-2</v>
      </c>
      <c r="C66" s="63">
        <v>7.9832E-2</v>
      </c>
      <c r="D66" s="64">
        <v>-1403807.4739000001</v>
      </c>
      <c r="E66" s="64"/>
      <c r="F66" s="65">
        <v>24097.228299999999</v>
      </c>
      <c r="G66" s="65">
        <v>173286.21169999999</v>
      </c>
      <c r="H66" s="65">
        <v>236860.128</v>
      </c>
      <c r="I66" s="64">
        <v>83685.939888427383</v>
      </c>
      <c r="J66" s="64"/>
      <c r="K66" s="65">
        <v>4523.3705</v>
      </c>
      <c r="L66" s="65">
        <v>53951.473599999998</v>
      </c>
      <c r="M66" s="65">
        <v>0</v>
      </c>
      <c r="N66" s="64">
        <v>39428.972999999954</v>
      </c>
      <c r="O66" s="64"/>
      <c r="P66" s="65">
        <v>223536.7458</v>
      </c>
      <c r="Q66" s="66">
        <v>44691.479755786429</v>
      </c>
      <c r="R66" s="66">
        <v>268228.22555578646</v>
      </c>
      <c r="S66" s="66"/>
      <c r="T66" s="66"/>
    </row>
    <row r="67" spans="1:20">
      <c r="A67" s="32" t="s">
        <v>83</v>
      </c>
      <c r="B67" s="63">
        <v>1.4748999999999999E-3</v>
      </c>
      <c r="C67" s="63">
        <v>1.5782999999999999E-3</v>
      </c>
      <c r="D67" s="64">
        <v>-25175.068099999997</v>
      </c>
      <c r="E67" s="64"/>
      <c r="F67" s="65">
        <v>432.14569999999998</v>
      </c>
      <c r="G67" s="65">
        <v>3107.6142999999997</v>
      </c>
      <c r="H67" s="65">
        <v>4247.7119999999995</v>
      </c>
      <c r="I67" s="64">
        <v>1717.8662000000018</v>
      </c>
      <c r="J67" s="64"/>
      <c r="K67" s="65">
        <v>81.119499999999988</v>
      </c>
      <c r="L67" s="65">
        <v>967.53439999999989</v>
      </c>
      <c r="M67" s="65">
        <v>0</v>
      </c>
      <c r="N67" s="64">
        <v>23.467734124628038</v>
      </c>
      <c r="O67" s="64"/>
      <c r="P67" s="65">
        <v>4008.7781999999997</v>
      </c>
      <c r="Q67" s="66">
        <v>1352.1338670623174</v>
      </c>
      <c r="R67" s="66">
        <v>5360.912067062317</v>
      </c>
      <c r="S67" s="66"/>
      <c r="T67" s="66"/>
    </row>
    <row r="68" spans="1:20">
      <c r="A68" s="32" t="s">
        <v>84</v>
      </c>
      <c r="B68" s="63">
        <v>2.4242999999999999E-3</v>
      </c>
      <c r="C68" s="63">
        <v>2.4842000000000002E-3</v>
      </c>
      <c r="D68" s="64">
        <v>-41380.376700000001</v>
      </c>
      <c r="E68" s="64"/>
      <c r="F68" s="65">
        <v>710.31989999999996</v>
      </c>
      <c r="G68" s="65">
        <v>5108.0001000000002</v>
      </c>
      <c r="H68" s="65">
        <v>6981.9839999999995</v>
      </c>
      <c r="I68" s="64">
        <v>985.8274905044517</v>
      </c>
      <c r="J68" s="64"/>
      <c r="K68" s="65">
        <v>133.3365</v>
      </c>
      <c r="L68" s="65">
        <v>1590.3407999999999</v>
      </c>
      <c r="M68" s="65">
        <v>0</v>
      </c>
      <c r="N68" s="64">
        <v>57.733200000000096</v>
      </c>
      <c r="O68" s="64"/>
      <c r="P68" s="65">
        <v>6589.2473999999993</v>
      </c>
      <c r="Q68" s="66">
        <v>37.26430474777402</v>
      </c>
      <c r="R68" s="66">
        <v>6626.5117047477734</v>
      </c>
      <c r="S68" s="66"/>
      <c r="T68" s="66"/>
    </row>
    <row r="69" spans="1:20">
      <c r="A69" s="32" t="s">
        <v>85</v>
      </c>
      <c r="B69" s="63">
        <v>6.9439999999999997E-3</v>
      </c>
      <c r="C69" s="63">
        <v>2.2974999999999999E-2</v>
      </c>
      <c r="D69" s="64">
        <v>-118527.136</v>
      </c>
      <c r="E69" s="64"/>
      <c r="F69" s="65">
        <v>2034.5919999999999</v>
      </c>
      <c r="G69" s="65">
        <v>14631.008</v>
      </c>
      <c r="H69" s="65">
        <v>19998.719999999998</v>
      </c>
      <c r="I69" s="64">
        <v>251013.39800000002</v>
      </c>
      <c r="J69" s="64"/>
      <c r="K69" s="65">
        <v>381.91999999999996</v>
      </c>
      <c r="L69" s="65">
        <v>4555.2640000000001</v>
      </c>
      <c r="M69" s="65">
        <v>0</v>
      </c>
      <c r="N69" s="64">
        <v>98102.089647181012</v>
      </c>
      <c r="O69" s="64"/>
      <c r="P69" s="65">
        <v>18873.791999999998</v>
      </c>
      <c r="Q69" s="66">
        <v>51643.154673590529</v>
      </c>
      <c r="R69" s="66">
        <v>70516.94667359053</v>
      </c>
      <c r="S69" s="66"/>
      <c r="T69" s="66"/>
    </row>
    <row r="70" spans="1:20">
      <c r="A70" s="32" t="s">
        <v>86</v>
      </c>
      <c r="B70" s="63">
        <v>8.3329000000000007E-3</v>
      </c>
      <c r="C70" s="63">
        <v>8.3230999999999999E-3</v>
      </c>
      <c r="D70" s="64">
        <v>-142234.27010000002</v>
      </c>
      <c r="E70" s="64"/>
      <c r="F70" s="65">
        <v>2441.5397000000003</v>
      </c>
      <c r="G70" s="65">
        <v>17557.420300000002</v>
      </c>
      <c r="H70" s="65">
        <v>23998.752</v>
      </c>
      <c r="I70" s="64">
        <v>350.75400890207965</v>
      </c>
      <c r="J70" s="64"/>
      <c r="K70" s="65">
        <v>458.30950000000001</v>
      </c>
      <c r="L70" s="65">
        <v>5466.3824000000004</v>
      </c>
      <c r="M70" s="65">
        <v>0</v>
      </c>
      <c r="N70" s="64">
        <v>153.44840000000718</v>
      </c>
      <c r="O70" s="64"/>
      <c r="P70" s="65">
        <v>22648.822200000002</v>
      </c>
      <c r="Q70" s="66">
        <v>764.29529554896465</v>
      </c>
      <c r="R70" s="66">
        <v>23413.117495548966</v>
      </c>
      <c r="S70" s="66"/>
      <c r="T70" s="66"/>
    </row>
    <row r="71" spans="1:20">
      <c r="A71" s="32" t="s">
        <v>87</v>
      </c>
      <c r="B71" s="63">
        <v>2.74573E-2</v>
      </c>
      <c r="C71" s="63">
        <v>2.7473600000000001E-2</v>
      </c>
      <c r="D71" s="64">
        <v>-468668.65370000002</v>
      </c>
      <c r="E71" s="64"/>
      <c r="F71" s="65">
        <v>8044.9889000000003</v>
      </c>
      <c r="G71" s="65">
        <v>57852.5311</v>
      </c>
      <c r="H71" s="65">
        <v>79077.024000000005</v>
      </c>
      <c r="I71" s="64">
        <v>255.22540000000058</v>
      </c>
      <c r="J71" s="64"/>
      <c r="K71" s="65">
        <v>1510.1514999999999</v>
      </c>
      <c r="L71" s="65">
        <v>18011.988799999999</v>
      </c>
      <c r="M71" s="65">
        <v>0</v>
      </c>
      <c r="N71" s="64">
        <v>15893.635286350131</v>
      </c>
      <c r="O71" s="64"/>
      <c r="P71" s="65">
        <v>74628.941399999996</v>
      </c>
      <c r="Q71" s="66">
        <v>-16498.845406824898</v>
      </c>
      <c r="R71" s="66">
        <v>58130.095993175099</v>
      </c>
      <c r="S71" s="66"/>
      <c r="T71" s="66"/>
    </row>
    <row r="72" spans="1:20">
      <c r="A72" s="32" t="s">
        <v>88</v>
      </c>
      <c r="B72" s="63">
        <v>1.5912999999999999E-3</v>
      </c>
      <c r="C72" s="63">
        <v>1.7821E-3</v>
      </c>
      <c r="D72" s="64">
        <v>-27161.899699999998</v>
      </c>
      <c r="E72" s="64"/>
      <c r="F72" s="65">
        <v>466.2509</v>
      </c>
      <c r="G72" s="65">
        <v>3352.8690999999999</v>
      </c>
      <c r="H72" s="65">
        <v>4582.9439999999995</v>
      </c>
      <c r="I72" s="64">
        <v>2987.5464000000034</v>
      </c>
      <c r="J72" s="64"/>
      <c r="K72" s="65">
        <v>87.521499999999989</v>
      </c>
      <c r="L72" s="65">
        <v>1043.8927999999999</v>
      </c>
      <c r="M72" s="65">
        <v>0</v>
      </c>
      <c r="N72" s="64">
        <v>825.48187002967393</v>
      </c>
      <c r="O72" s="64"/>
      <c r="P72" s="65">
        <v>4325.1534000000001</v>
      </c>
      <c r="Q72" s="66">
        <v>503.85283501483798</v>
      </c>
      <c r="R72" s="66">
        <v>4829.0062350148382</v>
      </c>
      <c r="S72" s="66"/>
      <c r="T72" s="66"/>
    </row>
    <row r="73" spans="1:20">
      <c r="A73" s="32" t="s">
        <v>89</v>
      </c>
      <c r="B73" s="63">
        <v>2.2098099999999999E-2</v>
      </c>
      <c r="C73" s="63">
        <v>2.22189E-2</v>
      </c>
      <c r="D73" s="64">
        <v>-377192.46889999998</v>
      </c>
      <c r="E73" s="64"/>
      <c r="F73" s="65">
        <v>6474.7433000000001</v>
      </c>
      <c r="G73" s="65">
        <v>46560.6967</v>
      </c>
      <c r="H73" s="65">
        <v>63642.527999999998</v>
      </c>
      <c r="I73" s="64">
        <v>7907.0489139466335</v>
      </c>
      <c r="J73" s="64"/>
      <c r="K73" s="65">
        <v>1215.3954999999999</v>
      </c>
      <c r="L73" s="65">
        <v>14496.353599999999</v>
      </c>
      <c r="M73" s="65">
        <v>0</v>
      </c>
      <c r="N73" s="64">
        <v>74.370599999997665</v>
      </c>
      <c r="O73" s="64"/>
      <c r="P73" s="65">
        <v>60062.635799999996</v>
      </c>
      <c r="Q73" s="66">
        <v>7318.2117430267426</v>
      </c>
      <c r="R73" s="66">
        <v>67380.847543026743</v>
      </c>
      <c r="S73" s="66"/>
      <c r="T73" s="66"/>
    </row>
    <row r="74" spans="1:20">
      <c r="A74" s="32" t="s">
        <v>90</v>
      </c>
      <c r="B74" s="63">
        <v>1.12581E-2</v>
      </c>
      <c r="C74" s="63">
        <v>1.15307E-2</v>
      </c>
      <c r="D74" s="64">
        <v>-192164.50890000002</v>
      </c>
      <c r="E74" s="64"/>
      <c r="F74" s="65">
        <v>3298.6233000000002</v>
      </c>
      <c r="G74" s="65">
        <v>23720.816699999999</v>
      </c>
      <c r="H74" s="65">
        <v>32423.328000000001</v>
      </c>
      <c r="I74" s="64">
        <v>4268.3707999999824</v>
      </c>
      <c r="J74" s="64"/>
      <c r="K74" s="65">
        <v>619.19550000000004</v>
      </c>
      <c r="L74" s="65">
        <v>7385.3136000000004</v>
      </c>
      <c r="M74" s="65">
        <v>0</v>
      </c>
      <c r="N74" s="64">
        <v>6394.1056646884135</v>
      </c>
      <c r="O74" s="64"/>
      <c r="P74" s="65">
        <v>30599.515800000001</v>
      </c>
      <c r="Q74" s="66">
        <v>-4049.4562676557862</v>
      </c>
      <c r="R74" s="66">
        <v>26550.059532344214</v>
      </c>
      <c r="S74" s="66"/>
      <c r="T74" s="66"/>
    </row>
    <row r="75" spans="1:20">
      <c r="A75" s="32" t="s">
        <v>91</v>
      </c>
      <c r="B75" s="63">
        <v>1.4119E-3</v>
      </c>
      <c r="C75" s="63">
        <v>1.5663999999999999E-3</v>
      </c>
      <c r="D75" s="64">
        <v>-24099.721099999999</v>
      </c>
      <c r="E75" s="64"/>
      <c r="F75" s="65">
        <v>413.68669999999997</v>
      </c>
      <c r="G75" s="65">
        <v>2974.8733000000002</v>
      </c>
      <c r="H75" s="65">
        <v>4066.2719999999999</v>
      </c>
      <c r="I75" s="64">
        <v>2538.7511999999974</v>
      </c>
      <c r="J75" s="64"/>
      <c r="K75" s="65">
        <v>77.654499999999999</v>
      </c>
      <c r="L75" s="65">
        <v>926.20640000000003</v>
      </c>
      <c r="M75" s="65">
        <v>0</v>
      </c>
      <c r="N75" s="64">
        <v>1679.8986344213638</v>
      </c>
      <c r="O75" s="64"/>
      <c r="P75" s="65">
        <v>3837.5441999999998</v>
      </c>
      <c r="Q75" s="66">
        <v>419.72811721068069</v>
      </c>
      <c r="R75" s="66">
        <v>4257.2723172106807</v>
      </c>
      <c r="S75" s="66"/>
      <c r="T75" s="66"/>
    </row>
    <row r="76" spans="1:20">
      <c r="A76" s="32" t="s">
        <v>92</v>
      </c>
      <c r="B76" s="63">
        <v>4.0241000000000001E-3</v>
      </c>
      <c r="C76" s="63">
        <v>4.2376999999999996E-3</v>
      </c>
      <c r="D76" s="64">
        <v>-68687.362900000007</v>
      </c>
      <c r="E76" s="64"/>
      <c r="F76" s="65">
        <v>1179.0613000000001</v>
      </c>
      <c r="G76" s="65">
        <v>8478.7787000000008</v>
      </c>
      <c r="H76" s="65">
        <v>11589.407999999999</v>
      </c>
      <c r="I76" s="64">
        <v>3503.9549999999967</v>
      </c>
      <c r="J76" s="64"/>
      <c r="K76" s="65">
        <v>221.32550000000001</v>
      </c>
      <c r="L76" s="65">
        <v>2639.8096</v>
      </c>
      <c r="M76" s="65">
        <v>0</v>
      </c>
      <c r="N76" s="64">
        <v>1158.7193724035574</v>
      </c>
      <c r="O76" s="64"/>
      <c r="P76" s="65">
        <v>10937.5038</v>
      </c>
      <c r="Q76" s="66">
        <v>1602.7248362017872</v>
      </c>
      <c r="R76" s="66">
        <v>12540.228636201788</v>
      </c>
      <c r="S76" s="66"/>
      <c r="T76" s="66"/>
    </row>
    <row r="77" spans="1:20">
      <c r="A77" s="32" t="s">
        <v>93</v>
      </c>
      <c r="B77" s="63">
        <v>7.4469999999999996E-3</v>
      </c>
      <c r="C77" s="63">
        <v>7.2559E-3</v>
      </c>
      <c r="D77" s="64">
        <v>-127112.84299999999</v>
      </c>
      <c r="E77" s="64"/>
      <c r="F77" s="65">
        <v>2181.971</v>
      </c>
      <c r="G77" s="65">
        <v>15690.829</v>
      </c>
      <c r="H77" s="65">
        <v>21447.360000000001</v>
      </c>
      <c r="I77" s="64">
        <v>0</v>
      </c>
      <c r="J77" s="64"/>
      <c r="K77" s="65">
        <v>409.58499999999998</v>
      </c>
      <c r="L77" s="65">
        <v>4885.232</v>
      </c>
      <c r="M77" s="65">
        <v>0</v>
      </c>
      <c r="N77" s="64">
        <v>5414.9051097922757</v>
      </c>
      <c r="O77" s="64"/>
      <c r="P77" s="65">
        <v>20240.946</v>
      </c>
      <c r="Q77" s="66">
        <v>-5495.8403451038503</v>
      </c>
      <c r="R77" s="66">
        <v>14745.10565489615</v>
      </c>
      <c r="S77" s="66"/>
      <c r="T77" s="66"/>
    </row>
    <row r="78" spans="1:20">
      <c r="A78" s="32" t="s">
        <v>94</v>
      </c>
      <c r="B78" s="63">
        <v>1.2819000000000001E-3</v>
      </c>
      <c r="C78" s="63">
        <v>1.4243000000000001E-3</v>
      </c>
      <c r="D78" s="64">
        <v>-21880.751100000001</v>
      </c>
      <c r="E78" s="64"/>
      <c r="F78" s="65">
        <v>375.59670000000006</v>
      </c>
      <c r="G78" s="65">
        <v>2700.9633000000003</v>
      </c>
      <c r="H78" s="65">
        <v>3691.8720000000003</v>
      </c>
      <c r="I78" s="64">
        <v>2290.8451999999984</v>
      </c>
      <c r="J78" s="64"/>
      <c r="K78" s="65">
        <v>70.504500000000007</v>
      </c>
      <c r="L78" s="65">
        <v>840.92640000000006</v>
      </c>
      <c r="M78" s="65">
        <v>0</v>
      </c>
      <c r="N78" s="64">
        <v>801.81424925816179</v>
      </c>
      <c r="O78" s="64"/>
      <c r="P78" s="65">
        <v>3484.2042000000001</v>
      </c>
      <c r="Q78" s="66">
        <v>869.31372462907677</v>
      </c>
      <c r="R78" s="66">
        <v>4353.5179246290772</v>
      </c>
      <c r="S78" s="66"/>
      <c r="T78" s="66"/>
    </row>
    <row r="79" spans="1:20">
      <c r="A79" s="32" t="s">
        <v>95</v>
      </c>
      <c r="B79" s="63">
        <v>3.4467E-3</v>
      </c>
      <c r="C79" s="63">
        <v>3.5128999999999998E-3</v>
      </c>
      <c r="D79" s="64">
        <v>-58831.722300000001</v>
      </c>
      <c r="E79" s="64"/>
      <c r="F79" s="65">
        <v>1009.8831</v>
      </c>
      <c r="G79" s="65">
        <v>7262.1968999999999</v>
      </c>
      <c r="H79" s="65">
        <v>9926.4959999999992</v>
      </c>
      <c r="I79" s="64">
        <v>1615.3048326409485</v>
      </c>
      <c r="J79" s="64"/>
      <c r="K79" s="65">
        <v>189.5685</v>
      </c>
      <c r="L79" s="65">
        <v>2261.0351999999998</v>
      </c>
      <c r="M79" s="65">
        <v>0</v>
      </c>
      <c r="N79" s="64">
        <v>0</v>
      </c>
      <c r="O79" s="64"/>
      <c r="P79" s="65">
        <v>9368.1306000000004</v>
      </c>
      <c r="Q79" s="66">
        <v>1804.988283679525</v>
      </c>
      <c r="R79" s="66">
        <v>11173.118883679526</v>
      </c>
      <c r="S79" s="66"/>
      <c r="T79" s="66"/>
    </row>
    <row r="80" spans="1:20">
      <c r="A80" s="32" t="s">
        <v>96</v>
      </c>
      <c r="B80" s="63">
        <v>1.4525700000000001E-2</v>
      </c>
      <c r="C80" s="63">
        <v>1.42188E-2</v>
      </c>
      <c r="D80" s="64">
        <v>-247939.17330000002</v>
      </c>
      <c r="E80" s="64"/>
      <c r="F80" s="65">
        <v>4256.0300999999999</v>
      </c>
      <c r="G80" s="65">
        <v>30605.6499</v>
      </c>
      <c r="H80" s="65">
        <v>41834.016000000003</v>
      </c>
      <c r="I80" s="64">
        <v>3877.5244991097957</v>
      </c>
      <c r="J80" s="64"/>
      <c r="K80" s="65">
        <v>798.9135</v>
      </c>
      <c r="L80" s="65">
        <v>9528.8592000000008</v>
      </c>
      <c r="M80" s="65">
        <v>0</v>
      </c>
      <c r="N80" s="64">
        <v>4805.44020000003</v>
      </c>
      <c r="O80" s="64"/>
      <c r="P80" s="65">
        <v>39480.852600000006</v>
      </c>
      <c r="Q80" s="66">
        <v>883.53195044509084</v>
      </c>
      <c r="R80" s="66">
        <v>40364.384550445095</v>
      </c>
      <c r="S80" s="66"/>
      <c r="T80" s="66"/>
    </row>
    <row r="81" spans="1:20">
      <c r="A81" s="32" t="s">
        <v>97</v>
      </c>
      <c r="B81" s="63">
        <v>2.3395999999999998E-3</v>
      </c>
      <c r="C81" s="63">
        <v>2.2653999999999999E-3</v>
      </c>
      <c r="D81" s="64">
        <v>-39934.632399999995</v>
      </c>
      <c r="E81" s="64"/>
      <c r="F81" s="65">
        <v>685.50279999999998</v>
      </c>
      <c r="G81" s="65">
        <v>4929.5371999999998</v>
      </c>
      <c r="H81" s="65">
        <v>6738.0479999999998</v>
      </c>
      <c r="I81" s="64">
        <v>1368.9511572700274</v>
      </c>
      <c r="J81" s="64"/>
      <c r="K81" s="65">
        <v>128.678</v>
      </c>
      <c r="L81" s="65">
        <v>1534.7775999999999</v>
      </c>
      <c r="M81" s="65">
        <v>0</v>
      </c>
      <c r="N81" s="64">
        <v>1439.9668000000024</v>
      </c>
      <c r="O81" s="64"/>
      <c r="P81" s="65">
        <v>6359.0328</v>
      </c>
      <c r="Q81" s="66">
        <v>-1156.5933786350165</v>
      </c>
      <c r="R81" s="66">
        <v>5202.439421364983</v>
      </c>
      <c r="S81" s="66"/>
      <c r="T81" s="66"/>
    </row>
    <row r="82" spans="1:20">
      <c r="A82" s="32" t="s">
        <v>98</v>
      </c>
      <c r="B82" s="63">
        <v>1.20278E-2</v>
      </c>
      <c r="C82" s="63">
        <v>1.1860799999999999E-2</v>
      </c>
      <c r="D82" s="64">
        <v>-205302.51819999999</v>
      </c>
      <c r="E82" s="64"/>
      <c r="F82" s="65">
        <v>3524.1453999999999</v>
      </c>
      <c r="G82" s="65">
        <v>25342.5746</v>
      </c>
      <c r="H82" s="65">
        <v>34640.063999999998</v>
      </c>
      <c r="I82" s="64">
        <v>13221.134712462894</v>
      </c>
      <c r="J82" s="64"/>
      <c r="K82" s="65">
        <v>661.529</v>
      </c>
      <c r="L82" s="65">
        <v>7890.2367999999997</v>
      </c>
      <c r="M82" s="65">
        <v>0</v>
      </c>
      <c r="N82" s="64">
        <v>4643.9378000000224</v>
      </c>
      <c r="O82" s="64"/>
      <c r="P82" s="65">
        <v>32691.560399999998</v>
      </c>
      <c r="Q82" s="66">
        <v>-2435.2387062314774</v>
      </c>
      <c r="R82" s="66">
        <v>30256.321693768521</v>
      </c>
      <c r="S82" s="66"/>
      <c r="T82" s="66"/>
    </row>
    <row r="83" spans="1:20">
      <c r="A83" s="32" t="s">
        <v>99</v>
      </c>
      <c r="B83" s="63">
        <v>2.7853999999999999E-3</v>
      </c>
      <c r="C83" s="63">
        <v>2.9551E-3</v>
      </c>
      <c r="D83" s="64">
        <v>-47543.992599999998</v>
      </c>
      <c r="E83" s="64"/>
      <c r="F83" s="65">
        <v>816.12220000000002</v>
      </c>
      <c r="G83" s="65">
        <v>5868.8378000000002</v>
      </c>
      <c r="H83" s="65">
        <v>8021.9520000000002</v>
      </c>
      <c r="I83" s="64">
        <v>2657.1625999999983</v>
      </c>
      <c r="J83" s="64"/>
      <c r="K83" s="65">
        <v>153.197</v>
      </c>
      <c r="L83" s="65">
        <v>1827.2223999999999</v>
      </c>
      <c r="M83" s="65">
        <v>0</v>
      </c>
      <c r="N83" s="64">
        <v>743.54468724035564</v>
      </c>
      <c r="O83" s="64"/>
      <c r="P83" s="65">
        <v>7570.7172</v>
      </c>
      <c r="Q83" s="66">
        <v>-35.109756379818919</v>
      </c>
      <c r="R83" s="66">
        <v>7535.6074436201816</v>
      </c>
      <c r="S83" s="66"/>
      <c r="T83" s="66"/>
    </row>
    <row r="84" spans="1:20">
      <c r="A84" s="32" t="s">
        <v>100</v>
      </c>
      <c r="B84" s="63">
        <v>7.8741000000000002E-3</v>
      </c>
      <c r="C84" s="63">
        <v>8.4644000000000004E-3</v>
      </c>
      <c r="D84" s="64">
        <v>-134403.0129</v>
      </c>
      <c r="E84" s="64"/>
      <c r="F84" s="65">
        <v>2307.1113</v>
      </c>
      <c r="G84" s="65">
        <v>16590.7287</v>
      </c>
      <c r="H84" s="65">
        <v>22677.407999999999</v>
      </c>
      <c r="I84" s="64">
        <v>9470.0108000000018</v>
      </c>
      <c r="J84" s="64"/>
      <c r="K84" s="65">
        <v>433.07550000000003</v>
      </c>
      <c r="L84" s="65">
        <v>5165.4096</v>
      </c>
      <c r="M84" s="65">
        <v>0</v>
      </c>
      <c r="N84" s="64">
        <v>6537.7195982195799</v>
      </c>
      <c r="O84" s="64"/>
      <c r="P84" s="65">
        <v>21401.803800000002</v>
      </c>
      <c r="Q84" s="66">
        <v>93.867599109801631</v>
      </c>
      <c r="R84" s="66">
        <v>21495.671399109804</v>
      </c>
      <c r="S84" s="66"/>
      <c r="T84" s="66"/>
    </row>
    <row r="85" spans="1:20">
      <c r="A85" s="32" t="s">
        <v>101</v>
      </c>
      <c r="B85" s="63">
        <v>8.0756999999999999E-3</v>
      </c>
      <c r="C85" s="63">
        <v>7.9863E-3</v>
      </c>
      <c r="D85" s="64">
        <v>-137844.12330000001</v>
      </c>
      <c r="E85" s="64"/>
      <c r="F85" s="65">
        <v>2366.1801</v>
      </c>
      <c r="G85" s="65">
        <v>17015.499899999999</v>
      </c>
      <c r="H85" s="65">
        <v>23258.016</v>
      </c>
      <c r="I85" s="64">
        <v>1688.6990347180952</v>
      </c>
      <c r="J85" s="64"/>
      <c r="K85" s="65">
        <v>444.1635</v>
      </c>
      <c r="L85" s="65">
        <v>5297.6592000000001</v>
      </c>
      <c r="M85" s="65">
        <v>0</v>
      </c>
      <c r="N85" s="64">
        <v>1532.3555999999874</v>
      </c>
      <c r="O85" s="64"/>
      <c r="P85" s="65">
        <v>21949.7526</v>
      </c>
      <c r="Q85" s="66">
        <v>-688.53756735904881</v>
      </c>
      <c r="R85" s="66">
        <v>21261.21503264095</v>
      </c>
      <c r="S85" s="66"/>
      <c r="T85" s="66"/>
    </row>
    <row r="86" spans="1:20">
      <c r="A86" s="32" t="s">
        <v>102</v>
      </c>
      <c r="B86" s="63">
        <v>1.3247699999999999E-2</v>
      </c>
      <c r="C86" s="63">
        <v>1.2933699999999999E-2</v>
      </c>
      <c r="D86" s="64">
        <v>-226124.99129999999</v>
      </c>
      <c r="E86" s="64"/>
      <c r="F86" s="65">
        <v>3881.5760999999998</v>
      </c>
      <c r="G86" s="65">
        <v>27912.903899999998</v>
      </c>
      <c r="H86" s="65">
        <v>38153.375999999997</v>
      </c>
      <c r="I86" s="64">
        <v>54.320400000001555</v>
      </c>
      <c r="J86" s="64"/>
      <c r="K86" s="65">
        <v>728.62349999999992</v>
      </c>
      <c r="L86" s="65">
        <v>8690.4912000000004</v>
      </c>
      <c r="M86" s="65">
        <v>0</v>
      </c>
      <c r="N86" s="64">
        <v>8120.9355302670701</v>
      </c>
      <c r="O86" s="64"/>
      <c r="P86" s="65">
        <v>36007.248599999999</v>
      </c>
      <c r="Q86" s="66">
        <v>-5303.2262848664695</v>
      </c>
      <c r="R86" s="66">
        <v>30704.02231513353</v>
      </c>
      <c r="S86" s="66"/>
      <c r="T86" s="66"/>
    </row>
    <row r="87" spans="1:20">
      <c r="A87" s="32" t="s">
        <v>103</v>
      </c>
      <c r="B87" s="63">
        <v>6.8475000000000003E-3</v>
      </c>
      <c r="C87" s="63">
        <v>6.5884000000000003E-3</v>
      </c>
      <c r="D87" s="64">
        <v>-116879.97750000001</v>
      </c>
      <c r="E87" s="64"/>
      <c r="F87" s="65">
        <v>2006.3175000000001</v>
      </c>
      <c r="G87" s="65">
        <v>14427.682500000001</v>
      </c>
      <c r="H87" s="65">
        <v>19720.8</v>
      </c>
      <c r="I87" s="64">
        <v>0</v>
      </c>
      <c r="J87" s="64"/>
      <c r="K87" s="65">
        <v>376.61250000000001</v>
      </c>
      <c r="L87" s="65">
        <v>4491.96</v>
      </c>
      <c r="M87" s="65">
        <v>0</v>
      </c>
      <c r="N87" s="64">
        <v>4676.9342991097938</v>
      </c>
      <c r="O87" s="64"/>
      <c r="P87" s="65">
        <v>18611.505000000001</v>
      </c>
      <c r="Q87" s="66">
        <v>-3978.4609504450973</v>
      </c>
      <c r="R87" s="66">
        <v>14633.044049554905</v>
      </c>
      <c r="S87" s="66"/>
      <c r="T87" s="66"/>
    </row>
    <row r="88" spans="1:20">
      <c r="A88" s="32" t="s">
        <v>104</v>
      </c>
      <c r="B88" s="63">
        <v>4.8418000000000003E-3</v>
      </c>
      <c r="C88" s="63">
        <v>5.0077999999999998E-3</v>
      </c>
      <c r="D88" s="64">
        <v>-82644.684200000003</v>
      </c>
      <c r="E88" s="64"/>
      <c r="F88" s="65">
        <v>1418.6474000000001</v>
      </c>
      <c r="G88" s="65">
        <v>10201.6726</v>
      </c>
      <c r="H88" s="65">
        <v>13944.384</v>
      </c>
      <c r="I88" s="64">
        <v>2637.9063999999839</v>
      </c>
      <c r="J88" s="64"/>
      <c r="K88" s="65">
        <v>266.29900000000004</v>
      </c>
      <c r="L88" s="65">
        <v>3176.2208000000001</v>
      </c>
      <c r="M88" s="65">
        <v>0</v>
      </c>
      <c r="N88" s="64">
        <v>1475.5337830860499</v>
      </c>
      <c r="O88" s="64"/>
      <c r="P88" s="65">
        <v>13160.012400000001</v>
      </c>
      <c r="Q88" s="66">
        <v>7.7740415430193934</v>
      </c>
      <c r="R88" s="66">
        <v>13167.786441543021</v>
      </c>
      <c r="S88" s="66"/>
      <c r="T88" s="66"/>
    </row>
    <row r="89" spans="1:20">
      <c r="A89" s="32" t="s">
        <v>105</v>
      </c>
      <c r="B89" s="63">
        <v>2.9344000000000002E-3</v>
      </c>
      <c r="C89" s="63">
        <v>3.0856999999999998E-3</v>
      </c>
      <c r="D89" s="64">
        <v>-50087.2736</v>
      </c>
      <c r="E89" s="64"/>
      <c r="F89" s="65">
        <v>859.77920000000006</v>
      </c>
      <c r="G89" s="65">
        <v>6182.7808000000005</v>
      </c>
      <c r="H89" s="65">
        <v>8451.0720000000001</v>
      </c>
      <c r="I89" s="64">
        <v>2369.055399999992</v>
      </c>
      <c r="J89" s="64"/>
      <c r="K89" s="65">
        <v>161.39200000000002</v>
      </c>
      <c r="L89" s="65">
        <v>1924.9664</v>
      </c>
      <c r="M89" s="65">
        <v>0</v>
      </c>
      <c r="N89" s="64">
        <v>2384.2103240356055</v>
      </c>
      <c r="O89" s="64"/>
      <c r="P89" s="65">
        <v>7975.6992000000009</v>
      </c>
      <c r="Q89" s="66">
        <v>-855.97493798219762</v>
      </c>
      <c r="R89" s="66">
        <v>7119.7242620178031</v>
      </c>
      <c r="S89" s="66"/>
      <c r="T89" s="66"/>
    </row>
    <row r="90" spans="1:20">
      <c r="A90" s="32" t="s">
        <v>106</v>
      </c>
      <c r="B90" s="63">
        <v>6.3501E-3</v>
      </c>
      <c r="C90" s="63">
        <v>6.2223000000000001E-3</v>
      </c>
      <c r="D90" s="64">
        <v>-108389.8569</v>
      </c>
      <c r="E90" s="64"/>
      <c r="F90" s="65">
        <v>1860.5793000000001</v>
      </c>
      <c r="G90" s="65">
        <v>13379.6607</v>
      </c>
      <c r="H90" s="65">
        <v>18288.288</v>
      </c>
      <c r="I90" s="64">
        <v>0</v>
      </c>
      <c r="J90" s="64"/>
      <c r="K90" s="65">
        <v>349.25549999999998</v>
      </c>
      <c r="L90" s="65">
        <v>4165.6656000000003</v>
      </c>
      <c r="M90" s="65">
        <v>0</v>
      </c>
      <c r="N90" s="64">
        <v>6125.5238789317473</v>
      </c>
      <c r="O90" s="64"/>
      <c r="P90" s="65">
        <v>17259.571800000002</v>
      </c>
      <c r="Q90" s="66">
        <v>-6275.2600605341258</v>
      </c>
      <c r="R90" s="66">
        <v>10984.311739465877</v>
      </c>
      <c r="S90" s="66"/>
      <c r="T90" s="66"/>
    </row>
    <row r="91" spans="1:20">
      <c r="A91" s="32" t="s">
        <v>107</v>
      </c>
      <c r="B91" s="63">
        <v>3.8162000000000001E-3</v>
      </c>
      <c r="C91" s="63">
        <v>3.6819000000000001E-3</v>
      </c>
      <c r="D91" s="64">
        <v>-65138.717799999999</v>
      </c>
      <c r="E91" s="64"/>
      <c r="F91" s="65">
        <v>1118.1466</v>
      </c>
      <c r="G91" s="65">
        <v>8040.7334000000001</v>
      </c>
      <c r="H91" s="65">
        <v>10990.656000000001</v>
      </c>
      <c r="I91" s="64">
        <v>1750.30183679525</v>
      </c>
      <c r="J91" s="64"/>
      <c r="K91" s="65">
        <v>209.89099999999999</v>
      </c>
      <c r="L91" s="65">
        <v>2503.4272000000001</v>
      </c>
      <c r="M91" s="65">
        <v>0</v>
      </c>
      <c r="N91" s="64">
        <v>2418.268999999997</v>
      </c>
      <c r="O91" s="64"/>
      <c r="P91" s="65">
        <v>10372.4316</v>
      </c>
      <c r="Q91" s="66">
        <v>-1477.0401183976248</v>
      </c>
      <c r="R91" s="66">
        <v>8895.3914816023753</v>
      </c>
      <c r="S91" s="66"/>
      <c r="T91" s="66"/>
    </row>
    <row r="92" spans="1:20">
      <c r="A92" s="32" t="s">
        <v>108</v>
      </c>
      <c r="B92" s="63">
        <v>6.3610999999999997E-3</v>
      </c>
      <c r="C92" s="63">
        <v>7.1685999999999998E-3</v>
      </c>
      <c r="D92" s="64">
        <v>-108577.61589999999</v>
      </c>
      <c r="E92" s="64"/>
      <c r="F92" s="65">
        <v>1863.8022999999998</v>
      </c>
      <c r="G92" s="65">
        <v>13402.8377</v>
      </c>
      <c r="H92" s="65">
        <v>18319.968000000001</v>
      </c>
      <c r="I92" s="64">
        <v>12643.834999999992</v>
      </c>
      <c r="J92" s="64"/>
      <c r="K92" s="65">
        <v>349.8605</v>
      </c>
      <c r="L92" s="65">
        <v>4172.8815999999997</v>
      </c>
      <c r="M92" s="65">
        <v>0</v>
      </c>
      <c r="N92" s="64">
        <v>968.77103234420053</v>
      </c>
      <c r="O92" s="64"/>
      <c r="P92" s="65">
        <v>17289.469799999999</v>
      </c>
      <c r="Q92" s="66">
        <v>5120.7026661721111</v>
      </c>
      <c r="R92" s="66">
        <v>22410.172466172109</v>
      </c>
      <c r="S92" s="66"/>
      <c r="T92" s="66"/>
    </row>
    <row r="93" spans="1:20">
      <c r="A93" s="32" t="s">
        <v>109</v>
      </c>
      <c r="B93" s="63">
        <v>3.0937999999999998E-3</v>
      </c>
      <c r="C93" s="63">
        <v>3.0403000000000001E-3</v>
      </c>
      <c r="D93" s="64">
        <v>-52808.072199999995</v>
      </c>
      <c r="E93" s="64"/>
      <c r="F93" s="65">
        <v>906.48339999999996</v>
      </c>
      <c r="G93" s="65">
        <v>6518.6365999999998</v>
      </c>
      <c r="H93" s="65">
        <v>8910.1440000000002</v>
      </c>
      <c r="I93" s="64">
        <v>0</v>
      </c>
      <c r="J93" s="64"/>
      <c r="K93" s="65">
        <v>170.15899999999999</v>
      </c>
      <c r="L93" s="65">
        <v>2029.5328</v>
      </c>
      <c r="M93" s="65">
        <v>0</v>
      </c>
      <c r="N93" s="64">
        <v>2952.9274712166125</v>
      </c>
      <c r="O93" s="64"/>
      <c r="P93" s="65">
        <v>8408.9483999999993</v>
      </c>
      <c r="Q93" s="66">
        <v>443.0305356083129</v>
      </c>
      <c r="R93" s="66">
        <v>8851.9789356083129</v>
      </c>
      <c r="S93" s="66"/>
      <c r="T93" s="66"/>
    </row>
    <row r="94" spans="1:20">
      <c r="A94" s="32" t="s">
        <v>110</v>
      </c>
      <c r="B94" s="63">
        <v>4.2665999999999997E-3</v>
      </c>
      <c r="C94" s="63">
        <v>4.2072000000000003E-3</v>
      </c>
      <c r="D94" s="64">
        <v>-72826.595399999991</v>
      </c>
      <c r="E94" s="64"/>
      <c r="F94" s="65">
        <v>1250.1137999999999</v>
      </c>
      <c r="G94" s="65">
        <v>8989.7261999999992</v>
      </c>
      <c r="H94" s="65">
        <v>12287.807999999999</v>
      </c>
      <c r="I94" s="64">
        <v>0</v>
      </c>
      <c r="J94" s="64"/>
      <c r="K94" s="65">
        <v>234.66299999999998</v>
      </c>
      <c r="L94" s="65">
        <v>2798.8896</v>
      </c>
      <c r="M94" s="65">
        <v>0</v>
      </c>
      <c r="N94" s="64">
        <v>1684.8188442136459</v>
      </c>
      <c r="O94" s="64"/>
      <c r="P94" s="65">
        <v>11596.618799999998</v>
      </c>
      <c r="Q94" s="66">
        <v>-1480.5374278931761</v>
      </c>
      <c r="R94" s="66">
        <v>10116.081372106823</v>
      </c>
      <c r="S94" s="66"/>
      <c r="T94" s="66"/>
    </row>
    <row r="95" spans="1:20">
      <c r="A95" s="32" t="s">
        <v>111</v>
      </c>
      <c r="B95" s="63">
        <v>3.0699999999999998E-4</v>
      </c>
      <c r="C95" s="63">
        <v>3.724E-4</v>
      </c>
      <c r="D95" s="64">
        <v>-5240.183</v>
      </c>
      <c r="E95" s="64"/>
      <c r="F95" s="65">
        <v>89.950999999999993</v>
      </c>
      <c r="G95" s="65">
        <v>646.84899999999993</v>
      </c>
      <c r="H95" s="65">
        <v>884.16</v>
      </c>
      <c r="I95" s="64">
        <v>1143.9078000000004</v>
      </c>
      <c r="J95" s="64"/>
      <c r="K95" s="65">
        <v>16.884999999999998</v>
      </c>
      <c r="L95" s="65">
        <v>201.392</v>
      </c>
      <c r="M95" s="65">
        <v>0</v>
      </c>
      <c r="N95" s="64">
        <v>334.41521127596474</v>
      </c>
      <c r="O95" s="64"/>
      <c r="P95" s="65">
        <v>834.42599999999993</v>
      </c>
      <c r="Q95" s="66">
        <v>788.29090563798229</v>
      </c>
      <c r="R95" s="66">
        <v>1622.7169056379821</v>
      </c>
      <c r="S95" s="66"/>
      <c r="T95" s="66"/>
    </row>
    <row r="96" spans="1:20">
      <c r="A96" s="32" t="s">
        <v>112</v>
      </c>
      <c r="B96" s="63">
        <v>2.61335E-2</v>
      </c>
      <c r="C96" s="63">
        <v>2.6073599999999999E-2</v>
      </c>
      <c r="D96" s="64">
        <v>-446072.71150000003</v>
      </c>
      <c r="E96" s="64"/>
      <c r="F96" s="65">
        <v>7657.1154999999999</v>
      </c>
      <c r="G96" s="65">
        <v>55063.284500000002</v>
      </c>
      <c r="H96" s="65">
        <v>75264.479999999996</v>
      </c>
      <c r="I96" s="64">
        <v>1021.8242566765899</v>
      </c>
      <c r="J96" s="64"/>
      <c r="K96" s="65">
        <v>1437.3425</v>
      </c>
      <c r="L96" s="65">
        <v>17143.576000000001</v>
      </c>
      <c r="M96" s="65">
        <v>0</v>
      </c>
      <c r="N96" s="64">
        <v>2505.8114000000191</v>
      </c>
      <c r="O96" s="64"/>
      <c r="P96" s="65">
        <v>71030.853000000003</v>
      </c>
      <c r="Q96" s="66">
        <v>-6599.1859783382588</v>
      </c>
      <c r="R96" s="66">
        <v>64431.667021661742</v>
      </c>
      <c r="S96" s="66"/>
      <c r="T96" s="66"/>
    </row>
    <row r="97" spans="1:20">
      <c r="A97" s="32" t="s">
        <v>113</v>
      </c>
      <c r="B97" s="63">
        <v>3.5677999999999999E-3</v>
      </c>
      <c r="C97" s="63">
        <v>3.6116999999999998E-3</v>
      </c>
      <c r="D97" s="64">
        <v>-60898.778200000001</v>
      </c>
      <c r="E97" s="64"/>
      <c r="F97" s="65">
        <v>1045.3653999999999</v>
      </c>
      <c r="G97" s="65">
        <v>7517.3545999999997</v>
      </c>
      <c r="H97" s="65">
        <v>10275.263999999999</v>
      </c>
      <c r="I97" s="64">
        <v>1745.5196750741866</v>
      </c>
      <c r="J97" s="64"/>
      <c r="K97" s="65">
        <v>196.22899999999998</v>
      </c>
      <c r="L97" s="65">
        <v>2340.4767999999999</v>
      </c>
      <c r="M97" s="65">
        <v>0</v>
      </c>
      <c r="N97" s="64">
        <v>0</v>
      </c>
      <c r="O97" s="64"/>
      <c r="P97" s="65">
        <v>9697.2803999999996</v>
      </c>
      <c r="Q97" s="66">
        <v>1347.2395124629093</v>
      </c>
      <c r="R97" s="66">
        <v>11044.519912462909</v>
      </c>
      <c r="S97" s="66"/>
      <c r="T97" s="66"/>
    </row>
    <row r="98" spans="1:20">
      <c r="A98" s="32" t="s">
        <v>114</v>
      </c>
      <c r="B98" s="63">
        <v>0.1145418</v>
      </c>
      <c r="C98" s="63">
        <v>9.970989999999999E-2</v>
      </c>
      <c r="D98" s="64">
        <v>-1955113.9842000001</v>
      </c>
      <c r="E98" s="64"/>
      <c r="F98" s="65">
        <v>33560.7474</v>
      </c>
      <c r="G98" s="65">
        <v>241339.57259999998</v>
      </c>
      <c r="H98" s="65">
        <v>329880.38400000002</v>
      </c>
      <c r="I98" s="64">
        <v>114883.35894035603</v>
      </c>
      <c r="J98" s="64"/>
      <c r="K98" s="65">
        <v>6299.799</v>
      </c>
      <c r="L98" s="65">
        <v>75139.420799999993</v>
      </c>
      <c r="M98" s="65">
        <v>0</v>
      </c>
      <c r="N98" s="64">
        <v>241230.6182000002</v>
      </c>
      <c r="O98" s="64"/>
      <c r="P98" s="65">
        <v>311324.61239999998</v>
      </c>
      <c r="Q98" s="66">
        <v>-68284.118720178056</v>
      </c>
      <c r="R98" s="66">
        <v>243040.49367982193</v>
      </c>
      <c r="S98" s="66"/>
      <c r="T98" s="66"/>
    </row>
    <row r="99" spans="1:20">
      <c r="A99" s="32" t="s">
        <v>115</v>
      </c>
      <c r="B99" s="63">
        <v>1.4982000000000001E-3</v>
      </c>
      <c r="C99" s="63">
        <v>1.6083E-3</v>
      </c>
      <c r="D99" s="64">
        <v>-25572.775800000003</v>
      </c>
      <c r="E99" s="64"/>
      <c r="F99" s="65">
        <v>438.9726</v>
      </c>
      <c r="G99" s="65">
        <v>3156.7074000000002</v>
      </c>
      <c r="H99" s="65">
        <v>4314.8160000000007</v>
      </c>
      <c r="I99" s="64">
        <v>1916.9111999999991</v>
      </c>
      <c r="J99" s="64"/>
      <c r="K99" s="65">
        <v>82.40100000000001</v>
      </c>
      <c r="L99" s="65">
        <v>982.81920000000002</v>
      </c>
      <c r="M99" s="65">
        <v>0</v>
      </c>
      <c r="N99" s="64">
        <v>1958.5779771513364</v>
      </c>
      <c r="O99" s="64"/>
      <c r="P99" s="65">
        <v>4072.1076000000003</v>
      </c>
      <c r="Q99" s="66">
        <v>458.78093857566751</v>
      </c>
      <c r="R99" s="66">
        <v>4530.8885385756676</v>
      </c>
      <c r="S99" s="66"/>
      <c r="T99" s="66"/>
    </row>
    <row r="100" spans="1:20">
      <c r="A100" s="32" t="s">
        <v>116</v>
      </c>
      <c r="B100" s="63">
        <v>1.3189E-3</v>
      </c>
      <c r="C100" s="63">
        <v>1.2009E-3</v>
      </c>
      <c r="D100" s="64">
        <v>-22512.304100000001</v>
      </c>
      <c r="E100" s="64"/>
      <c r="F100" s="65">
        <v>386.43770000000001</v>
      </c>
      <c r="G100" s="65">
        <v>2778.9223000000002</v>
      </c>
      <c r="H100" s="65">
        <v>3798.4320000000002</v>
      </c>
      <c r="I100" s="64">
        <v>308.99183264095103</v>
      </c>
      <c r="J100" s="64"/>
      <c r="K100" s="65">
        <v>72.539500000000004</v>
      </c>
      <c r="L100" s="65">
        <v>865.19839999999999</v>
      </c>
      <c r="M100" s="65">
        <v>0</v>
      </c>
      <c r="N100" s="64">
        <v>2207.9788000000012</v>
      </c>
      <c r="O100" s="64"/>
      <c r="P100" s="65">
        <v>3584.7701999999999</v>
      </c>
      <c r="Q100" s="66">
        <v>-2813.7545163204754</v>
      </c>
      <c r="R100" s="66">
        <v>771.0156836795245</v>
      </c>
      <c r="S100" s="66"/>
      <c r="T100" s="66"/>
    </row>
    <row r="101" spans="1:20">
      <c r="A101" s="32" t="s">
        <v>117</v>
      </c>
      <c r="B101" s="63">
        <v>6.5062000000000002E-3</v>
      </c>
      <c r="C101" s="63">
        <v>6.6734000000000003E-3</v>
      </c>
      <c r="D101" s="64">
        <v>-111054.3278</v>
      </c>
      <c r="E101" s="64"/>
      <c r="F101" s="65">
        <v>1906.3166000000001</v>
      </c>
      <c r="G101" s="65">
        <v>13708.563400000001</v>
      </c>
      <c r="H101" s="65">
        <v>18737.856</v>
      </c>
      <c r="I101" s="64">
        <v>2618.0175999999988</v>
      </c>
      <c r="J101" s="64"/>
      <c r="K101" s="65">
        <v>357.84100000000001</v>
      </c>
      <c r="L101" s="65">
        <v>4268.0672000000004</v>
      </c>
      <c r="M101" s="65">
        <v>0</v>
      </c>
      <c r="N101" s="64">
        <v>1207.3479154302718</v>
      </c>
      <c r="O101" s="64"/>
      <c r="P101" s="65">
        <v>17683.851600000002</v>
      </c>
      <c r="Q101" s="66">
        <v>-951.55599228486562</v>
      </c>
      <c r="R101" s="66">
        <v>16732.295607715136</v>
      </c>
      <c r="S101" s="66"/>
      <c r="T101" s="66"/>
    </row>
    <row r="102" spans="1:20">
      <c r="A102" s="32" t="s">
        <v>118</v>
      </c>
      <c r="B102" s="63">
        <v>9.7663000000000003E-3</v>
      </c>
      <c r="C102" s="63">
        <v>9.8042000000000008E-3</v>
      </c>
      <c r="D102" s="64">
        <v>-166700.97469999999</v>
      </c>
      <c r="E102" s="64"/>
      <c r="F102" s="65">
        <v>2861.5259000000001</v>
      </c>
      <c r="G102" s="65">
        <v>20577.594100000002</v>
      </c>
      <c r="H102" s="65">
        <v>28126.944</v>
      </c>
      <c r="I102" s="64">
        <v>679.0426000000017</v>
      </c>
      <c r="J102" s="64"/>
      <c r="K102" s="65">
        <v>537.14650000000006</v>
      </c>
      <c r="L102" s="65">
        <v>6406.6927999999998</v>
      </c>
      <c r="M102" s="65">
        <v>0</v>
      </c>
      <c r="N102" s="64">
        <v>2383.93065816024</v>
      </c>
      <c r="O102" s="64"/>
      <c r="P102" s="65">
        <v>26544.803400000001</v>
      </c>
      <c r="Q102" s="66">
        <v>-1507.1542709198829</v>
      </c>
      <c r="R102" s="66">
        <v>25037.649129080117</v>
      </c>
      <c r="S102" s="66"/>
      <c r="T102" s="66"/>
    </row>
    <row r="103" spans="1:20">
      <c r="A103" s="32" t="s">
        <v>119</v>
      </c>
      <c r="B103" s="63">
        <v>5.8377000000000004E-3</v>
      </c>
      <c r="C103" s="63">
        <v>6.1932000000000003E-3</v>
      </c>
      <c r="D103" s="64">
        <v>-99643.701300000001</v>
      </c>
      <c r="E103" s="64"/>
      <c r="F103" s="65">
        <v>1710.4461000000001</v>
      </c>
      <c r="G103" s="65">
        <v>12300.0339</v>
      </c>
      <c r="H103" s="65">
        <v>16812.576000000001</v>
      </c>
      <c r="I103" s="64">
        <v>7140.7128308605297</v>
      </c>
      <c r="J103" s="64"/>
      <c r="K103" s="65">
        <v>321.07350000000002</v>
      </c>
      <c r="L103" s="65">
        <v>3829.5312000000004</v>
      </c>
      <c r="M103" s="65">
        <v>0</v>
      </c>
      <c r="N103" s="64">
        <v>119.87459999999989</v>
      </c>
      <c r="O103" s="64"/>
      <c r="P103" s="65">
        <v>15866.868600000002</v>
      </c>
      <c r="Q103" s="66">
        <v>2729.7560845697308</v>
      </c>
      <c r="R103" s="66">
        <v>18596.624684569731</v>
      </c>
      <c r="S103" s="66"/>
      <c r="T103" s="66"/>
    </row>
    <row r="104" spans="1:20">
      <c r="A104" s="32" t="s">
        <v>120</v>
      </c>
      <c r="B104" s="63">
        <v>4.5783000000000004E-3</v>
      </c>
      <c r="C104" s="63">
        <v>4.7648999999999999E-3</v>
      </c>
      <c r="D104" s="64">
        <v>-78147.002700000012</v>
      </c>
      <c r="E104" s="64"/>
      <c r="F104" s="65">
        <v>1341.4419</v>
      </c>
      <c r="G104" s="65">
        <v>9646.4781000000003</v>
      </c>
      <c r="H104" s="65">
        <v>13185.504000000001</v>
      </c>
      <c r="I104" s="64">
        <v>3163.0720908011872</v>
      </c>
      <c r="J104" s="64"/>
      <c r="K104" s="65">
        <v>251.80650000000003</v>
      </c>
      <c r="L104" s="65">
        <v>3003.3648000000003</v>
      </c>
      <c r="M104" s="65">
        <v>0</v>
      </c>
      <c r="N104" s="64">
        <v>0</v>
      </c>
      <c r="O104" s="64"/>
      <c r="P104" s="65">
        <v>12443.8194</v>
      </c>
      <c r="Q104" s="66">
        <v>2213.5662545994101</v>
      </c>
      <c r="R104" s="66">
        <v>14657.385654599409</v>
      </c>
      <c r="S104" s="66"/>
      <c r="T104" s="66"/>
    </row>
    <row r="105" spans="1:20">
      <c r="A105" s="32" t="s">
        <v>121</v>
      </c>
      <c r="B105" s="63">
        <v>3.1147000000000002E-3</v>
      </c>
      <c r="C105" s="63">
        <v>3.2017E-3</v>
      </c>
      <c r="D105" s="64">
        <v>-53164.814300000005</v>
      </c>
      <c r="E105" s="64"/>
      <c r="F105" s="65">
        <v>912.60710000000006</v>
      </c>
      <c r="G105" s="65">
        <v>6562.6729000000005</v>
      </c>
      <c r="H105" s="65">
        <v>8970.3360000000011</v>
      </c>
      <c r="I105" s="64">
        <v>1442.8733999999977</v>
      </c>
      <c r="J105" s="64"/>
      <c r="K105" s="65">
        <v>171.30850000000001</v>
      </c>
      <c r="L105" s="65">
        <v>2043.2432000000001</v>
      </c>
      <c r="M105" s="65">
        <v>0</v>
      </c>
      <c r="N105" s="64">
        <v>1044.314168545995</v>
      </c>
      <c r="O105" s="64"/>
      <c r="P105" s="65">
        <v>8465.7546000000002</v>
      </c>
      <c r="Q105" s="66">
        <v>33.186884272996622</v>
      </c>
      <c r="R105" s="66">
        <v>8498.9414842729966</v>
      </c>
      <c r="S105" s="66"/>
      <c r="T105" s="66"/>
    </row>
    <row r="106" spans="1:20">
      <c r="A106" s="32" t="s">
        <v>122</v>
      </c>
      <c r="B106" s="63">
        <v>1.7394999999999999E-3</v>
      </c>
      <c r="C106" s="63">
        <v>1.7052E-3</v>
      </c>
      <c r="D106" s="64">
        <v>-29691.5255</v>
      </c>
      <c r="E106" s="64"/>
      <c r="F106" s="65">
        <v>509.67349999999999</v>
      </c>
      <c r="G106" s="65">
        <v>3665.1264999999999</v>
      </c>
      <c r="H106" s="65">
        <v>5009.76</v>
      </c>
      <c r="I106" s="64">
        <v>324.62773976261332</v>
      </c>
      <c r="J106" s="64"/>
      <c r="K106" s="65">
        <v>95.672499999999999</v>
      </c>
      <c r="L106" s="65">
        <v>1141.1119999999999</v>
      </c>
      <c r="M106" s="65">
        <v>0</v>
      </c>
      <c r="N106" s="64">
        <v>537.06939999999895</v>
      </c>
      <c r="O106" s="64"/>
      <c r="P106" s="65">
        <v>4727.9610000000002</v>
      </c>
      <c r="Q106" s="66">
        <v>266.80638011869723</v>
      </c>
      <c r="R106" s="66">
        <v>4994.7673801186975</v>
      </c>
      <c r="S106" s="66"/>
      <c r="T106" s="66"/>
    </row>
    <row r="108" spans="1:20" s="67" customFormat="1">
      <c r="D108" s="68">
        <v>-17069000.000000004</v>
      </c>
      <c r="E108" s="69"/>
      <c r="F108" s="68">
        <v>293000</v>
      </c>
      <c r="G108" s="68">
        <v>2107000</v>
      </c>
      <c r="H108" s="68">
        <v>2880000.0000000005</v>
      </c>
      <c r="I108" s="68">
        <v>880442.7705973296</v>
      </c>
      <c r="J108" s="69"/>
      <c r="K108" s="68">
        <v>55000.000000000007</v>
      </c>
      <c r="L108" s="68">
        <v>656000</v>
      </c>
      <c r="M108" s="68">
        <v>0</v>
      </c>
      <c r="N108" s="68">
        <v>880443.33939732972</v>
      </c>
      <c r="O108" s="69"/>
      <c r="P108" s="68">
        <v>2718000.0000000014</v>
      </c>
      <c r="Q108" s="68">
        <v>-3.0439999998422991</v>
      </c>
      <c r="R108" s="68">
        <v>2717996.9559999993</v>
      </c>
    </row>
  </sheetData>
  <pageMargins left="0.25" right="0.25" top="0.75" bottom="0.75" header="0.3" footer="0.3"/>
  <pageSetup paperSize="5" scale="63" fitToHeight="0" orientation="landscape" r:id="rId1"/>
  <headerFooter>
    <oddHeader>&amp;C&amp;"-,Bold"&amp;28Appendix B: Allocation of Pension Expense</oddHead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1"/>
  <sheetViews>
    <sheetView workbookViewId="0"/>
  </sheetViews>
  <sheetFormatPr defaultRowHeight="15"/>
  <cols>
    <col min="1" max="1" width="20" style="3" customWidth="1"/>
    <col min="2" max="5" width="13.85546875" style="3" customWidth="1"/>
    <col min="6" max="6" width="19" style="3" customWidth="1"/>
    <col min="7" max="7" width="5.42578125" style="3" customWidth="1"/>
    <col min="8" max="8" width="18.28515625" style="3" customWidth="1"/>
    <col min="9" max="9" width="20" style="3" customWidth="1"/>
    <col min="10" max="10" width="14.42578125" style="3" customWidth="1"/>
    <col min="11" max="11" width="19.42578125" style="3" customWidth="1"/>
    <col min="12" max="12" width="3.85546875" style="3" customWidth="1"/>
    <col min="13" max="13" width="18.28515625" style="3" customWidth="1"/>
    <col min="14" max="14" width="20" style="3" customWidth="1"/>
    <col min="15" max="15" width="12" style="3" customWidth="1"/>
    <col min="16" max="16" width="19.42578125" style="3" customWidth="1"/>
    <col min="17" max="17" width="3.85546875" style="3" customWidth="1"/>
    <col min="18" max="18" width="14.7109375" style="3" customWidth="1"/>
    <col min="19" max="19" width="22.42578125" style="3" customWidth="1"/>
    <col min="20" max="20" width="12.42578125" style="3" customWidth="1"/>
    <col min="21" max="16384" width="9.140625" style="3"/>
  </cols>
  <sheetData>
    <row r="1" spans="1:20">
      <c r="A1" s="70" t="s">
        <v>225</v>
      </c>
    </row>
    <row r="2" spans="1:20">
      <c r="A2" s="70" t="s">
        <v>227</v>
      </c>
    </row>
    <row r="5" spans="1:20">
      <c r="H5" s="31" t="s">
        <v>2</v>
      </c>
      <c r="I5" s="31"/>
      <c r="J5" s="31"/>
      <c r="K5" s="31"/>
      <c r="M5" s="31" t="s">
        <v>3</v>
      </c>
      <c r="N5" s="31"/>
      <c r="O5" s="31"/>
      <c r="P5" s="31"/>
      <c r="R5" s="31" t="s">
        <v>4</v>
      </c>
      <c r="S5" s="31"/>
      <c r="T5" s="31"/>
    </row>
    <row r="6" spans="1:20" ht="120">
      <c r="A6" s="6" t="s">
        <v>150</v>
      </c>
      <c r="B6" s="6" t="s">
        <v>151</v>
      </c>
      <c r="C6" s="6" t="s">
        <v>152</v>
      </c>
      <c r="D6" s="6" t="s">
        <v>166</v>
      </c>
      <c r="E6" s="6" t="s">
        <v>175</v>
      </c>
      <c r="F6" s="6" t="s">
        <v>174</v>
      </c>
      <c r="G6" s="6"/>
      <c r="H6" s="6" t="s">
        <v>5</v>
      </c>
      <c r="I6" s="6" t="s">
        <v>6</v>
      </c>
      <c r="J6" s="6" t="s">
        <v>7</v>
      </c>
      <c r="K6" s="6" t="s">
        <v>8</v>
      </c>
      <c r="L6" s="6"/>
      <c r="M6" s="6" t="s">
        <v>5</v>
      </c>
      <c r="N6" s="6" t="s">
        <v>6</v>
      </c>
      <c r="O6" s="6" t="s">
        <v>7</v>
      </c>
      <c r="P6" s="6" t="s">
        <v>8</v>
      </c>
      <c r="Q6" s="6"/>
      <c r="R6" s="6" t="s">
        <v>9</v>
      </c>
      <c r="S6" s="6" t="s">
        <v>10</v>
      </c>
      <c r="T6" s="6" t="s">
        <v>11</v>
      </c>
    </row>
    <row r="7" spans="1:20">
      <c r="A7" s="6" t="s">
        <v>224</v>
      </c>
      <c r="B7" s="33">
        <v>0</v>
      </c>
      <c r="C7" s="33">
        <v>0</v>
      </c>
      <c r="D7" s="4">
        <v>0</v>
      </c>
      <c r="E7" s="4">
        <v>0</v>
      </c>
      <c r="F7" s="4">
        <v>0</v>
      </c>
      <c r="G7" s="58"/>
      <c r="H7" s="34">
        <v>0</v>
      </c>
      <c r="I7" s="34">
        <v>0</v>
      </c>
      <c r="J7" s="34">
        <v>0</v>
      </c>
      <c r="K7" s="4">
        <v>0</v>
      </c>
      <c r="L7" s="4"/>
      <c r="M7" s="34">
        <v>0</v>
      </c>
      <c r="N7" s="34">
        <v>0</v>
      </c>
      <c r="O7" s="34">
        <v>0</v>
      </c>
      <c r="P7" s="4">
        <v>0</v>
      </c>
      <c r="Q7" s="4"/>
      <c r="R7" s="34">
        <v>0</v>
      </c>
      <c r="S7" s="35">
        <v>0</v>
      </c>
      <c r="T7" s="35">
        <v>0</v>
      </c>
    </row>
    <row r="8" spans="1:20">
      <c r="A8" s="32" t="s">
        <v>24</v>
      </c>
      <c r="B8" s="33">
        <v>1.5880399999999999E-2</v>
      </c>
      <c r="C8" s="33">
        <v>1.57255E-2</v>
      </c>
      <c r="D8" s="4">
        <v>12973.271249999998</v>
      </c>
      <c r="E8" s="4">
        <v>-364422.73700000002</v>
      </c>
      <c r="F8" s="4">
        <v>-296900</v>
      </c>
      <c r="G8" s="58"/>
      <c r="H8" s="34">
        <v>318</v>
      </c>
      <c r="I8" s="34">
        <v>14753</v>
      </c>
      <c r="J8" s="34">
        <v>79100</v>
      </c>
      <c r="K8" s="4">
        <v>173311</v>
      </c>
      <c r="L8" s="4"/>
      <c r="M8" s="34">
        <v>3843</v>
      </c>
      <c r="N8" s="34">
        <v>14245</v>
      </c>
      <c r="O8" s="34">
        <v>0</v>
      </c>
      <c r="P8" s="4">
        <v>11285</v>
      </c>
      <c r="Q8" s="4"/>
      <c r="R8" s="34">
        <v>21963</v>
      </c>
      <c r="S8" s="35">
        <v>99999</v>
      </c>
      <c r="T8" s="35">
        <v>121961</v>
      </c>
    </row>
    <row r="9" spans="1:20">
      <c r="A9" s="32" t="s">
        <v>25</v>
      </c>
      <c r="B9" s="33">
        <v>2.8471999999999998E-3</v>
      </c>
      <c r="C9" s="33">
        <v>2.8473999999999999E-3</v>
      </c>
      <c r="D9" s="4">
        <v>2325.9787500000002</v>
      </c>
      <c r="E9" s="4">
        <v>-65985.647599999997</v>
      </c>
      <c r="F9" s="4">
        <v>-53231</v>
      </c>
      <c r="G9" s="58"/>
      <c r="H9" s="34">
        <v>57</v>
      </c>
      <c r="I9" s="34">
        <v>2645</v>
      </c>
      <c r="J9" s="34">
        <v>14182</v>
      </c>
      <c r="K9" s="4">
        <v>618</v>
      </c>
      <c r="L9" s="4"/>
      <c r="M9" s="34">
        <v>689</v>
      </c>
      <c r="N9" s="34">
        <v>2554</v>
      </c>
      <c r="O9" s="34">
        <v>0</v>
      </c>
      <c r="P9" s="4">
        <v>412</v>
      </c>
      <c r="Q9" s="4"/>
      <c r="R9" s="34">
        <v>3938</v>
      </c>
      <c r="S9" s="35">
        <v>-1546</v>
      </c>
      <c r="T9" s="35">
        <v>2392</v>
      </c>
    </row>
    <row r="10" spans="1:20">
      <c r="A10" s="32" t="s">
        <v>26</v>
      </c>
      <c r="B10" s="33">
        <v>1.4815E-3</v>
      </c>
      <c r="C10" s="33">
        <v>1.5223999999999999E-3</v>
      </c>
      <c r="D10" s="4">
        <v>1210.29025</v>
      </c>
      <c r="E10" s="4">
        <v>-35280.097600000001</v>
      </c>
      <c r="F10" s="4">
        <v>-27698</v>
      </c>
      <c r="G10" s="58"/>
      <c r="H10" s="34">
        <v>29.63</v>
      </c>
      <c r="I10" s="34">
        <v>1376</v>
      </c>
      <c r="J10" s="34">
        <v>7379</v>
      </c>
      <c r="K10" s="4">
        <v>692</v>
      </c>
      <c r="L10" s="4"/>
      <c r="M10" s="34">
        <v>359</v>
      </c>
      <c r="N10" s="34">
        <v>1329</v>
      </c>
      <c r="O10" s="34">
        <v>0</v>
      </c>
      <c r="P10" s="4">
        <v>102</v>
      </c>
      <c r="Q10" s="4"/>
      <c r="R10" s="34">
        <v>2049</v>
      </c>
      <c r="S10" s="35">
        <v>-106</v>
      </c>
      <c r="T10" s="35">
        <v>1943</v>
      </c>
    </row>
    <row r="11" spans="1:20">
      <c r="A11" s="32" t="s">
        <v>27</v>
      </c>
      <c r="B11" s="33">
        <v>1.7148E-3</v>
      </c>
      <c r="C11" s="33">
        <v>1.7566999999999999E-3</v>
      </c>
      <c r="D11" s="4">
        <v>1400.8981999999999</v>
      </c>
      <c r="E11" s="4">
        <v>-40709.765800000001</v>
      </c>
      <c r="F11" s="4">
        <v>-32060</v>
      </c>
      <c r="G11" s="58"/>
      <c r="H11" s="34">
        <v>34</v>
      </c>
      <c r="I11" s="34">
        <v>1593</v>
      </c>
      <c r="J11" s="34">
        <v>8541</v>
      </c>
      <c r="K11" s="4">
        <v>905</v>
      </c>
      <c r="L11" s="4"/>
      <c r="M11" s="34">
        <v>415</v>
      </c>
      <c r="N11" s="34">
        <v>1538</v>
      </c>
      <c r="O11" s="34">
        <v>0</v>
      </c>
      <c r="P11" s="4">
        <v>117</v>
      </c>
      <c r="Q11" s="4"/>
      <c r="R11" s="34">
        <v>2372</v>
      </c>
      <c r="S11" s="35">
        <v>-122</v>
      </c>
      <c r="T11" s="35">
        <v>2249</v>
      </c>
    </row>
    <row r="12" spans="1:20">
      <c r="A12" s="32" t="s">
        <v>28</v>
      </c>
      <c r="B12" s="33">
        <v>3.5569999999999998E-3</v>
      </c>
      <c r="C12" s="33">
        <v>3.5098999999999998E-3</v>
      </c>
      <c r="D12" s="4">
        <v>2905.8015</v>
      </c>
      <c r="E12" s="4">
        <v>-81338.422599999991</v>
      </c>
      <c r="F12" s="4">
        <v>-66502</v>
      </c>
      <c r="G12" s="58"/>
      <c r="H12" s="34">
        <v>71.14</v>
      </c>
      <c r="I12" s="34">
        <v>3304</v>
      </c>
      <c r="J12" s="34">
        <v>17717</v>
      </c>
      <c r="K12" s="4">
        <v>0</v>
      </c>
      <c r="L12" s="4"/>
      <c r="M12" s="34">
        <v>861</v>
      </c>
      <c r="N12" s="34">
        <v>3191</v>
      </c>
      <c r="O12" s="34">
        <v>0</v>
      </c>
      <c r="P12" s="4">
        <v>2159</v>
      </c>
      <c r="Q12" s="4"/>
      <c r="R12" s="34">
        <v>4919</v>
      </c>
      <c r="S12" s="35">
        <v>-1633</v>
      </c>
      <c r="T12" s="35">
        <v>3287</v>
      </c>
    </row>
    <row r="13" spans="1:20">
      <c r="A13" s="32" t="s">
        <v>29</v>
      </c>
      <c r="B13" s="33">
        <v>2.8322E-3</v>
      </c>
      <c r="C13" s="33">
        <v>2.6254E-3</v>
      </c>
      <c r="D13" s="4">
        <v>2313.69985</v>
      </c>
      <c r="E13" s="4">
        <v>-60841.0196</v>
      </c>
      <c r="F13" s="4">
        <v>-52951</v>
      </c>
      <c r="G13" s="58"/>
      <c r="H13" s="34">
        <v>57</v>
      </c>
      <c r="I13" s="34">
        <v>2631</v>
      </c>
      <c r="J13" s="34">
        <v>14107</v>
      </c>
      <c r="K13" s="4">
        <v>2219</v>
      </c>
      <c r="L13" s="4"/>
      <c r="M13" s="34">
        <v>685</v>
      </c>
      <c r="N13" s="34">
        <v>2540</v>
      </c>
      <c r="O13" s="34">
        <v>0</v>
      </c>
      <c r="P13" s="4">
        <v>3563</v>
      </c>
      <c r="Q13" s="4"/>
      <c r="R13" s="34">
        <v>3917</v>
      </c>
      <c r="S13" s="35">
        <v>49</v>
      </c>
      <c r="T13" s="35">
        <v>3966</v>
      </c>
    </row>
    <row r="14" spans="1:20">
      <c r="A14" s="32" t="s">
        <v>30</v>
      </c>
      <c r="B14" s="33">
        <v>4.4989000000000001E-3</v>
      </c>
      <c r="C14" s="33">
        <v>4.2408999999999997E-3</v>
      </c>
      <c r="D14" s="4">
        <v>3675.28125</v>
      </c>
      <c r="E14" s="4">
        <v>-98278.616599999994</v>
      </c>
      <c r="F14" s="4">
        <v>-84111</v>
      </c>
      <c r="G14" s="58"/>
      <c r="H14" s="34">
        <v>90</v>
      </c>
      <c r="I14" s="34">
        <v>4179</v>
      </c>
      <c r="J14" s="34">
        <v>22409</v>
      </c>
      <c r="K14" s="4">
        <v>2424</v>
      </c>
      <c r="L14" s="4"/>
      <c r="M14" s="34">
        <v>1089</v>
      </c>
      <c r="N14" s="34">
        <v>4036</v>
      </c>
      <c r="O14" s="34">
        <v>0</v>
      </c>
      <c r="P14" s="4">
        <v>4364</v>
      </c>
      <c r="Q14" s="4"/>
      <c r="R14" s="34">
        <v>6222</v>
      </c>
      <c r="S14" s="35">
        <v>615</v>
      </c>
      <c r="T14" s="35">
        <v>6837</v>
      </c>
    </row>
    <row r="15" spans="1:20">
      <c r="A15" s="32" t="s">
        <v>31</v>
      </c>
      <c r="B15" s="33">
        <v>1.1913E-3</v>
      </c>
      <c r="C15" s="33">
        <v>1.1998E-3</v>
      </c>
      <c r="D15" s="4">
        <v>973.19074999999987</v>
      </c>
      <c r="E15" s="4">
        <v>-27804.165199999999</v>
      </c>
      <c r="F15" s="4">
        <v>-22273</v>
      </c>
      <c r="G15" s="58"/>
      <c r="H15" s="34">
        <v>24</v>
      </c>
      <c r="I15" s="34">
        <v>1107</v>
      </c>
      <c r="J15" s="34">
        <v>5934</v>
      </c>
      <c r="K15" s="4">
        <v>387</v>
      </c>
      <c r="L15" s="4"/>
      <c r="M15" s="34">
        <v>288</v>
      </c>
      <c r="N15" s="34">
        <v>1069</v>
      </c>
      <c r="O15" s="34">
        <v>0</v>
      </c>
      <c r="P15" s="4">
        <v>54</v>
      </c>
      <c r="Q15" s="4"/>
      <c r="R15" s="34">
        <v>1648</v>
      </c>
      <c r="S15" s="35">
        <v>-7</v>
      </c>
      <c r="T15" s="35">
        <v>1641</v>
      </c>
    </row>
    <row r="16" spans="1:20">
      <c r="A16" s="32" t="s">
        <v>32</v>
      </c>
      <c r="B16" s="33">
        <v>2.5176999999999999E-3</v>
      </c>
      <c r="C16" s="33">
        <v>2.5879000000000002E-3</v>
      </c>
      <c r="D16" s="4">
        <v>2056.7723999999998</v>
      </c>
      <c r="E16" s="4">
        <v>-59971.994600000005</v>
      </c>
      <c r="F16" s="4">
        <v>-47071</v>
      </c>
      <c r="G16" s="58"/>
      <c r="H16" s="34">
        <v>50</v>
      </c>
      <c r="I16" s="34">
        <v>2339</v>
      </c>
      <c r="J16" s="34">
        <v>12541</v>
      </c>
      <c r="K16" s="4">
        <v>1187</v>
      </c>
      <c r="L16" s="4"/>
      <c r="M16" s="34">
        <v>609</v>
      </c>
      <c r="N16" s="34">
        <v>2258</v>
      </c>
      <c r="O16" s="34">
        <v>0</v>
      </c>
      <c r="P16" s="4">
        <v>439</v>
      </c>
      <c r="Q16" s="4"/>
      <c r="R16" s="34">
        <v>3482</v>
      </c>
      <c r="S16" s="35">
        <v>-1669</v>
      </c>
      <c r="T16" s="35">
        <v>1813</v>
      </c>
    </row>
    <row r="17" spans="1:20">
      <c r="A17" s="32" t="s">
        <v>33</v>
      </c>
      <c r="B17" s="33">
        <v>1.9386E-2</v>
      </c>
      <c r="C17" s="33">
        <v>2.1004100000000001E-2</v>
      </c>
      <c r="D17" s="4">
        <v>15837.151349999998</v>
      </c>
      <c r="E17" s="4">
        <v>-486749.01340000005</v>
      </c>
      <c r="F17" s="4">
        <v>-362441</v>
      </c>
      <c r="G17" s="58"/>
      <c r="H17" s="34">
        <v>387.72</v>
      </c>
      <c r="I17" s="34">
        <v>18010</v>
      </c>
      <c r="J17" s="34">
        <v>96562</v>
      </c>
      <c r="K17" s="4">
        <v>27371</v>
      </c>
      <c r="L17" s="4"/>
      <c r="M17" s="34">
        <v>4691</v>
      </c>
      <c r="N17" s="34">
        <v>17389</v>
      </c>
      <c r="O17" s="34">
        <v>0</v>
      </c>
      <c r="P17" s="4">
        <v>1414</v>
      </c>
      <c r="Q17" s="4"/>
      <c r="R17" s="34">
        <v>26811</v>
      </c>
      <c r="S17" s="35">
        <v>4716</v>
      </c>
      <c r="T17" s="35">
        <v>31527</v>
      </c>
    </row>
    <row r="18" spans="1:20">
      <c r="A18" s="32" t="s">
        <v>34</v>
      </c>
      <c r="B18" s="33">
        <v>3.46618E-2</v>
      </c>
      <c r="C18" s="33">
        <v>3.4609599999999997E-2</v>
      </c>
      <c r="D18" s="4">
        <v>28316.474249999996</v>
      </c>
      <c r="E18" s="4">
        <v>-802042.87040000013</v>
      </c>
      <c r="F18" s="4">
        <v>-648037</v>
      </c>
      <c r="G18" s="58"/>
      <c r="H18" s="34">
        <v>693</v>
      </c>
      <c r="I18" s="34">
        <v>32201</v>
      </c>
      <c r="J18" s="34">
        <v>172650</v>
      </c>
      <c r="K18" s="4">
        <v>0</v>
      </c>
      <c r="L18" s="4"/>
      <c r="M18" s="34">
        <v>8388</v>
      </c>
      <c r="N18" s="34">
        <v>31092</v>
      </c>
      <c r="O18" s="34">
        <v>0</v>
      </c>
      <c r="P18" s="4">
        <v>28739</v>
      </c>
      <c r="Q18" s="4"/>
      <c r="R18" s="34">
        <v>47937</v>
      </c>
      <c r="S18" s="35">
        <v>-28500</v>
      </c>
      <c r="T18" s="35">
        <v>19438</v>
      </c>
    </row>
    <row r="19" spans="1:20">
      <c r="A19" s="32" t="s">
        <v>35</v>
      </c>
      <c r="B19" s="33">
        <v>1.0696499999999999E-2</v>
      </c>
      <c r="C19" s="33">
        <v>8.3555000000000001E-3</v>
      </c>
      <c r="D19" s="4">
        <v>8738.3182500000003</v>
      </c>
      <c r="E19" s="4">
        <v>-193630.35699999999</v>
      </c>
      <c r="F19" s="4">
        <v>-199982</v>
      </c>
      <c r="G19" s="58"/>
      <c r="H19" s="34">
        <v>214</v>
      </c>
      <c r="I19" s="34">
        <v>9937</v>
      </c>
      <c r="J19" s="34">
        <v>53279</v>
      </c>
      <c r="K19" s="4">
        <v>0</v>
      </c>
      <c r="L19" s="4"/>
      <c r="M19" s="34">
        <v>2589</v>
      </c>
      <c r="N19" s="34">
        <v>9595</v>
      </c>
      <c r="O19" s="34">
        <v>0</v>
      </c>
      <c r="P19" s="4">
        <v>46343</v>
      </c>
      <c r="Q19" s="4"/>
      <c r="R19" s="34">
        <v>14793</v>
      </c>
      <c r="S19" s="35">
        <v>-26324</v>
      </c>
      <c r="T19" s="35">
        <v>-11531</v>
      </c>
    </row>
    <row r="20" spans="1:20">
      <c r="A20" s="32" t="s">
        <v>36</v>
      </c>
      <c r="B20" s="33">
        <v>2.39884E-2</v>
      </c>
      <c r="C20" s="33">
        <v>2.2662600000000001E-2</v>
      </c>
      <c r="D20" s="4">
        <v>19597.03</v>
      </c>
      <c r="E20" s="4">
        <v>-525183.09240000008</v>
      </c>
      <c r="F20" s="4">
        <v>-448487</v>
      </c>
      <c r="G20" s="58"/>
      <c r="H20" s="34">
        <v>480</v>
      </c>
      <c r="I20" s="34">
        <v>22285</v>
      </c>
      <c r="J20" s="34">
        <v>119486</v>
      </c>
      <c r="K20" s="4">
        <v>276</v>
      </c>
      <c r="L20" s="4"/>
      <c r="M20" s="34">
        <v>5805</v>
      </c>
      <c r="N20" s="34">
        <v>21518</v>
      </c>
      <c r="O20" s="34">
        <v>0</v>
      </c>
      <c r="P20" s="4">
        <v>32965</v>
      </c>
      <c r="Q20" s="4"/>
      <c r="R20" s="34">
        <v>33176</v>
      </c>
      <c r="S20" s="35">
        <v>-16866</v>
      </c>
      <c r="T20" s="35">
        <v>16310</v>
      </c>
    </row>
    <row r="21" spans="1:20">
      <c r="A21" s="32" t="s">
        <v>37</v>
      </c>
      <c r="B21" s="33">
        <v>7.5778E-3</v>
      </c>
      <c r="C21" s="33">
        <v>7.2118E-3</v>
      </c>
      <c r="D21" s="4">
        <v>6190.6034999999993</v>
      </c>
      <c r="E21" s="4">
        <v>-167126.25320000001</v>
      </c>
      <c r="F21" s="4">
        <v>-141675</v>
      </c>
      <c r="G21" s="58"/>
      <c r="H21" s="34">
        <v>152</v>
      </c>
      <c r="I21" s="34">
        <v>7040</v>
      </c>
      <c r="J21" s="34">
        <v>37745</v>
      </c>
      <c r="K21" s="4">
        <v>3800</v>
      </c>
      <c r="L21" s="4"/>
      <c r="M21" s="34">
        <v>1834</v>
      </c>
      <c r="N21" s="34">
        <v>6797</v>
      </c>
      <c r="O21" s="34">
        <v>0</v>
      </c>
      <c r="P21" s="4">
        <v>7320</v>
      </c>
      <c r="Q21" s="4"/>
      <c r="R21" s="34">
        <v>10480</v>
      </c>
      <c r="S21" s="35">
        <v>-5091</v>
      </c>
      <c r="T21" s="35">
        <v>5389</v>
      </c>
    </row>
    <row r="22" spans="1:20">
      <c r="A22" s="32" t="s">
        <v>38</v>
      </c>
      <c r="B22" s="33">
        <v>1.103E-3</v>
      </c>
      <c r="C22" s="33">
        <v>9.5220000000000005E-4</v>
      </c>
      <c r="D22" s="4">
        <v>901.09034999999994</v>
      </c>
      <c r="E22" s="4">
        <v>-22066.282800000001</v>
      </c>
      <c r="F22" s="4">
        <v>-20622</v>
      </c>
      <c r="G22" s="58"/>
      <c r="H22" s="34">
        <v>22</v>
      </c>
      <c r="I22" s="34">
        <v>1025</v>
      </c>
      <c r="J22" s="34">
        <v>5494</v>
      </c>
      <c r="K22" s="4">
        <v>660</v>
      </c>
      <c r="L22" s="4"/>
      <c r="M22" s="34">
        <v>267</v>
      </c>
      <c r="N22" s="34">
        <v>989</v>
      </c>
      <c r="O22" s="34">
        <v>0</v>
      </c>
      <c r="P22" s="4">
        <v>2551</v>
      </c>
      <c r="Q22" s="4"/>
      <c r="R22" s="34">
        <v>1525</v>
      </c>
      <c r="S22" s="35">
        <v>142</v>
      </c>
      <c r="T22" s="35">
        <v>1667</v>
      </c>
    </row>
    <row r="23" spans="1:20">
      <c r="A23" s="32" t="s">
        <v>39</v>
      </c>
      <c r="B23" s="33">
        <v>1.33673E-2</v>
      </c>
      <c r="C23" s="33">
        <v>1.09128E-2</v>
      </c>
      <c r="D23" s="4">
        <v>10920.239250000001</v>
      </c>
      <c r="E23" s="4">
        <v>-252893.22719999999</v>
      </c>
      <c r="F23" s="4">
        <v>-249915</v>
      </c>
      <c r="G23" s="58"/>
      <c r="H23" s="34">
        <v>267</v>
      </c>
      <c r="I23" s="34">
        <v>12418</v>
      </c>
      <c r="J23" s="34">
        <v>66583</v>
      </c>
      <c r="K23" s="4">
        <v>1177</v>
      </c>
      <c r="L23" s="4"/>
      <c r="M23" s="34">
        <v>3235</v>
      </c>
      <c r="N23" s="34">
        <v>11990</v>
      </c>
      <c r="O23" s="34">
        <v>0</v>
      </c>
      <c r="P23" s="4">
        <v>41519</v>
      </c>
      <c r="Q23" s="4"/>
      <c r="R23" s="34">
        <v>18487</v>
      </c>
      <c r="S23" s="35">
        <v>-14988</v>
      </c>
      <c r="T23" s="35">
        <v>3499</v>
      </c>
    </row>
    <row r="24" spans="1:20">
      <c r="A24" s="32" t="s">
        <v>40</v>
      </c>
      <c r="B24" s="33">
        <v>1.7351999999999999E-3</v>
      </c>
      <c r="C24" s="33">
        <v>1.6876E-3</v>
      </c>
      <c r="D24" s="4">
        <v>1417.5149999999999</v>
      </c>
      <c r="E24" s="4">
        <v>-39108.4424</v>
      </c>
      <c r="F24" s="4">
        <v>-32441</v>
      </c>
      <c r="G24" s="58"/>
      <c r="H24" s="34">
        <v>35</v>
      </c>
      <c r="I24" s="34">
        <v>1612</v>
      </c>
      <c r="J24" s="34">
        <v>8643</v>
      </c>
      <c r="K24" s="4">
        <v>89</v>
      </c>
      <c r="L24" s="4"/>
      <c r="M24" s="34">
        <v>420</v>
      </c>
      <c r="N24" s="34">
        <v>1556</v>
      </c>
      <c r="O24" s="34">
        <v>0</v>
      </c>
      <c r="P24" s="4">
        <v>1071</v>
      </c>
      <c r="Q24" s="4"/>
      <c r="R24" s="34">
        <v>2400</v>
      </c>
      <c r="S24" s="35">
        <v>-1594</v>
      </c>
      <c r="T24" s="35">
        <v>806</v>
      </c>
    </row>
    <row r="25" spans="1:20">
      <c r="A25" s="32" t="s">
        <v>41</v>
      </c>
      <c r="B25" s="33">
        <v>1.6867199999999999E-2</v>
      </c>
      <c r="C25" s="33">
        <v>1.65814E-2</v>
      </c>
      <c r="D25" s="4">
        <v>13779.397799999999</v>
      </c>
      <c r="E25" s="4">
        <v>-384257.36359999998</v>
      </c>
      <c r="F25" s="4">
        <v>-315349</v>
      </c>
      <c r="G25" s="58"/>
      <c r="H25" s="34">
        <v>337</v>
      </c>
      <c r="I25" s="34">
        <v>15670</v>
      </c>
      <c r="J25" s="34">
        <v>84016</v>
      </c>
      <c r="K25" s="4">
        <v>0</v>
      </c>
      <c r="L25" s="4"/>
      <c r="M25" s="34">
        <v>4082</v>
      </c>
      <c r="N25" s="34">
        <v>15130</v>
      </c>
      <c r="O25" s="34">
        <v>0</v>
      </c>
      <c r="P25" s="4">
        <v>8888</v>
      </c>
      <c r="Q25" s="4"/>
      <c r="R25" s="34">
        <v>23327</v>
      </c>
      <c r="S25" s="35">
        <v>-6759</v>
      </c>
      <c r="T25" s="35">
        <v>16569</v>
      </c>
    </row>
    <row r="26" spans="1:20">
      <c r="A26" s="32" t="s">
        <v>42</v>
      </c>
      <c r="B26" s="33">
        <v>8.1905999999999993E-3</v>
      </c>
      <c r="C26" s="33">
        <v>8.4030000000000007E-3</v>
      </c>
      <c r="D26" s="4">
        <v>6691.1587499999987</v>
      </c>
      <c r="E26" s="4">
        <v>-194731.122</v>
      </c>
      <c r="F26" s="4">
        <v>-153131</v>
      </c>
      <c r="G26" s="58"/>
      <c r="H26" s="34">
        <v>164</v>
      </c>
      <c r="I26" s="34">
        <v>7609</v>
      </c>
      <c r="J26" s="34">
        <v>40797</v>
      </c>
      <c r="K26" s="4">
        <v>3593</v>
      </c>
      <c r="L26" s="4"/>
      <c r="M26" s="34">
        <v>1982</v>
      </c>
      <c r="N26" s="34">
        <v>7347</v>
      </c>
      <c r="O26" s="34">
        <v>0</v>
      </c>
      <c r="P26" s="4">
        <v>1438</v>
      </c>
      <c r="Q26" s="4"/>
      <c r="R26" s="34">
        <v>11328</v>
      </c>
      <c r="S26" s="35">
        <v>-1210</v>
      </c>
      <c r="T26" s="35">
        <v>10117</v>
      </c>
    </row>
    <row r="27" spans="1:20">
      <c r="A27" s="32" t="s">
        <v>43</v>
      </c>
      <c r="B27" s="33">
        <v>3.8235000000000001E-3</v>
      </c>
      <c r="C27" s="33">
        <v>3.7967000000000001E-3</v>
      </c>
      <c r="D27" s="4">
        <v>3123.5865000000003</v>
      </c>
      <c r="E27" s="4">
        <v>-87984.7258</v>
      </c>
      <c r="F27" s="4">
        <v>-71484</v>
      </c>
      <c r="G27" s="58"/>
      <c r="H27" s="34">
        <v>76.47</v>
      </c>
      <c r="I27" s="34">
        <v>3552</v>
      </c>
      <c r="J27" s="34">
        <v>19045</v>
      </c>
      <c r="K27" s="4">
        <v>62</v>
      </c>
      <c r="L27" s="4"/>
      <c r="M27" s="34">
        <v>925</v>
      </c>
      <c r="N27" s="34">
        <v>3430</v>
      </c>
      <c r="O27" s="34">
        <v>0</v>
      </c>
      <c r="P27" s="4">
        <v>2434</v>
      </c>
      <c r="Q27" s="4"/>
      <c r="R27" s="34">
        <v>5288</v>
      </c>
      <c r="S27" s="35">
        <v>-1532</v>
      </c>
      <c r="T27" s="35">
        <v>3756</v>
      </c>
    </row>
    <row r="28" spans="1:20">
      <c r="A28" s="32" t="s">
        <v>44</v>
      </c>
      <c r="B28" s="33">
        <v>1.5716E-3</v>
      </c>
      <c r="C28" s="33">
        <v>1.6087E-3</v>
      </c>
      <c r="D28" s="4">
        <v>1283.895</v>
      </c>
      <c r="E28" s="4">
        <v>-37280.013800000001</v>
      </c>
      <c r="F28" s="4">
        <v>-29383</v>
      </c>
      <c r="G28" s="58"/>
      <c r="H28" s="34">
        <v>31</v>
      </c>
      <c r="I28" s="34">
        <v>1460</v>
      </c>
      <c r="J28" s="34">
        <v>7828</v>
      </c>
      <c r="K28" s="4">
        <v>987</v>
      </c>
      <c r="L28" s="4"/>
      <c r="M28" s="34">
        <v>380</v>
      </c>
      <c r="N28" s="34">
        <v>1410</v>
      </c>
      <c r="O28" s="34">
        <v>0</v>
      </c>
      <c r="P28" s="4">
        <v>128</v>
      </c>
      <c r="Q28" s="4"/>
      <c r="R28" s="34">
        <v>2174</v>
      </c>
      <c r="S28" s="35">
        <v>-76</v>
      </c>
      <c r="T28" s="35">
        <v>2098</v>
      </c>
    </row>
    <row r="29" spans="1:20">
      <c r="A29" s="32" t="s">
        <v>45</v>
      </c>
      <c r="B29" s="33">
        <v>1.5135000000000001E-3</v>
      </c>
      <c r="C29" s="33">
        <v>1.588E-3</v>
      </c>
      <c r="D29" s="4">
        <v>1236.4362500000002</v>
      </c>
      <c r="E29" s="4">
        <v>-36800.311999999998</v>
      </c>
      <c r="F29" s="4">
        <v>-28296</v>
      </c>
      <c r="G29" s="58"/>
      <c r="H29" s="34">
        <v>30</v>
      </c>
      <c r="I29" s="34">
        <v>1406</v>
      </c>
      <c r="J29" s="34">
        <v>7539</v>
      </c>
      <c r="K29" s="4">
        <v>2566</v>
      </c>
      <c r="L29" s="4"/>
      <c r="M29" s="34">
        <v>366</v>
      </c>
      <c r="N29" s="34">
        <v>1358</v>
      </c>
      <c r="O29" s="34">
        <v>0</v>
      </c>
      <c r="P29" s="4">
        <v>81</v>
      </c>
      <c r="Q29" s="4"/>
      <c r="R29" s="34">
        <v>2093</v>
      </c>
      <c r="S29" s="35">
        <v>1215</v>
      </c>
      <c r="T29" s="35">
        <v>3308</v>
      </c>
    </row>
    <row r="30" spans="1:20">
      <c r="A30" s="32" t="s">
        <v>46</v>
      </c>
      <c r="B30" s="33">
        <v>6.5862000000000004E-3</v>
      </c>
      <c r="C30" s="33">
        <v>6.7035999999999997E-3</v>
      </c>
      <c r="D30" s="4">
        <v>5380.4966999999997</v>
      </c>
      <c r="E30" s="4">
        <v>-155349.22639999999</v>
      </c>
      <c r="F30" s="4">
        <v>-123136</v>
      </c>
      <c r="G30" s="58"/>
      <c r="H30" s="34">
        <v>132</v>
      </c>
      <c r="I30" s="34">
        <v>6119</v>
      </c>
      <c r="J30" s="34">
        <v>32806</v>
      </c>
      <c r="K30" s="4">
        <v>1986</v>
      </c>
      <c r="L30" s="4"/>
      <c r="M30" s="34">
        <v>1594</v>
      </c>
      <c r="N30" s="34">
        <v>5908</v>
      </c>
      <c r="O30" s="34">
        <v>0</v>
      </c>
      <c r="P30" s="4">
        <v>3022</v>
      </c>
      <c r="Q30" s="4"/>
      <c r="R30" s="34">
        <v>9109</v>
      </c>
      <c r="S30" s="35">
        <v>-3336</v>
      </c>
      <c r="T30" s="35">
        <v>5773</v>
      </c>
    </row>
    <row r="31" spans="1:20">
      <c r="A31" s="32" t="s">
        <v>47</v>
      </c>
      <c r="B31" s="33">
        <v>4.1635999999999999E-3</v>
      </c>
      <c r="C31" s="33">
        <v>4.5163E-3</v>
      </c>
      <c r="D31" s="4">
        <v>3401.4212499999999</v>
      </c>
      <c r="E31" s="4">
        <v>-104660.7362</v>
      </c>
      <c r="F31" s="4">
        <v>-77843</v>
      </c>
      <c r="G31" s="58"/>
      <c r="H31" s="34">
        <v>83</v>
      </c>
      <c r="I31" s="34">
        <v>3868</v>
      </c>
      <c r="J31" s="34">
        <v>20739</v>
      </c>
      <c r="K31" s="4">
        <v>6561</v>
      </c>
      <c r="L31" s="4"/>
      <c r="M31" s="34">
        <v>1008</v>
      </c>
      <c r="N31" s="34">
        <v>3735</v>
      </c>
      <c r="O31" s="34">
        <v>0</v>
      </c>
      <c r="P31" s="4">
        <v>1735</v>
      </c>
      <c r="Q31" s="4"/>
      <c r="R31" s="34">
        <v>5758</v>
      </c>
      <c r="S31" s="35">
        <v>-5660</v>
      </c>
      <c r="T31" s="35">
        <v>98</v>
      </c>
    </row>
    <row r="32" spans="1:20">
      <c r="A32" s="32" t="s">
        <v>48</v>
      </c>
      <c r="B32" s="33">
        <v>1.21683E-2</v>
      </c>
      <c r="C32" s="33">
        <v>1.1118100000000001E-2</v>
      </c>
      <c r="D32" s="4">
        <v>9940.6991500000004</v>
      </c>
      <c r="E32" s="4">
        <v>-257650.84940000001</v>
      </c>
      <c r="F32" s="4">
        <v>-227499</v>
      </c>
      <c r="G32" s="58"/>
      <c r="H32" s="34">
        <v>243</v>
      </c>
      <c r="I32" s="34">
        <v>11304</v>
      </c>
      <c r="J32" s="34">
        <v>60610</v>
      </c>
      <c r="K32" s="4">
        <v>193</v>
      </c>
      <c r="L32" s="4"/>
      <c r="M32" s="34">
        <v>2945</v>
      </c>
      <c r="N32" s="34">
        <v>10915</v>
      </c>
      <c r="O32" s="34">
        <v>0</v>
      </c>
      <c r="P32" s="4">
        <v>18066</v>
      </c>
      <c r="Q32" s="4"/>
      <c r="R32" s="34">
        <v>16829</v>
      </c>
      <c r="S32" s="35">
        <v>-6784</v>
      </c>
      <c r="T32" s="35">
        <v>10045</v>
      </c>
    </row>
    <row r="33" spans="1:20">
      <c r="A33" s="32" t="s">
        <v>49</v>
      </c>
      <c r="B33" s="33">
        <v>3.3197299999999999E-2</v>
      </c>
      <c r="C33" s="33">
        <v>3.4555299999999997E-2</v>
      </c>
      <c r="D33" s="4">
        <v>27120.052200000002</v>
      </c>
      <c r="E33" s="4">
        <v>-800784.52220000012</v>
      </c>
      <c r="F33" s="4">
        <v>-620657</v>
      </c>
      <c r="G33" s="58"/>
      <c r="H33" s="34">
        <v>664</v>
      </c>
      <c r="I33" s="34">
        <v>30840</v>
      </c>
      <c r="J33" s="34">
        <v>165356</v>
      </c>
      <c r="K33" s="4">
        <v>27988</v>
      </c>
      <c r="L33" s="4"/>
      <c r="M33" s="34">
        <v>8034</v>
      </c>
      <c r="N33" s="34">
        <v>29778</v>
      </c>
      <c r="O33" s="34">
        <v>0</v>
      </c>
      <c r="P33" s="4">
        <v>189</v>
      </c>
      <c r="Q33" s="4"/>
      <c r="R33" s="34">
        <v>45912</v>
      </c>
      <c r="S33" s="35">
        <v>12930</v>
      </c>
      <c r="T33" s="35">
        <v>58842</v>
      </c>
    </row>
    <row r="34" spans="1:20">
      <c r="A34" s="32" t="s">
        <v>50</v>
      </c>
      <c r="B34" s="33">
        <v>4.1034000000000001E-3</v>
      </c>
      <c r="C34" s="33">
        <v>4.2293000000000001E-3</v>
      </c>
      <c r="D34" s="4">
        <v>3352.2248999999997</v>
      </c>
      <c r="E34" s="4">
        <v>-98009.798200000005</v>
      </c>
      <c r="F34" s="4">
        <v>-76717</v>
      </c>
      <c r="G34" s="58"/>
      <c r="H34" s="34">
        <v>82</v>
      </c>
      <c r="I34" s="34">
        <v>3812</v>
      </c>
      <c r="J34" s="34">
        <v>20439</v>
      </c>
      <c r="K34" s="4">
        <v>2902</v>
      </c>
      <c r="L34" s="4"/>
      <c r="M34" s="34">
        <v>993</v>
      </c>
      <c r="N34" s="34">
        <v>3681</v>
      </c>
      <c r="O34" s="34">
        <v>0</v>
      </c>
      <c r="P34" s="4">
        <v>0</v>
      </c>
      <c r="Q34" s="4"/>
      <c r="R34" s="34">
        <v>5675</v>
      </c>
      <c r="S34" s="35">
        <v>3084</v>
      </c>
      <c r="T34" s="35">
        <v>8759</v>
      </c>
    </row>
    <row r="35" spans="1:20">
      <c r="A35" s="32" t="s">
        <v>51</v>
      </c>
      <c r="B35" s="33">
        <v>9.5162000000000007E-3</v>
      </c>
      <c r="C35" s="33">
        <v>9.1173000000000001E-3</v>
      </c>
      <c r="D35" s="4">
        <v>7774.1212499999992</v>
      </c>
      <c r="E35" s="4">
        <v>-211284.31020000001</v>
      </c>
      <c r="F35" s="4">
        <v>-177915</v>
      </c>
      <c r="G35" s="58"/>
      <c r="H35" s="34">
        <v>190</v>
      </c>
      <c r="I35" s="34">
        <v>8841</v>
      </c>
      <c r="J35" s="34">
        <v>47400</v>
      </c>
      <c r="K35" s="4">
        <v>2644</v>
      </c>
      <c r="L35" s="4"/>
      <c r="M35" s="34">
        <v>2303</v>
      </c>
      <c r="N35" s="34">
        <v>8536</v>
      </c>
      <c r="O35" s="34">
        <v>0</v>
      </c>
      <c r="P35" s="4">
        <v>6748</v>
      </c>
      <c r="Q35" s="4"/>
      <c r="R35" s="34">
        <v>13161</v>
      </c>
      <c r="S35" s="35">
        <v>505</v>
      </c>
      <c r="T35" s="35">
        <v>13666</v>
      </c>
    </row>
    <row r="36" spans="1:20">
      <c r="A36" s="32" t="s">
        <v>52</v>
      </c>
      <c r="B36" s="33">
        <v>1.08719E-2</v>
      </c>
      <c r="C36" s="33">
        <v>1.2908599999999999E-2</v>
      </c>
      <c r="D36" s="4">
        <v>8881.637999999999</v>
      </c>
      <c r="E36" s="4">
        <v>-299143.89639999997</v>
      </c>
      <c r="F36" s="4">
        <v>-203261</v>
      </c>
      <c r="G36" s="58"/>
      <c r="H36" s="34">
        <v>217</v>
      </c>
      <c r="I36" s="34">
        <v>10100</v>
      </c>
      <c r="J36" s="34">
        <v>54153</v>
      </c>
      <c r="K36" s="4">
        <v>41077</v>
      </c>
      <c r="L36" s="4"/>
      <c r="M36" s="34">
        <v>2631</v>
      </c>
      <c r="N36" s="34">
        <v>9752</v>
      </c>
      <c r="O36" s="34">
        <v>0</v>
      </c>
      <c r="P36" s="4">
        <v>0</v>
      </c>
      <c r="Q36" s="4"/>
      <c r="R36" s="34">
        <v>15036</v>
      </c>
      <c r="S36" s="35">
        <v>42387</v>
      </c>
      <c r="T36" s="35">
        <v>57423</v>
      </c>
    </row>
    <row r="37" spans="1:20">
      <c r="A37" s="32" t="s">
        <v>53</v>
      </c>
      <c r="B37" s="33">
        <v>4.0918999999999999E-3</v>
      </c>
      <c r="C37" s="33">
        <v>4.2021000000000003E-3</v>
      </c>
      <c r="D37" s="4">
        <v>3342.8268499999995</v>
      </c>
      <c r="E37" s="4">
        <v>-97379.465400000001</v>
      </c>
      <c r="F37" s="4">
        <v>-76502</v>
      </c>
      <c r="G37" s="58"/>
      <c r="H37" s="34">
        <v>82</v>
      </c>
      <c r="I37" s="34">
        <v>3801</v>
      </c>
      <c r="J37" s="34">
        <v>20382</v>
      </c>
      <c r="K37" s="4">
        <v>1864</v>
      </c>
      <c r="L37" s="4"/>
      <c r="M37" s="34">
        <v>990</v>
      </c>
      <c r="N37" s="34">
        <v>3670</v>
      </c>
      <c r="O37" s="34">
        <v>0</v>
      </c>
      <c r="P37" s="4">
        <v>1863</v>
      </c>
      <c r="Q37" s="4"/>
      <c r="R37" s="34">
        <v>5659</v>
      </c>
      <c r="S37" s="35">
        <v>-1331</v>
      </c>
      <c r="T37" s="35">
        <v>4328</v>
      </c>
    </row>
    <row r="38" spans="1:20">
      <c r="A38" s="32" t="s">
        <v>54</v>
      </c>
      <c r="B38" s="33">
        <v>4.2513000000000004E-3</v>
      </c>
      <c r="C38" s="33">
        <v>4.1583999999999996E-3</v>
      </c>
      <c r="D38" s="4">
        <v>3473.01125</v>
      </c>
      <c r="E38" s="4">
        <v>-96366.761599999983</v>
      </c>
      <c r="F38" s="4">
        <v>-79482</v>
      </c>
      <c r="G38" s="58"/>
      <c r="H38" s="34">
        <v>85</v>
      </c>
      <c r="I38" s="34">
        <v>3949</v>
      </c>
      <c r="J38" s="34">
        <v>21176</v>
      </c>
      <c r="K38" s="4">
        <v>0</v>
      </c>
      <c r="L38" s="4"/>
      <c r="M38" s="34">
        <v>1029</v>
      </c>
      <c r="N38" s="34">
        <v>3813</v>
      </c>
      <c r="O38" s="34">
        <v>0</v>
      </c>
      <c r="P38" s="4">
        <v>2037</v>
      </c>
      <c r="Q38" s="4"/>
      <c r="R38" s="34">
        <v>5880</v>
      </c>
      <c r="S38" s="35">
        <v>-2586</v>
      </c>
      <c r="T38" s="35">
        <v>3293</v>
      </c>
    </row>
    <row r="39" spans="1:20">
      <c r="A39" s="32" t="s">
        <v>55</v>
      </c>
      <c r="B39" s="33">
        <v>3.1125E-2</v>
      </c>
      <c r="C39" s="33">
        <v>3.0139099999999999E-2</v>
      </c>
      <c r="D39" s="4">
        <v>25427.11795</v>
      </c>
      <c r="E39" s="4">
        <v>-698443.50339999993</v>
      </c>
      <c r="F39" s="4">
        <v>-581913</v>
      </c>
      <c r="G39" s="58"/>
      <c r="H39" s="34">
        <v>622.5</v>
      </c>
      <c r="I39" s="34">
        <v>28915.125</v>
      </c>
      <c r="J39" s="34">
        <v>155034</v>
      </c>
      <c r="K39" s="4">
        <v>0</v>
      </c>
      <c r="L39" s="4"/>
      <c r="M39" s="34">
        <v>7532.25</v>
      </c>
      <c r="N39" s="34">
        <v>27919.125</v>
      </c>
      <c r="O39" s="34">
        <v>0</v>
      </c>
      <c r="P39" s="4">
        <v>28285</v>
      </c>
      <c r="Q39" s="4"/>
      <c r="R39" s="34">
        <v>43045.875</v>
      </c>
      <c r="S39" s="35">
        <v>-23643</v>
      </c>
      <c r="T39" s="35">
        <v>19402</v>
      </c>
    </row>
    <row r="40" spans="1:20">
      <c r="A40" s="32" t="s">
        <v>56</v>
      </c>
      <c r="B40" s="33">
        <v>3.4244000000000002E-3</v>
      </c>
      <c r="C40" s="33">
        <v>3.5536000000000001E-3</v>
      </c>
      <c r="D40" s="4">
        <v>2797.5074999999997</v>
      </c>
      <c r="E40" s="4">
        <v>-82351.126400000008</v>
      </c>
      <c r="F40" s="4">
        <v>-64023</v>
      </c>
      <c r="G40" s="58"/>
      <c r="H40" s="34">
        <v>68</v>
      </c>
      <c r="I40" s="34">
        <v>3181</v>
      </c>
      <c r="J40" s="34">
        <v>17057</v>
      </c>
      <c r="K40" s="4">
        <v>2185</v>
      </c>
      <c r="L40" s="4"/>
      <c r="M40" s="34">
        <v>829</v>
      </c>
      <c r="N40" s="34">
        <v>3072</v>
      </c>
      <c r="O40" s="34">
        <v>0</v>
      </c>
      <c r="P40" s="4">
        <v>785</v>
      </c>
      <c r="Q40" s="4"/>
      <c r="R40" s="34">
        <v>4736</v>
      </c>
      <c r="S40" s="35">
        <v>-517</v>
      </c>
      <c r="T40" s="35">
        <v>4219</v>
      </c>
    </row>
    <row r="41" spans="1:20">
      <c r="A41" s="32" t="s">
        <v>57</v>
      </c>
      <c r="B41" s="33">
        <v>3.9605899999999999E-2</v>
      </c>
      <c r="C41" s="33">
        <v>3.9285199999999999E-2</v>
      </c>
      <c r="D41" s="4">
        <v>32355.51525</v>
      </c>
      <c r="E41" s="4">
        <v>-910395.2248000002</v>
      </c>
      <c r="F41" s="4">
        <v>-740472</v>
      </c>
      <c r="G41" s="58"/>
      <c r="H41" s="34">
        <v>792</v>
      </c>
      <c r="I41" s="34">
        <v>36794</v>
      </c>
      <c r="J41" s="34">
        <v>197277</v>
      </c>
      <c r="K41" s="4">
        <v>0</v>
      </c>
      <c r="L41" s="4"/>
      <c r="M41" s="34">
        <v>9585</v>
      </c>
      <c r="N41" s="34">
        <v>35526</v>
      </c>
      <c r="O41" s="34">
        <v>0</v>
      </c>
      <c r="P41" s="4">
        <v>11427</v>
      </c>
      <c r="Q41" s="4"/>
      <c r="R41" s="34">
        <v>54775</v>
      </c>
      <c r="S41" s="35">
        <v>-11290</v>
      </c>
      <c r="T41" s="35">
        <v>43485</v>
      </c>
    </row>
    <row r="42" spans="1:20">
      <c r="A42" s="32" t="s">
        <v>58</v>
      </c>
      <c r="B42" s="33">
        <v>5.6988999999999998E-3</v>
      </c>
      <c r="C42" s="33">
        <v>5.2674999999999996E-3</v>
      </c>
      <c r="D42" s="4">
        <v>4655.6634999999997</v>
      </c>
      <c r="E42" s="4">
        <v>-122069.045</v>
      </c>
      <c r="F42" s="4">
        <v>-106547</v>
      </c>
      <c r="G42" s="58"/>
      <c r="H42" s="34">
        <v>114</v>
      </c>
      <c r="I42" s="34">
        <v>5294</v>
      </c>
      <c r="J42" s="34">
        <v>28386</v>
      </c>
      <c r="K42" s="4">
        <v>0</v>
      </c>
      <c r="L42" s="4"/>
      <c r="M42" s="34">
        <v>1379</v>
      </c>
      <c r="N42" s="34">
        <v>5112</v>
      </c>
      <c r="O42" s="34">
        <v>0</v>
      </c>
      <c r="P42" s="4">
        <v>7956</v>
      </c>
      <c r="Q42" s="4"/>
      <c r="R42" s="34">
        <v>7882</v>
      </c>
      <c r="S42" s="35">
        <v>-4779</v>
      </c>
      <c r="T42" s="35">
        <v>3103</v>
      </c>
    </row>
    <row r="43" spans="1:20">
      <c r="A43" s="32" t="s">
        <v>59</v>
      </c>
      <c r="B43" s="33">
        <v>1.13299E-2</v>
      </c>
      <c r="C43" s="33">
        <v>1.34155E-2</v>
      </c>
      <c r="D43" s="4">
        <v>9255.8369999999995</v>
      </c>
      <c r="E43" s="4">
        <v>-310890.79700000002</v>
      </c>
      <c r="F43" s="4">
        <v>-211824</v>
      </c>
      <c r="G43" s="58"/>
      <c r="H43" s="34">
        <v>227</v>
      </c>
      <c r="I43" s="34">
        <v>10525</v>
      </c>
      <c r="J43" s="34">
        <v>56434</v>
      </c>
      <c r="K43" s="4">
        <v>42086</v>
      </c>
      <c r="L43" s="4"/>
      <c r="M43" s="34">
        <v>2742</v>
      </c>
      <c r="N43" s="34">
        <v>10163</v>
      </c>
      <c r="O43" s="34">
        <v>0</v>
      </c>
      <c r="P43" s="4">
        <v>299</v>
      </c>
      <c r="Q43" s="4"/>
      <c r="R43" s="34">
        <v>15669</v>
      </c>
      <c r="S43" s="35">
        <v>19065</v>
      </c>
      <c r="T43" s="35">
        <v>34734</v>
      </c>
    </row>
    <row r="44" spans="1:20">
      <c r="A44" s="32" t="s">
        <v>60</v>
      </c>
      <c r="B44" s="33">
        <v>9.5730000000000001E-4</v>
      </c>
      <c r="C44" s="33">
        <v>9.4289999999999999E-4</v>
      </c>
      <c r="D44" s="4">
        <v>782.0474999999999</v>
      </c>
      <c r="E44" s="4">
        <v>-21850.764599999999</v>
      </c>
      <c r="F44" s="4">
        <v>-17898</v>
      </c>
      <c r="G44" s="58"/>
      <c r="H44" s="34">
        <v>19</v>
      </c>
      <c r="I44" s="34">
        <v>889</v>
      </c>
      <c r="J44" s="34">
        <v>4768</v>
      </c>
      <c r="K44" s="4">
        <v>468</v>
      </c>
      <c r="L44" s="4"/>
      <c r="M44" s="34">
        <v>232</v>
      </c>
      <c r="N44" s="34">
        <v>859</v>
      </c>
      <c r="O44" s="34">
        <v>0</v>
      </c>
      <c r="P44" s="4">
        <v>305</v>
      </c>
      <c r="Q44" s="4"/>
      <c r="R44" s="34">
        <v>1324</v>
      </c>
      <c r="S44" s="35">
        <v>-20</v>
      </c>
      <c r="T44" s="35">
        <v>1304</v>
      </c>
    </row>
    <row r="45" spans="1:20">
      <c r="A45" s="32" t="s">
        <v>61</v>
      </c>
      <c r="B45" s="33">
        <v>6.8349999999999997E-4</v>
      </c>
      <c r="C45" s="33">
        <v>6.3060000000000004E-4</v>
      </c>
      <c r="D45" s="4">
        <v>558.35294999999996</v>
      </c>
      <c r="E45" s="4">
        <v>-14613.5244</v>
      </c>
      <c r="F45" s="4">
        <v>-12779</v>
      </c>
      <c r="G45" s="58"/>
      <c r="H45" s="34">
        <v>13.67</v>
      </c>
      <c r="I45" s="34">
        <v>635</v>
      </c>
      <c r="J45" s="34">
        <v>3405</v>
      </c>
      <c r="K45" s="4">
        <v>355</v>
      </c>
      <c r="L45" s="4"/>
      <c r="M45" s="34">
        <v>165</v>
      </c>
      <c r="N45" s="34">
        <v>613</v>
      </c>
      <c r="O45" s="34">
        <v>0</v>
      </c>
      <c r="P45" s="4">
        <v>899</v>
      </c>
      <c r="Q45" s="4"/>
      <c r="R45" s="34">
        <v>945</v>
      </c>
      <c r="S45" s="35">
        <v>-104</v>
      </c>
      <c r="T45" s="35">
        <v>841</v>
      </c>
    </row>
    <row r="46" spans="1:20">
      <c r="A46" s="32" t="s">
        <v>62</v>
      </c>
      <c r="B46" s="33">
        <v>4.3911999999999996E-3</v>
      </c>
      <c r="C46" s="33">
        <v>4.5859000000000004E-3</v>
      </c>
      <c r="D46" s="4">
        <v>3587.31</v>
      </c>
      <c r="E46" s="4">
        <v>-106273.64660000001</v>
      </c>
      <c r="F46" s="4">
        <v>-82098</v>
      </c>
      <c r="G46" s="58"/>
      <c r="H46" s="34">
        <v>88</v>
      </c>
      <c r="I46" s="34">
        <v>4079</v>
      </c>
      <c r="J46" s="34">
        <v>21873</v>
      </c>
      <c r="K46" s="4">
        <v>3293</v>
      </c>
      <c r="L46" s="4"/>
      <c r="M46" s="34">
        <v>1063</v>
      </c>
      <c r="N46" s="34">
        <v>3939</v>
      </c>
      <c r="O46" s="34">
        <v>0</v>
      </c>
      <c r="P46" s="4">
        <v>513</v>
      </c>
      <c r="Q46" s="4"/>
      <c r="R46" s="34">
        <v>6073</v>
      </c>
      <c r="S46" s="35">
        <v>-725</v>
      </c>
      <c r="T46" s="35">
        <v>5348</v>
      </c>
    </row>
    <row r="47" spans="1:20">
      <c r="A47" s="32" t="s">
        <v>63</v>
      </c>
      <c r="B47" s="33">
        <v>1.2329000000000001E-3</v>
      </c>
      <c r="C47" s="33">
        <v>1.1410999999999999E-3</v>
      </c>
      <c r="D47" s="4">
        <v>1007.2350000000001</v>
      </c>
      <c r="E47" s="4">
        <v>-26443.8514</v>
      </c>
      <c r="F47" s="4">
        <v>-23050</v>
      </c>
      <c r="G47" s="58"/>
      <c r="H47" s="34">
        <v>25</v>
      </c>
      <c r="I47" s="34">
        <v>1145</v>
      </c>
      <c r="J47" s="34">
        <v>6141</v>
      </c>
      <c r="K47" s="4">
        <v>457</v>
      </c>
      <c r="L47" s="4"/>
      <c r="M47" s="34">
        <v>298</v>
      </c>
      <c r="N47" s="34">
        <v>1106</v>
      </c>
      <c r="O47" s="34">
        <v>0</v>
      </c>
      <c r="P47" s="4">
        <v>1846</v>
      </c>
      <c r="Q47" s="4"/>
      <c r="R47" s="34">
        <v>1705</v>
      </c>
      <c r="S47" s="35">
        <v>-1740</v>
      </c>
      <c r="T47" s="35">
        <v>-35</v>
      </c>
    </row>
    <row r="48" spans="1:20">
      <c r="A48" s="32" t="s">
        <v>64</v>
      </c>
      <c r="B48" s="33">
        <v>4.39733E-2</v>
      </c>
      <c r="C48" s="33">
        <v>4.36596E-2</v>
      </c>
      <c r="D48" s="4">
        <v>35923.354050000002</v>
      </c>
      <c r="E48" s="4">
        <v>-1011767.5704</v>
      </c>
      <c r="F48" s="4">
        <v>-822125</v>
      </c>
      <c r="G48" s="58"/>
      <c r="H48" s="34">
        <v>879</v>
      </c>
      <c r="I48" s="34">
        <v>40851</v>
      </c>
      <c r="J48" s="34">
        <v>219031</v>
      </c>
      <c r="K48" s="4">
        <v>0</v>
      </c>
      <c r="L48" s="4"/>
      <c r="M48" s="34">
        <v>10642</v>
      </c>
      <c r="N48" s="34">
        <v>39444</v>
      </c>
      <c r="O48" s="34">
        <v>0</v>
      </c>
      <c r="P48" s="4">
        <v>10687</v>
      </c>
      <c r="Q48" s="4"/>
      <c r="R48" s="34">
        <v>60815</v>
      </c>
      <c r="S48" s="35">
        <v>-7278</v>
      </c>
      <c r="T48" s="35">
        <v>53537</v>
      </c>
    </row>
    <row r="49" spans="1:20">
      <c r="A49" s="32" t="s">
        <v>65</v>
      </c>
      <c r="B49" s="33">
        <v>4.2215000000000004E-3</v>
      </c>
      <c r="C49" s="33">
        <v>4.3917000000000001E-3</v>
      </c>
      <c r="D49" s="4">
        <v>3448.6900500000006</v>
      </c>
      <c r="E49" s="4">
        <v>-101773.2558</v>
      </c>
      <c r="F49" s="4">
        <v>-78925</v>
      </c>
      <c r="G49" s="58"/>
      <c r="H49" s="34">
        <v>84.43</v>
      </c>
      <c r="I49" s="34">
        <v>3922</v>
      </c>
      <c r="J49" s="34">
        <v>21027</v>
      </c>
      <c r="K49" s="4">
        <v>2879</v>
      </c>
      <c r="L49" s="4"/>
      <c r="M49" s="34">
        <v>1022</v>
      </c>
      <c r="N49" s="34">
        <v>3787</v>
      </c>
      <c r="O49" s="34">
        <v>0</v>
      </c>
      <c r="P49" s="4">
        <v>1256</v>
      </c>
      <c r="Q49" s="4"/>
      <c r="R49" s="34">
        <v>5838</v>
      </c>
      <c r="S49" s="35">
        <v>-1320</v>
      </c>
      <c r="T49" s="35">
        <v>4518</v>
      </c>
    </row>
    <row r="50" spans="1:20">
      <c r="A50" s="32" t="s">
        <v>66</v>
      </c>
      <c r="B50" s="33">
        <v>1.2143599999999999E-2</v>
      </c>
      <c r="C50" s="33">
        <v>1.2464599999999999E-2</v>
      </c>
      <c r="D50" s="4">
        <v>9920.5729499999979</v>
      </c>
      <c r="E50" s="4">
        <v>-288854.64039999997</v>
      </c>
      <c r="F50" s="4">
        <v>-227037</v>
      </c>
      <c r="G50" s="58"/>
      <c r="H50" s="34">
        <v>243</v>
      </c>
      <c r="I50" s="34">
        <v>11281</v>
      </c>
      <c r="J50" s="34">
        <v>60487</v>
      </c>
      <c r="K50" s="4">
        <v>6235</v>
      </c>
      <c r="L50" s="4"/>
      <c r="M50" s="34">
        <v>2939</v>
      </c>
      <c r="N50" s="34">
        <v>10893</v>
      </c>
      <c r="O50" s="34">
        <v>0</v>
      </c>
      <c r="P50" s="4">
        <v>2427</v>
      </c>
      <c r="Q50" s="4"/>
      <c r="R50" s="34">
        <v>16795</v>
      </c>
      <c r="S50" s="35">
        <v>4293</v>
      </c>
      <c r="T50" s="35">
        <v>21088</v>
      </c>
    </row>
    <row r="51" spans="1:20">
      <c r="A51" s="32" t="s">
        <v>23</v>
      </c>
      <c r="B51" s="33">
        <v>7.4390999999999997E-3</v>
      </c>
      <c r="C51" s="33">
        <v>7.5659999999999998E-3</v>
      </c>
      <c r="D51" s="4">
        <v>6077.2612499999996</v>
      </c>
      <c r="E51" s="4">
        <v>-175334.484</v>
      </c>
      <c r="F51" s="4">
        <v>-139081</v>
      </c>
      <c r="G51" s="58"/>
      <c r="H51" s="34">
        <v>149</v>
      </c>
      <c r="I51" s="34">
        <v>6911</v>
      </c>
      <c r="J51" s="34">
        <v>37054</v>
      </c>
      <c r="K51" s="4">
        <v>2245</v>
      </c>
      <c r="L51" s="4"/>
      <c r="M51" s="34">
        <v>1800</v>
      </c>
      <c r="N51" s="34">
        <v>6673</v>
      </c>
      <c r="O51" s="34">
        <v>0</v>
      </c>
      <c r="P51" s="4">
        <v>4267</v>
      </c>
      <c r="Q51" s="4"/>
      <c r="R51" s="34">
        <v>10288</v>
      </c>
      <c r="S51" s="35">
        <v>-2157</v>
      </c>
      <c r="T51" s="35">
        <v>8131</v>
      </c>
    </row>
    <row r="52" spans="1:20">
      <c r="A52" s="32" t="s">
        <v>67</v>
      </c>
      <c r="B52" s="33">
        <v>1.4215500000000001E-2</v>
      </c>
      <c r="C52" s="33">
        <v>1.3649100000000001E-2</v>
      </c>
      <c r="D52" s="4">
        <v>11613.179700000001</v>
      </c>
      <c r="E52" s="4">
        <v>-316304.24340000004</v>
      </c>
      <c r="F52" s="4">
        <v>-265773</v>
      </c>
      <c r="G52" s="58"/>
      <c r="H52" s="34">
        <v>284.31</v>
      </c>
      <c r="I52" s="34">
        <v>13206</v>
      </c>
      <c r="J52" s="34">
        <v>70807</v>
      </c>
      <c r="K52" s="4">
        <v>0</v>
      </c>
      <c r="L52" s="4"/>
      <c r="M52" s="34">
        <v>3440</v>
      </c>
      <c r="N52" s="34">
        <v>12751</v>
      </c>
      <c r="O52" s="34">
        <v>0</v>
      </c>
      <c r="P52" s="4">
        <v>14393</v>
      </c>
      <c r="Q52" s="4"/>
      <c r="R52" s="34">
        <v>19660</v>
      </c>
      <c r="S52" s="35">
        <v>-11680</v>
      </c>
      <c r="T52" s="35">
        <v>7980</v>
      </c>
    </row>
    <row r="53" spans="1:20">
      <c r="A53" s="32" t="s">
        <v>68</v>
      </c>
      <c r="B53" s="33">
        <v>1.8568E-3</v>
      </c>
      <c r="C53" s="33">
        <v>1.8614E-3</v>
      </c>
      <c r="D53" s="4">
        <v>1516.8702499999997</v>
      </c>
      <c r="E53" s="4">
        <v>-43136.083599999998</v>
      </c>
      <c r="F53" s="4">
        <v>-34715</v>
      </c>
      <c r="G53" s="58"/>
      <c r="H53" s="34">
        <v>37</v>
      </c>
      <c r="I53" s="34">
        <v>1725</v>
      </c>
      <c r="J53" s="34">
        <v>9249</v>
      </c>
      <c r="K53" s="4">
        <v>594</v>
      </c>
      <c r="L53" s="4"/>
      <c r="M53" s="34">
        <v>449</v>
      </c>
      <c r="N53" s="34">
        <v>1666</v>
      </c>
      <c r="O53" s="34">
        <v>0</v>
      </c>
      <c r="P53" s="4">
        <v>115</v>
      </c>
      <c r="Q53" s="4"/>
      <c r="R53" s="34">
        <v>2568</v>
      </c>
      <c r="S53" s="35">
        <v>-112</v>
      </c>
      <c r="T53" s="35">
        <v>2456</v>
      </c>
    </row>
    <row r="54" spans="1:20">
      <c r="A54" s="32" t="s">
        <v>69</v>
      </c>
      <c r="B54" s="33">
        <v>5.0083999999999997E-3</v>
      </c>
      <c r="C54" s="33">
        <v>4.7543999999999998E-3</v>
      </c>
      <c r="D54" s="4">
        <v>4091.5599999999995</v>
      </c>
      <c r="E54" s="4">
        <v>-110178.4656</v>
      </c>
      <c r="F54" s="4">
        <v>-93637</v>
      </c>
      <c r="G54" s="58"/>
      <c r="H54" s="34">
        <v>100</v>
      </c>
      <c r="I54" s="34">
        <v>4653</v>
      </c>
      <c r="J54" s="34">
        <v>24947</v>
      </c>
      <c r="K54" s="4">
        <v>2539</v>
      </c>
      <c r="L54" s="4"/>
      <c r="M54" s="34">
        <v>1212</v>
      </c>
      <c r="N54" s="34">
        <v>4493</v>
      </c>
      <c r="O54" s="34">
        <v>0</v>
      </c>
      <c r="P54" s="4">
        <v>4297</v>
      </c>
      <c r="Q54" s="4"/>
      <c r="R54" s="34">
        <v>6927</v>
      </c>
      <c r="S54" s="35">
        <v>881</v>
      </c>
      <c r="T54" s="35">
        <v>7808</v>
      </c>
    </row>
    <row r="55" spans="1:20">
      <c r="A55" s="32" t="s">
        <v>70</v>
      </c>
      <c r="B55" s="33">
        <v>4.6650000000000001E-4</v>
      </c>
      <c r="C55" s="33">
        <v>4.6450000000000001E-4</v>
      </c>
      <c r="D55" s="4">
        <v>381.07780000000002</v>
      </c>
      <c r="E55" s="4">
        <v>-10764.323</v>
      </c>
      <c r="F55" s="4">
        <v>-8722</v>
      </c>
      <c r="G55" s="58"/>
      <c r="H55" s="34">
        <v>9.33</v>
      </c>
      <c r="I55" s="34">
        <v>433</v>
      </c>
      <c r="J55" s="34">
        <v>2324</v>
      </c>
      <c r="K55" s="4">
        <v>52</v>
      </c>
      <c r="L55" s="4"/>
      <c r="M55" s="34">
        <v>113</v>
      </c>
      <c r="N55" s="34">
        <v>418</v>
      </c>
      <c r="O55" s="34">
        <v>0</v>
      </c>
      <c r="P55" s="4">
        <v>602</v>
      </c>
      <c r="Q55" s="4"/>
      <c r="R55" s="34">
        <v>645</v>
      </c>
      <c r="S55" s="35">
        <v>-228</v>
      </c>
      <c r="T55" s="35">
        <v>417</v>
      </c>
    </row>
    <row r="56" spans="1:20">
      <c r="A56" s="32" t="s">
        <v>71</v>
      </c>
      <c r="B56" s="33">
        <v>2.0577100000000001E-2</v>
      </c>
      <c r="C56" s="33">
        <v>1.9471499999999999E-2</v>
      </c>
      <c r="D56" s="4">
        <v>16810.196250000001</v>
      </c>
      <c r="E56" s="4">
        <v>-451232.54099999997</v>
      </c>
      <c r="F56" s="4">
        <v>-384709</v>
      </c>
      <c r="G56" s="58"/>
      <c r="H56" s="34">
        <v>412</v>
      </c>
      <c r="I56" s="34">
        <v>19116</v>
      </c>
      <c r="J56" s="34">
        <v>102495</v>
      </c>
      <c r="K56" s="4">
        <v>329</v>
      </c>
      <c r="L56" s="4"/>
      <c r="M56" s="34">
        <v>4980</v>
      </c>
      <c r="N56" s="34">
        <v>18458</v>
      </c>
      <c r="O56" s="34">
        <v>0</v>
      </c>
      <c r="P56" s="4">
        <v>25182</v>
      </c>
      <c r="Q56" s="4"/>
      <c r="R56" s="34">
        <v>28458</v>
      </c>
      <c r="S56" s="35">
        <v>-11646</v>
      </c>
      <c r="T56" s="35">
        <v>16812</v>
      </c>
    </row>
    <row r="57" spans="1:20">
      <c r="A57" s="32" t="s">
        <v>72</v>
      </c>
      <c r="B57" s="33">
        <v>6.6058000000000002E-3</v>
      </c>
      <c r="C57" s="33">
        <v>4.7653000000000001E-3</v>
      </c>
      <c r="D57" s="4">
        <v>5396.4840000000004</v>
      </c>
      <c r="E57" s="4">
        <v>-110431.0622</v>
      </c>
      <c r="F57" s="4">
        <v>-123502</v>
      </c>
      <c r="G57" s="58"/>
      <c r="H57" s="34">
        <v>132</v>
      </c>
      <c r="I57" s="34">
        <v>6137</v>
      </c>
      <c r="J57" s="34">
        <v>32903</v>
      </c>
      <c r="K57" s="4">
        <v>0</v>
      </c>
      <c r="L57" s="4"/>
      <c r="M57" s="34">
        <v>1599</v>
      </c>
      <c r="N57" s="34">
        <v>5925</v>
      </c>
      <c r="O57" s="34">
        <v>0</v>
      </c>
      <c r="P57" s="4">
        <v>32496</v>
      </c>
      <c r="Q57" s="4"/>
      <c r="R57" s="34">
        <v>9136</v>
      </c>
      <c r="S57" s="35">
        <v>-14442</v>
      </c>
      <c r="T57" s="35">
        <v>-5307</v>
      </c>
    </row>
    <row r="58" spans="1:20">
      <c r="A58" s="32" t="s">
        <v>73</v>
      </c>
      <c r="B58" s="33">
        <v>1.98465E-2</v>
      </c>
      <c r="C58" s="33">
        <v>1.8983E-2</v>
      </c>
      <c r="D58" s="4">
        <v>16213.324999999999</v>
      </c>
      <c r="E58" s="4">
        <v>-439912.04200000002</v>
      </c>
      <c r="F58" s="4">
        <v>-371050</v>
      </c>
      <c r="G58" s="58"/>
      <c r="H58" s="34">
        <v>396.93</v>
      </c>
      <c r="I58" s="34">
        <v>18437</v>
      </c>
      <c r="J58" s="34">
        <v>98855</v>
      </c>
      <c r="K58" s="4">
        <v>2465</v>
      </c>
      <c r="L58" s="4"/>
      <c r="M58" s="34">
        <v>4803</v>
      </c>
      <c r="N58" s="34">
        <v>17802</v>
      </c>
      <c r="O58" s="34">
        <v>0</v>
      </c>
      <c r="P58" s="4">
        <v>15881</v>
      </c>
      <c r="Q58" s="4"/>
      <c r="R58" s="34">
        <v>27448</v>
      </c>
      <c r="S58" s="35">
        <v>-10480</v>
      </c>
      <c r="T58" s="35">
        <v>16968</v>
      </c>
    </row>
    <row r="59" spans="1:20">
      <c r="A59" s="32" t="s">
        <v>74</v>
      </c>
      <c r="B59" s="33">
        <v>8.3480000000000002E-4</v>
      </c>
      <c r="C59" s="33">
        <v>1.0701E-3</v>
      </c>
      <c r="D59" s="4">
        <v>681.96749999999997</v>
      </c>
      <c r="E59" s="4">
        <v>-24798.4974</v>
      </c>
      <c r="F59" s="4">
        <v>-15607</v>
      </c>
      <c r="G59" s="58"/>
      <c r="H59" s="34">
        <v>17</v>
      </c>
      <c r="I59" s="34">
        <v>776</v>
      </c>
      <c r="J59" s="34">
        <v>4158</v>
      </c>
      <c r="K59" s="4">
        <v>3980</v>
      </c>
      <c r="L59" s="4"/>
      <c r="M59" s="34">
        <v>202</v>
      </c>
      <c r="N59" s="34">
        <v>749</v>
      </c>
      <c r="O59" s="34">
        <v>0</v>
      </c>
      <c r="P59" s="4">
        <v>897</v>
      </c>
      <c r="Q59" s="4"/>
      <c r="R59" s="34">
        <v>1155</v>
      </c>
      <c r="S59" s="35">
        <v>371</v>
      </c>
      <c r="T59" s="35">
        <v>1525</v>
      </c>
    </row>
    <row r="60" spans="1:20">
      <c r="A60" s="32" t="s">
        <v>75</v>
      </c>
      <c r="B60" s="33">
        <v>5.7454000000000003E-3</v>
      </c>
      <c r="C60" s="33">
        <v>5.6010000000000001E-3</v>
      </c>
      <c r="D60" s="4">
        <v>4693.6549999999997</v>
      </c>
      <c r="E60" s="4">
        <v>-129797.57400000001</v>
      </c>
      <c r="F60" s="4">
        <v>-107416</v>
      </c>
      <c r="G60" s="58"/>
      <c r="H60" s="34">
        <v>115</v>
      </c>
      <c r="I60" s="34">
        <v>5337</v>
      </c>
      <c r="J60" s="34">
        <v>28618</v>
      </c>
      <c r="K60" s="4">
        <v>0</v>
      </c>
      <c r="L60" s="4"/>
      <c r="M60" s="34">
        <v>1390</v>
      </c>
      <c r="N60" s="34">
        <v>5154</v>
      </c>
      <c r="O60" s="34">
        <v>0</v>
      </c>
      <c r="P60" s="4">
        <v>2991</v>
      </c>
      <c r="Q60" s="4"/>
      <c r="R60" s="34">
        <v>7946</v>
      </c>
      <c r="S60" s="35">
        <v>-2889</v>
      </c>
      <c r="T60" s="35">
        <v>5057</v>
      </c>
    </row>
    <row r="61" spans="1:20">
      <c r="A61" s="32" t="s">
        <v>76</v>
      </c>
      <c r="B61" s="33">
        <v>3.5750000000000001E-3</v>
      </c>
      <c r="C61" s="33">
        <v>3.4470999999999998E-3</v>
      </c>
      <c r="D61" s="4">
        <v>2920.53</v>
      </c>
      <c r="E61" s="4">
        <v>-79883.095399999991</v>
      </c>
      <c r="F61" s="4">
        <v>-66838.2</v>
      </c>
      <c r="G61" s="58"/>
      <c r="H61" s="34">
        <v>71.5</v>
      </c>
      <c r="I61" s="34">
        <v>3321</v>
      </c>
      <c r="J61" s="34">
        <v>17807</v>
      </c>
      <c r="K61" s="4">
        <v>2436</v>
      </c>
      <c r="L61" s="4"/>
      <c r="M61" s="34">
        <v>865.15</v>
      </c>
      <c r="N61" s="34">
        <v>3207</v>
      </c>
      <c r="O61" s="34">
        <v>0</v>
      </c>
      <c r="P61" s="4">
        <v>2650</v>
      </c>
      <c r="Q61" s="4"/>
      <c r="R61" s="34">
        <v>4944</v>
      </c>
      <c r="S61" s="35">
        <v>-1315</v>
      </c>
      <c r="T61" s="35">
        <v>3629</v>
      </c>
    </row>
    <row r="62" spans="1:20">
      <c r="A62" s="32" t="s">
        <v>77</v>
      </c>
      <c r="B62" s="33">
        <v>8.9589999999999999E-3</v>
      </c>
      <c r="C62" s="33">
        <v>8.4183000000000001E-3</v>
      </c>
      <c r="D62" s="4">
        <v>7318.9193999999989</v>
      </c>
      <c r="E62" s="4">
        <v>-195085.68419999999</v>
      </c>
      <c r="F62" s="4">
        <v>-167497</v>
      </c>
      <c r="G62" s="58"/>
      <c r="H62" s="34">
        <v>179.18</v>
      </c>
      <c r="I62" s="34">
        <v>8323</v>
      </c>
      <c r="J62" s="34">
        <v>44625</v>
      </c>
      <c r="K62" s="4">
        <v>0</v>
      </c>
      <c r="L62" s="4"/>
      <c r="M62" s="34">
        <v>2168</v>
      </c>
      <c r="N62" s="34">
        <v>8036</v>
      </c>
      <c r="O62" s="34">
        <v>0</v>
      </c>
      <c r="P62" s="4">
        <v>12119</v>
      </c>
      <c r="Q62" s="4"/>
      <c r="R62" s="34">
        <v>12390</v>
      </c>
      <c r="S62" s="35">
        <v>-6850</v>
      </c>
      <c r="T62" s="35">
        <v>5540</v>
      </c>
    </row>
    <row r="63" spans="1:20">
      <c r="A63" s="32" t="s">
        <v>78</v>
      </c>
      <c r="B63" s="33">
        <v>4.2973000000000004E-3</v>
      </c>
      <c r="C63" s="33">
        <v>4.2405000000000003E-3</v>
      </c>
      <c r="D63" s="4">
        <v>3510.6058499999999</v>
      </c>
      <c r="E63" s="4">
        <v>-98269.347000000009</v>
      </c>
      <c r="F63" s="4">
        <v>-80342</v>
      </c>
      <c r="G63" s="58"/>
      <c r="H63" s="34">
        <v>86</v>
      </c>
      <c r="I63" s="34">
        <v>3992</v>
      </c>
      <c r="J63" s="34">
        <v>21405</v>
      </c>
      <c r="K63" s="4">
        <v>679</v>
      </c>
      <c r="L63" s="4"/>
      <c r="M63" s="34">
        <v>1040</v>
      </c>
      <c r="N63" s="34">
        <v>3855</v>
      </c>
      <c r="O63" s="34">
        <v>0</v>
      </c>
      <c r="P63" s="4">
        <v>4113</v>
      </c>
      <c r="Q63" s="4"/>
      <c r="R63" s="34">
        <v>5943</v>
      </c>
      <c r="S63" s="35">
        <v>364</v>
      </c>
      <c r="T63" s="35">
        <v>6307</v>
      </c>
    </row>
    <row r="64" spans="1:20">
      <c r="A64" s="32" t="s">
        <v>79</v>
      </c>
      <c r="B64" s="33">
        <v>5.1720000000000004E-3</v>
      </c>
      <c r="C64" s="33">
        <v>4.8856000000000004E-3</v>
      </c>
      <c r="D64" s="4">
        <v>4225.16</v>
      </c>
      <c r="E64" s="4">
        <v>-113218.8944</v>
      </c>
      <c r="F64" s="4">
        <v>-96696</v>
      </c>
      <c r="G64" s="58"/>
      <c r="H64" s="34">
        <v>103</v>
      </c>
      <c r="I64" s="34">
        <v>4805</v>
      </c>
      <c r="J64" s="34">
        <v>25762</v>
      </c>
      <c r="K64" s="4">
        <v>0</v>
      </c>
      <c r="L64" s="4"/>
      <c r="M64" s="34">
        <v>1252</v>
      </c>
      <c r="N64" s="34">
        <v>4639</v>
      </c>
      <c r="O64" s="34">
        <v>0</v>
      </c>
      <c r="P64" s="4">
        <v>7363</v>
      </c>
      <c r="Q64" s="4"/>
      <c r="R64" s="34">
        <v>7153</v>
      </c>
      <c r="S64" s="35">
        <v>-9331</v>
      </c>
      <c r="T64" s="35">
        <v>-2178</v>
      </c>
    </row>
    <row r="65" spans="1:20">
      <c r="A65" s="32" t="s">
        <v>80</v>
      </c>
      <c r="B65" s="33">
        <v>1.8517E-3</v>
      </c>
      <c r="C65" s="33">
        <v>1.8458000000000001E-3</v>
      </c>
      <c r="D65" s="4">
        <v>1512.7562499999999</v>
      </c>
      <c r="E65" s="4">
        <v>-42774.569200000005</v>
      </c>
      <c r="F65" s="4">
        <v>-34619</v>
      </c>
      <c r="G65" s="58"/>
      <c r="H65" s="34">
        <v>37</v>
      </c>
      <c r="I65" s="34">
        <v>1720</v>
      </c>
      <c r="J65" s="34">
        <v>9223</v>
      </c>
      <c r="K65" s="4">
        <v>270</v>
      </c>
      <c r="L65" s="4"/>
      <c r="M65" s="34">
        <v>448</v>
      </c>
      <c r="N65" s="34">
        <v>1661</v>
      </c>
      <c r="O65" s="34">
        <v>0</v>
      </c>
      <c r="P65" s="4">
        <v>344</v>
      </c>
      <c r="Q65" s="4"/>
      <c r="R65" s="34">
        <v>2561</v>
      </c>
      <c r="S65" s="35">
        <v>-1039</v>
      </c>
      <c r="T65" s="35">
        <v>1522</v>
      </c>
    </row>
    <row r="66" spans="1:20">
      <c r="A66" s="32" t="s">
        <v>81</v>
      </c>
      <c r="B66" s="33">
        <v>4.0070000000000001E-3</v>
      </c>
      <c r="C66" s="33">
        <v>3.7981999999999998E-3</v>
      </c>
      <c r="D66" s="4">
        <v>3273.5002500000001</v>
      </c>
      <c r="E66" s="4">
        <v>-88019.486799999999</v>
      </c>
      <c r="F66" s="4">
        <v>-74915</v>
      </c>
      <c r="G66" s="58"/>
      <c r="H66" s="34">
        <v>80.14</v>
      </c>
      <c r="I66" s="34">
        <v>3723</v>
      </c>
      <c r="J66" s="34">
        <v>19959</v>
      </c>
      <c r="K66" s="4">
        <v>395</v>
      </c>
      <c r="L66" s="4"/>
      <c r="M66" s="34">
        <v>970</v>
      </c>
      <c r="N66" s="34">
        <v>3594</v>
      </c>
      <c r="O66" s="34">
        <v>0</v>
      </c>
      <c r="P66" s="4">
        <v>3665</v>
      </c>
      <c r="Q66" s="4"/>
      <c r="R66" s="34">
        <v>5542</v>
      </c>
      <c r="S66" s="35">
        <v>-1828</v>
      </c>
      <c r="T66" s="35">
        <v>3714</v>
      </c>
    </row>
    <row r="67" spans="1:20">
      <c r="A67" s="32" t="s">
        <v>82</v>
      </c>
      <c r="B67" s="33">
        <v>7.9832E-2</v>
      </c>
      <c r="C67" s="33">
        <v>8.8390399999999994E-2</v>
      </c>
      <c r="D67" s="4">
        <v>65217.69049999999</v>
      </c>
      <c r="E67" s="4">
        <v>-2048359.1296000001</v>
      </c>
      <c r="F67" s="4">
        <v>-1492539</v>
      </c>
      <c r="G67" s="58"/>
      <c r="H67" s="34">
        <v>1596.64</v>
      </c>
      <c r="I67" s="34">
        <v>74164</v>
      </c>
      <c r="J67" s="34">
        <v>397643</v>
      </c>
      <c r="K67" s="4">
        <v>155634</v>
      </c>
      <c r="L67" s="4"/>
      <c r="M67" s="34">
        <v>19319</v>
      </c>
      <c r="N67" s="34">
        <v>71609</v>
      </c>
      <c r="O67" s="34">
        <v>0</v>
      </c>
      <c r="P67" s="4">
        <v>10056</v>
      </c>
      <c r="Q67" s="4"/>
      <c r="R67" s="34">
        <v>110408</v>
      </c>
      <c r="S67" s="35">
        <v>107021</v>
      </c>
      <c r="T67" s="35">
        <v>217428</v>
      </c>
    </row>
    <row r="68" spans="1:20">
      <c r="A68" s="32" t="s">
        <v>83</v>
      </c>
      <c r="B68" s="33">
        <v>1.5782999999999999E-3</v>
      </c>
      <c r="C68" s="33">
        <v>1.5759000000000001E-3</v>
      </c>
      <c r="D68" s="4">
        <v>1289.3441</v>
      </c>
      <c r="E68" s="4">
        <v>-36519.906600000002</v>
      </c>
      <c r="F68" s="4">
        <v>-29508</v>
      </c>
      <c r="G68" s="58"/>
      <c r="H68" s="34">
        <v>32</v>
      </c>
      <c r="I68" s="34">
        <v>1466</v>
      </c>
      <c r="J68" s="34">
        <v>7862</v>
      </c>
      <c r="K68" s="4">
        <v>659</v>
      </c>
      <c r="L68" s="4"/>
      <c r="M68" s="34">
        <v>382</v>
      </c>
      <c r="N68" s="34">
        <v>1416</v>
      </c>
      <c r="O68" s="34">
        <v>0</v>
      </c>
      <c r="P68" s="4">
        <v>41</v>
      </c>
      <c r="Q68" s="4"/>
      <c r="R68" s="34">
        <v>2183</v>
      </c>
      <c r="S68" s="35">
        <v>805</v>
      </c>
      <c r="T68" s="35">
        <v>2988</v>
      </c>
    </row>
    <row r="69" spans="1:20">
      <c r="A69" s="32" t="s">
        <v>84</v>
      </c>
      <c r="B69" s="33">
        <v>2.4842000000000002E-3</v>
      </c>
      <c r="C69" s="33">
        <v>2.4891000000000002E-3</v>
      </c>
      <c r="D69" s="4">
        <v>2029.41</v>
      </c>
      <c r="E69" s="4">
        <v>-57682.403400000003</v>
      </c>
      <c r="F69" s="4">
        <v>-46445</v>
      </c>
      <c r="G69" s="58"/>
      <c r="H69" s="34">
        <v>50</v>
      </c>
      <c r="I69" s="34">
        <v>2308</v>
      </c>
      <c r="J69" s="34">
        <v>12374</v>
      </c>
      <c r="K69" s="4">
        <v>83</v>
      </c>
      <c r="L69" s="4"/>
      <c r="M69" s="34">
        <v>601</v>
      </c>
      <c r="N69" s="34">
        <v>2228</v>
      </c>
      <c r="O69" s="34">
        <v>0</v>
      </c>
      <c r="P69" s="4">
        <v>524</v>
      </c>
      <c r="Q69" s="4"/>
      <c r="R69" s="34">
        <v>3436</v>
      </c>
      <c r="S69" s="35">
        <v>-1144</v>
      </c>
      <c r="T69" s="35">
        <v>2292</v>
      </c>
    </row>
    <row r="70" spans="1:20">
      <c r="A70" s="32" t="s">
        <v>85</v>
      </c>
      <c r="B70" s="33">
        <v>2.2974999999999999E-2</v>
      </c>
      <c r="C70" s="33">
        <v>1.29915E-2</v>
      </c>
      <c r="D70" s="4">
        <v>18769.080249999999</v>
      </c>
      <c r="E70" s="4">
        <v>-301065.02100000001</v>
      </c>
      <c r="F70" s="4">
        <v>-429540.6</v>
      </c>
      <c r="G70" s="58"/>
      <c r="H70" s="34">
        <v>459.5</v>
      </c>
      <c r="I70" s="34">
        <v>21344</v>
      </c>
      <c r="J70" s="34">
        <v>114438</v>
      </c>
      <c r="K70" s="4">
        <v>0</v>
      </c>
      <c r="L70" s="4"/>
      <c r="M70" s="34">
        <v>5559.95</v>
      </c>
      <c r="N70" s="34">
        <v>20609</v>
      </c>
      <c r="O70" s="34">
        <v>0</v>
      </c>
      <c r="P70" s="4">
        <v>171966</v>
      </c>
      <c r="Q70" s="4"/>
      <c r="R70" s="34">
        <v>31774</v>
      </c>
      <c r="S70" s="35">
        <v>-74669</v>
      </c>
      <c r="T70" s="35">
        <v>-42895</v>
      </c>
    </row>
    <row r="71" spans="1:20">
      <c r="A71" s="32" t="s">
        <v>86</v>
      </c>
      <c r="B71" s="33">
        <v>8.3230999999999999E-3</v>
      </c>
      <c r="C71" s="33">
        <v>8.3500999999999992E-3</v>
      </c>
      <c r="D71" s="4">
        <v>6799.4759999999997</v>
      </c>
      <c r="E71" s="4">
        <v>-193505.21739999999</v>
      </c>
      <c r="F71" s="4">
        <v>-155609</v>
      </c>
      <c r="G71" s="58"/>
      <c r="H71" s="34">
        <v>166</v>
      </c>
      <c r="I71" s="34">
        <v>7732</v>
      </c>
      <c r="J71" s="34">
        <v>41457</v>
      </c>
      <c r="K71" s="4">
        <v>1192</v>
      </c>
      <c r="L71" s="4"/>
      <c r="M71" s="34">
        <v>2014</v>
      </c>
      <c r="N71" s="34">
        <v>7466</v>
      </c>
      <c r="O71" s="34">
        <v>0</v>
      </c>
      <c r="P71" s="4">
        <v>0</v>
      </c>
      <c r="Q71" s="4"/>
      <c r="R71" s="34">
        <v>11511</v>
      </c>
      <c r="S71" s="35">
        <v>1699</v>
      </c>
      <c r="T71" s="35">
        <v>13210</v>
      </c>
    </row>
    <row r="72" spans="1:20">
      <c r="A72" s="32" t="s">
        <v>87</v>
      </c>
      <c r="B72" s="33">
        <v>2.7473600000000001E-2</v>
      </c>
      <c r="C72" s="33">
        <v>2.5998500000000001E-2</v>
      </c>
      <c r="D72" s="4">
        <v>22444.21875</v>
      </c>
      <c r="E72" s="4">
        <v>-602489.23900000006</v>
      </c>
      <c r="F72" s="4">
        <v>-513646</v>
      </c>
      <c r="G72" s="58"/>
      <c r="H72" s="34">
        <v>549</v>
      </c>
      <c r="I72" s="34">
        <v>25523</v>
      </c>
      <c r="J72" s="34">
        <v>136846</v>
      </c>
      <c r="K72" s="4">
        <v>1251</v>
      </c>
      <c r="L72" s="4"/>
      <c r="M72" s="34">
        <v>6649</v>
      </c>
      <c r="N72" s="34">
        <v>24644</v>
      </c>
      <c r="O72" s="34">
        <v>0</v>
      </c>
      <c r="P72" s="4">
        <v>33771</v>
      </c>
      <c r="Q72" s="4"/>
      <c r="R72" s="34">
        <v>37996</v>
      </c>
      <c r="S72" s="35">
        <v>-11623</v>
      </c>
      <c r="T72" s="35">
        <v>26373</v>
      </c>
    </row>
    <row r="73" spans="1:20">
      <c r="A73" s="32" t="s">
        <v>88</v>
      </c>
      <c r="B73" s="33">
        <v>1.7821E-3</v>
      </c>
      <c r="C73" s="33">
        <v>1.7045000000000001E-3</v>
      </c>
      <c r="D73" s="4">
        <v>1455.8775000000001</v>
      </c>
      <c r="E73" s="4">
        <v>-39500.082999999999</v>
      </c>
      <c r="F73" s="4">
        <v>-33318</v>
      </c>
      <c r="G73" s="58"/>
      <c r="H73" s="34">
        <v>36</v>
      </c>
      <c r="I73" s="34">
        <v>1656</v>
      </c>
      <c r="J73" s="34">
        <v>8877</v>
      </c>
      <c r="K73" s="4">
        <v>0</v>
      </c>
      <c r="L73" s="4"/>
      <c r="M73" s="34">
        <v>431</v>
      </c>
      <c r="N73" s="34">
        <v>1599</v>
      </c>
      <c r="O73" s="34">
        <v>0</v>
      </c>
      <c r="P73" s="4">
        <v>1815</v>
      </c>
      <c r="Q73" s="4"/>
      <c r="R73" s="34">
        <v>2465</v>
      </c>
      <c r="S73" s="35">
        <v>-1400</v>
      </c>
      <c r="T73" s="35">
        <v>1064</v>
      </c>
    </row>
    <row r="74" spans="1:20">
      <c r="A74" s="32" t="s">
        <v>89</v>
      </c>
      <c r="B74" s="33">
        <v>2.22189E-2</v>
      </c>
      <c r="C74" s="33">
        <v>2.28341E-2</v>
      </c>
      <c r="D74" s="4">
        <v>18151.389899999998</v>
      </c>
      <c r="E74" s="4">
        <v>-529157.43339999998</v>
      </c>
      <c r="F74" s="4">
        <v>-415405</v>
      </c>
      <c r="G74" s="58"/>
      <c r="H74" s="34">
        <v>444</v>
      </c>
      <c r="I74" s="34">
        <v>20641</v>
      </c>
      <c r="J74" s="34">
        <v>110672</v>
      </c>
      <c r="K74" s="4">
        <v>12760</v>
      </c>
      <c r="L74" s="4"/>
      <c r="M74" s="34">
        <v>5377</v>
      </c>
      <c r="N74" s="34">
        <v>19930</v>
      </c>
      <c r="O74" s="34">
        <v>0</v>
      </c>
      <c r="P74" s="4">
        <v>446</v>
      </c>
      <c r="Q74" s="4"/>
      <c r="R74" s="34">
        <v>30729</v>
      </c>
      <c r="S74" s="35">
        <v>15786</v>
      </c>
      <c r="T74" s="35">
        <v>46515</v>
      </c>
    </row>
    <row r="75" spans="1:20">
      <c r="A75" s="32" t="s">
        <v>90</v>
      </c>
      <c r="B75" s="33">
        <v>1.15307E-2</v>
      </c>
      <c r="C75" s="33">
        <v>1.09301E-2</v>
      </c>
      <c r="D75" s="4">
        <v>9419.8424500000019</v>
      </c>
      <c r="E75" s="4">
        <v>-253294.13740000001</v>
      </c>
      <c r="F75" s="4">
        <v>-215578</v>
      </c>
      <c r="G75" s="58"/>
      <c r="H75" s="34">
        <v>231</v>
      </c>
      <c r="I75" s="34">
        <v>10712</v>
      </c>
      <c r="J75" s="34">
        <v>57434</v>
      </c>
      <c r="K75" s="4">
        <v>710</v>
      </c>
      <c r="L75" s="4"/>
      <c r="M75" s="34">
        <v>2790</v>
      </c>
      <c r="N75" s="34">
        <v>10343</v>
      </c>
      <c r="O75" s="34">
        <v>0</v>
      </c>
      <c r="P75" s="4">
        <v>13287</v>
      </c>
      <c r="Q75" s="4"/>
      <c r="R75" s="34">
        <v>15947</v>
      </c>
      <c r="S75" s="35">
        <v>-3345</v>
      </c>
      <c r="T75" s="35">
        <v>12602</v>
      </c>
    </row>
    <row r="76" spans="1:20">
      <c r="A76" s="32" t="s">
        <v>91</v>
      </c>
      <c r="B76" s="33">
        <v>1.5663999999999999E-3</v>
      </c>
      <c r="C76" s="33">
        <v>1.3946E-3</v>
      </c>
      <c r="D76" s="4">
        <v>1279.6237499999997</v>
      </c>
      <c r="E76" s="4">
        <v>-32318.4604</v>
      </c>
      <c r="F76" s="4">
        <v>-29285</v>
      </c>
      <c r="G76" s="58"/>
      <c r="H76" s="34">
        <v>31</v>
      </c>
      <c r="I76" s="34">
        <v>1455</v>
      </c>
      <c r="J76" s="34">
        <v>7802</v>
      </c>
      <c r="K76" s="4">
        <v>718</v>
      </c>
      <c r="L76" s="4"/>
      <c r="M76" s="34">
        <v>379</v>
      </c>
      <c r="N76" s="34">
        <v>1405</v>
      </c>
      <c r="O76" s="34">
        <v>0</v>
      </c>
      <c r="P76" s="4">
        <v>3068</v>
      </c>
      <c r="Q76" s="4"/>
      <c r="R76" s="34">
        <v>2166</v>
      </c>
      <c r="S76" s="35">
        <v>-1436</v>
      </c>
      <c r="T76" s="35">
        <v>730</v>
      </c>
    </row>
    <row r="77" spans="1:20">
      <c r="A77" s="32" t="s">
        <v>92</v>
      </c>
      <c r="B77" s="33">
        <v>4.2376999999999996E-3</v>
      </c>
      <c r="C77" s="33">
        <v>4.1191999999999999E-3</v>
      </c>
      <c r="D77" s="4">
        <v>3461.8942499999994</v>
      </c>
      <c r="E77" s="4">
        <v>-95458.340800000005</v>
      </c>
      <c r="F77" s="4">
        <v>-79228</v>
      </c>
      <c r="G77" s="58"/>
      <c r="H77" s="34">
        <v>85</v>
      </c>
      <c r="I77" s="34">
        <v>3937</v>
      </c>
      <c r="J77" s="34">
        <v>21108</v>
      </c>
      <c r="K77" s="4">
        <v>956</v>
      </c>
      <c r="L77" s="4"/>
      <c r="M77" s="34">
        <v>1026</v>
      </c>
      <c r="N77" s="34">
        <v>3801</v>
      </c>
      <c r="O77" s="34">
        <v>0</v>
      </c>
      <c r="P77" s="4">
        <v>2025</v>
      </c>
      <c r="Q77" s="4"/>
      <c r="R77" s="34">
        <v>5861</v>
      </c>
      <c r="S77" s="35">
        <v>-153</v>
      </c>
      <c r="T77" s="35">
        <v>5708</v>
      </c>
    </row>
    <row r="78" spans="1:20">
      <c r="A78" s="32" t="s">
        <v>93</v>
      </c>
      <c r="B78" s="33">
        <v>7.2559E-3</v>
      </c>
      <c r="C78" s="33">
        <v>7.0577000000000001E-3</v>
      </c>
      <c r="D78" s="4">
        <v>5927.6201500000006</v>
      </c>
      <c r="E78" s="4">
        <v>-163555.1398</v>
      </c>
      <c r="F78" s="4">
        <v>-135656</v>
      </c>
      <c r="G78" s="58"/>
      <c r="H78" s="34">
        <v>145</v>
      </c>
      <c r="I78" s="34">
        <v>6741</v>
      </c>
      <c r="J78" s="34">
        <v>36142</v>
      </c>
      <c r="K78" s="4">
        <v>0</v>
      </c>
      <c r="L78" s="4"/>
      <c r="M78" s="34">
        <v>1756</v>
      </c>
      <c r="N78" s="34">
        <v>6509</v>
      </c>
      <c r="O78" s="34">
        <v>0</v>
      </c>
      <c r="P78" s="4">
        <v>6422</v>
      </c>
      <c r="Q78" s="4"/>
      <c r="R78" s="34">
        <v>10035</v>
      </c>
      <c r="S78" s="35">
        <v>-4648</v>
      </c>
      <c r="T78" s="35">
        <v>5387</v>
      </c>
    </row>
    <row r="79" spans="1:20">
      <c r="A79" s="32" t="s">
        <v>94</v>
      </c>
      <c r="B79" s="33">
        <v>1.4243000000000001E-3</v>
      </c>
      <c r="C79" s="33">
        <v>1.3423E-3</v>
      </c>
      <c r="D79" s="4">
        <v>1163.5722499999999</v>
      </c>
      <c r="E79" s="4">
        <v>-31106.460200000001</v>
      </c>
      <c r="F79" s="4">
        <v>-26629</v>
      </c>
      <c r="G79" s="58"/>
      <c r="H79" s="34">
        <v>28</v>
      </c>
      <c r="I79" s="34">
        <v>1323</v>
      </c>
      <c r="J79" s="34">
        <v>7094</v>
      </c>
      <c r="K79" s="4">
        <v>401</v>
      </c>
      <c r="L79" s="4"/>
      <c r="M79" s="34">
        <v>345</v>
      </c>
      <c r="N79" s="34">
        <v>1278</v>
      </c>
      <c r="O79" s="34">
        <v>0</v>
      </c>
      <c r="P79" s="4">
        <v>1387</v>
      </c>
      <c r="Q79" s="4"/>
      <c r="R79" s="34">
        <v>1970</v>
      </c>
      <c r="S79" s="35">
        <v>-110</v>
      </c>
      <c r="T79" s="35">
        <v>1860</v>
      </c>
    </row>
    <row r="80" spans="1:20">
      <c r="A80" s="32" t="s">
        <v>95</v>
      </c>
      <c r="B80" s="33">
        <v>3.5128999999999998E-3</v>
      </c>
      <c r="C80" s="33">
        <v>3.5444999999999999E-3</v>
      </c>
      <c r="D80" s="4">
        <v>2869.8204000000001</v>
      </c>
      <c r="E80" s="4">
        <v>-82140.243000000002</v>
      </c>
      <c r="F80" s="4">
        <v>-65677</v>
      </c>
      <c r="G80" s="58"/>
      <c r="H80" s="34">
        <v>70</v>
      </c>
      <c r="I80" s="34">
        <v>3263</v>
      </c>
      <c r="J80" s="34">
        <v>17498</v>
      </c>
      <c r="K80" s="4">
        <v>2153</v>
      </c>
      <c r="L80" s="4"/>
      <c r="M80" s="34">
        <v>850</v>
      </c>
      <c r="N80" s="34">
        <v>3151</v>
      </c>
      <c r="O80" s="34">
        <v>0</v>
      </c>
      <c r="P80" s="4">
        <v>288</v>
      </c>
      <c r="Q80" s="4"/>
      <c r="R80" s="34">
        <v>4858</v>
      </c>
      <c r="S80" s="35">
        <v>136</v>
      </c>
      <c r="T80" s="35">
        <v>4995</v>
      </c>
    </row>
    <row r="81" spans="1:20">
      <c r="A81" s="32" t="s">
        <v>96</v>
      </c>
      <c r="B81" s="33">
        <v>1.42188E-2</v>
      </c>
      <c r="C81" s="33">
        <v>1.45868E-2</v>
      </c>
      <c r="D81" s="4">
        <v>11615.87595</v>
      </c>
      <c r="E81" s="4">
        <v>-338034.50320000004</v>
      </c>
      <c r="F81" s="4">
        <v>-265835</v>
      </c>
      <c r="G81" s="58"/>
      <c r="H81" s="34">
        <v>284</v>
      </c>
      <c r="I81" s="34">
        <v>13209</v>
      </c>
      <c r="J81" s="34">
        <v>70824</v>
      </c>
      <c r="K81" s="4">
        <v>7900</v>
      </c>
      <c r="L81" s="4"/>
      <c r="M81" s="34">
        <v>3441</v>
      </c>
      <c r="N81" s="34">
        <v>12754</v>
      </c>
      <c r="O81" s="34">
        <v>0</v>
      </c>
      <c r="P81" s="4">
        <v>736</v>
      </c>
      <c r="Q81" s="4"/>
      <c r="R81" s="34">
        <v>19665</v>
      </c>
      <c r="S81" s="35">
        <v>342</v>
      </c>
      <c r="T81" s="35">
        <v>20007</v>
      </c>
    </row>
    <row r="82" spans="1:20">
      <c r="A82" s="32" t="s">
        <v>97</v>
      </c>
      <c r="B82" s="33">
        <v>2.2653999999999999E-3</v>
      </c>
      <c r="C82" s="33">
        <v>2.4053999999999998E-3</v>
      </c>
      <c r="D82" s="4">
        <v>1850.7225000000003</v>
      </c>
      <c r="E82" s="4">
        <v>-55742.739599999994</v>
      </c>
      <c r="F82" s="4">
        <v>-42354</v>
      </c>
      <c r="G82" s="58"/>
      <c r="H82" s="34">
        <v>45</v>
      </c>
      <c r="I82" s="34">
        <v>2105</v>
      </c>
      <c r="J82" s="34">
        <v>11284</v>
      </c>
      <c r="K82" s="4">
        <v>2368</v>
      </c>
      <c r="L82" s="4"/>
      <c r="M82" s="34">
        <v>548</v>
      </c>
      <c r="N82" s="34">
        <v>2032</v>
      </c>
      <c r="O82" s="34">
        <v>0</v>
      </c>
      <c r="P82" s="4">
        <v>1853</v>
      </c>
      <c r="Q82" s="4"/>
      <c r="R82" s="34">
        <v>3133</v>
      </c>
      <c r="S82" s="35">
        <v>-1312</v>
      </c>
      <c r="T82" s="35">
        <v>1821</v>
      </c>
    </row>
    <row r="83" spans="1:20">
      <c r="A83" s="32" t="s">
        <v>98</v>
      </c>
      <c r="B83" s="33">
        <v>1.1860799999999999E-2</v>
      </c>
      <c r="C83" s="33">
        <v>1.32129E-2</v>
      </c>
      <c r="D83" s="4">
        <v>9689.5300500000012</v>
      </c>
      <c r="E83" s="4">
        <v>-306195.74459999998</v>
      </c>
      <c r="F83" s="4">
        <v>-221750</v>
      </c>
      <c r="G83" s="58"/>
      <c r="H83" s="34">
        <v>237</v>
      </c>
      <c r="I83" s="34">
        <v>11019</v>
      </c>
      <c r="J83" s="34">
        <v>59079</v>
      </c>
      <c r="K83" s="4">
        <v>22872</v>
      </c>
      <c r="L83" s="4"/>
      <c r="M83" s="34">
        <v>2870</v>
      </c>
      <c r="N83" s="34">
        <v>10639</v>
      </c>
      <c r="O83" s="34">
        <v>0</v>
      </c>
      <c r="P83" s="4">
        <v>12807</v>
      </c>
      <c r="Q83" s="4"/>
      <c r="R83" s="34">
        <v>16403</v>
      </c>
      <c r="S83" s="35">
        <v>-3660</v>
      </c>
      <c r="T83" s="35">
        <v>12744</v>
      </c>
    </row>
    <row r="84" spans="1:20">
      <c r="A84" s="32" t="s">
        <v>99</v>
      </c>
      <c r="B84" s="33">
        <v>2.9551E-3</v>
      </c>
      <c r="C84" s="33">
        <v>2.8926999999999998E-3</v>
      </c>
      <c r="D84" s="4">
        <v>2414.1688500000005</v>
      </c>
      <c r="E84" s="4">
        <v>-67035.429799999998</v>
      </c>
      <c r="F84" s="4">
        <v>-55249</v>
      </c>
      <c r="G84" s="58"/>
      <c r="H84" s="34">
        <v>59</v>
      </c>
      <c r="I84" s="34">
        <v>2745</v>
      </c>
      <c r="J84" s="34">
        <v>14719</v>
      </c>
      <c r="K84" s="4">
        <v>0</v>
      </c>
      <c r="L84" s="4"/>
      <c r="M84" s="34">
        <v>715</v>
      </c>
      <c r="N84" s="34">
        <v>2651</v>
      </c>
      <c r="O84" s="34">
        <v>0</v>
      </c>
      <c r="P84" s="4">
        <v>2107</v>
      </c>
      <c r="Q84" s="4"/>
      <c r="R84" s="34">
        <v>4087</v>
      </c>
      <c r="S84" s="35">
        <v>-2369</v>
      </c>
      <c r="T84" s="35">
        <v>1718</v>
      </c>
    </row>
    <row r="85" spans="1:20">
      <c r="A85" s="32" t="s">
        <v>100</v>
      </c>
      <c r="B85" s="33">
        <v>8.4644000000000004E-3</v>
      </c>
      <c r="C85" s="33">
        <v>7.7958000000000003E-3</v>
      </c>
      <c r="D85" s="4">
        <v>6914.8409499999998</v>
      </c>
      <c r="E85" s="4">
        <v>-180659.86920000002</v>
      </c>
      <c r="F85" s="4">
        <v>-158250</v>
      </c>
      <c r="G85" s="58"/>
      <c r="H85" s="34">
        <v>169</v>
      </c>
      <c r="I85" s="34">
        <v>7863</v>
      </c>
      <c r="J85" s="34">
        <v>42161</v>
      </c>
      <c r="K85" s="4">
        <v>1363</v>
      </c>
      <c r="L85" s="4"/>
      <c r="M85" s="34">
        <v>2048</v>
      </c>
      <c r="N85" s="34">
        <v>7593</v>
      </c>
      <c r="O85" s="34">
        <v>0</v>
      </c>
      <c r="P85" s="4">
        <v>12201</v>
      </c>
      <c r="Q85" s="4"/>
      <c r="R85" s="34">
        <v>11706</v>
      </c>
      <c r="S85" s="35">
        <v>-8092</v>
      </c>
      <c r="T85" s="35">
        <v>3615</v>
      </c>
    </row>
    <row r="86" spans="1:20">
      <c r="A86" s="32" t="s">
        <v>101</v>
      </c>
      <c r="B86" s="33">
        <v>7.9863E-3</v>
      </c>
      <c r="C86" s="33">
        <v>8.1589999999999996E-3</v>
      </c>
      <c r="D86" s="4">
        <v>6524.3349500000013</v>
      </c>
      <c r="E86" s="4">
        <v>-189076.666</v>
      </c>
      <c r="F86" s="4">
        <v>-149312</v>
      </c>
      <c r="G86" s="58"/>
      <c r="H86" s="34">
        <v>160</v>
      </c>
      <c r="I86" s="34">
        <v>7419</v>
      </c>
      <c r="J86" s="34">
        <v>39780</v>
      </c>
      <c r="K86" s="4">
        <v>2921</v>
      </c>
      <c r="L86" s="4"/>
      <c r="M86" s="34">
        <v>1933</v>
      </c>
      <c r="N86" s="34">
        <v>7164</v>
      </c>
      <c r="O86" s="34">
        <v>0</v>
      </c>
      <c r="P86" s="4">
        <v>1354</v>
      </c>
      <c r="Q86" s="4"/>
      <c r="R86" s="34">
        <v>11045</v>
      </c>
      <c r="S86" s="35">
        <v>-2223</v>
      </c>
      <c r="T86" s="35">
        <v>8822</v>
      </c>
    </row>
    <row r="87" spans="1:20">
      <c r="A87" s="32" t="s">
        <v>102</v>
      </c>
      <c r="B87" s="33">
        <v>1.2933699999999999E-2</v>
      </c>
      <c r="C87" s="33">
        <v>1.2605999999999999E-2</v>
      </c>
      <c r="D87" s="4">
        <v>10566.008400000001</v>
      </c>
      <c r="E87" s="4">
        <v>-292131.44399999996</v>
      </c>
      <c r="F87" s="4">
        <v>-241808</v>
      </c>
      <c r="G87" s="58"/>
      <c r="H87" s="34">
        <v>259</v>
      </c>
      <c r="I87" s="34">
        <v>12015</v>
      </c>
      <c r="J87" s="34">
        <v>64423</v>
      </c>
      <c r="K87" s="4">
        <v>326</v>
      </c>
      <c r="L87" s="4"/>
      <c r="M87" s="34">
        <v>3130</v>
      </c>
      <c r="N87" s="34">
        <v>11602</v>
      </c>
      <c r="O87" s="34">
        <v>0</v>
      </c>
      <c r="P87" s="4">
        <v>6321</v>
      </c>
      <c r="Q87" s="4"/>
      <c r="R87" s="34">
        <v>17887</v>
      </c>
      <c r="S87" s="35">
        <v>-5955</v>
      </c>
      <c r="T87" s="35">
        <v>11932</v>
      </c>
    </row>
    <row r="88" spans="1:20">
      <c r="A88" s="32" t="s">
        <v>103</v>
      </c>
      <c r="B88" s="33">
        <v>6.5884000000000003E-3</v>
      </c>
      <c r="C88" s="33">
        <v>6.5573999999999997E-3</v>
      </c>
      <c r="D88" s="4">
        <v>5382.3012500000004</v>
      </c>
      <c r="E88" s="4">
        <v>-151961.1876</v>
      </c>
      <c r="F88" s="4">
        <v>-123177</v>
      </c>
      <c r="G88" s="58"/>
      <c r="H88" s="34">
        <v>132</v>
      </c>
      <c r="I88" s="34">
        <v>6121</v>
      </c>
      <c r="J88" s="34">
        <v>32817</v>
      </c>
      <c r="K88" s="4">
        <v>0</v>
      </c>
      <c r="L88" s="4"/>
      <c r="M88" s="34">
        <v>1594</v>
      </c>
      <c r="N88" s="34">
        <v>5910</v>
      </c>
      <c r="O88" s="34">
        <v>0</v>
      </c>
      <c r="P88" s="4">
        <v>2570</v>
      </c>
      <c r="Q88" s="4"/>
      <c r="R88" s="34">
        <v>9112</v>
      </c>
      <c r="S88" s="35">
        <v>-2528</v>
      </c>
      <c r="T88" s="35">
        <v>6583</v>
      </c>
    </row>
    <row r="89" spans="1:20">
      <c r="A89" s="32" t="s">
        <v>104</v>
      </c>
      <c r="B89" s="33">
        <v>5.0077999999999998E-3</v>
      </c>
      <c r="C89" s="33">
        <v>4.8568999999999999E-3</v>
      </c>
      <c r="D89" s="4">
        <v>4091.0224999999991</v>
      </c>
      <c r="E89" s="4">
        <v>-112553.8006</v>
      </c>
      <c r="F89" s="4">
        <v>-93626</v>
      </c>
      <c r="G89" s="58"/>
      <c r="H89" s="34">
        <v>100</v>
      </c>
      <c r="I89" s="34">
        <v>4652</v>
      </c>
      <c r="J89" s="34">
        <v>24944</v>
      </c>
      <c r="K89" s="4">
        <v>232</v>
      </c>
      <c r="L89" s="4"/>
      <c r="M89" s="34">
        <v>1212</v>
      </c>
      <c r="N89" s="34">
        <v>4492</v>
      </c>
      <c r="O89" s="34">
        <v>0</v>
      </c>
      <c r="P89" s="4">
        <v>2961</v>
      </c>
      <c r="Q89" s="4"/>
      <c r="R89" s="34">
        <v>6926</v>
      </c>
      <c r="S89" s="35">
        <v>-2925</v>
      </c>
      <c r="T89" s="35">
        <v>4001</v>
      </c>
    </row>
    <row r="90" spans="1:20">
      <c r="A90" s="32" t="s">
        <v>105</v>
      </c>
      <c r="B90" s="33">
        <v>3.0856999999999998E-3</v>
      </c>
      <c r="C90" s="33">
        <v>2.8443000000000001E-3</v>
      </c>
      <c r="D90" s="4">
        <v>2520.8401999999996</v>
      </c>
      <c r="E90" s="4">
        <v>-65913.808199999999</v>
      </c>
      <c r="F90" s="4">
        <v>-57690</v>
      </c>
      <c r="G90" s="58"/>
      <c r="H90" s="34">
        <v>62</v>
      </c>
      <c r="I90" s="34">
        <v>2867</v>
      </c>
      <c r="J90" s="34">
        <v>15370</v>
      </c>
      <c r="K90" s="4">
        <v>0</v>
      </c>
      <c r="L90" s="4"/>
      <c r="M90" s="34">
        <v>747</v>
      </c>
      <c r="N90" s="34">
        <v>2768</v>
      </c>
      <c r="O90" s="34">
        <v>0</v>
      </c>
      <c r="P90" s="4">
        <v>4425</v>
      </c>
      <c r="Q90" s="4"/>
      <c r="R90" s="34">
        <v>4268</v>
      </c>
      <c r="S90" s="35">
        <v>-2836</v>
      </c>
      <c r="T90" s="35">
        <v>1432</v>
      </c>
    </row>
    <row r="91" spans="1:20">
      <c r="A91" s="32" t="s">
        <v>106</v>
      </c>
      <c r="B91" s="33">
        <v>6.2223000000000001E-3</v>
      </c>
      <c r="C91" s="33">
        <v>5.8481000000000002E-3</v>
      </c>
      <c r="D91" s="4">
        <v>5083.1900999999998</v>
      </c>
      <c r="E91" s="4">
        <v>-135523.8694</v>
      </c>
      <c r="F91" s="4">
        <v>-116332</v>
      </c>
      <c r="G91" s="58"/>
      <c r="H91" s="34">
        <v>124</v>
      </c>
      <c r="I91" s="34">
        <v>5781</v>
      </c>
      <c r="J91" s="34">
        <v>30993</v>
      </c>
      <c r="K91" s="4">
        <v>0</v>
      </c>
      <c r="L91" s="4"/>
      <c r="M91" s="34">
        <v>1506</v>
      </c>
      <c r="N91" s="34">
        <v>5581</v>
      </c>
      <c r="O91" s="34">
        <v>0</v>
      </c>
      <c r="P91" s="4">
        <v>9399</v>
      </c>
      <c r="Q91" s="4"/>
      <c r="R91" s="34">
        <v>8605</v>
      </c>
      <c r="S91" s="35">
        <v>-6382</v>
      </c>
      <c r="T91" s="35">
        <v>2224</v>
      </c>
    </row>
    <row r="92" spans="1:20">
      <c r="A92" s="32" t="s">
        <v>107</v>
      </c>
      <c r="B92" s="33">
        <v>3.6819000000000001E-3</v>
      </c>
      <c r="C92" s="33">
        <v>3.8609E-3</v>
      </c>
      <c r="D92" s="4">
        <v>3007.9012499999999</v>
      </c>
      <c r="E92" s="4">
        <v>-89472.496599999999</v>
      </c>
      <c r="F92" s="4">
        <v>-68837</v>
      </c>
      <c r="G92" s="58"/>
      <c r="H92" s="34">
        <v>74</v>
      </c>
      <c r="I92" s="34">
        <v>3420</v>
      </c>
      <c r="J92" s="34">
        <v>18340</v>
      </c>
      <c r="K92" s="4">
        <v>3028</v>
      </c>
      <c r="L92" s="4"/>
      <c r="M92" s="34">
        <v>891</v>
      </c>
      <c r="N92" s="34">
        <v>3303</v>
      </c>
      <c r="O92" s="34">
        <v>0</v>
      </c>
      <c r="P92" s="4">
        <v>2019</v>
      </c>
      <c r="Q92" s="4"/>
      <c r="R92" s="34">
        <v>5092</v>
      </c>
      <c r="S92" s="35">
        <v>-930</v>
      </c>
      <c r="T92" s="35">
        <v>4162</v>
      </c>
    </row>
    <row r="93" spans="1:20">
      <c r="A93" s="32" t="s">
        <v>108</v>
      </c>
      <c r="B93" s="33">
        <v>7.1685999999999998E-3</v>
      </c>
      <c r="C93" s="33">
        <v>7.0705000000000004E-3</v>
      </c>
      <c r="D93" s="4">
        <v>5856.3202499999998</v>
      </c>
      <c r="E93" s="4">
        <v>-163851.76700000002</v>
      </c>
      <c r="F93" s="4">
        <v>-134024</v>
      </c>
      <c r="G93" s="58"/>
      <c r="H93" s="34">
        <v>143</v>
      </c>
      <c r="I93" s="34">
        <v>6660</v>
      </c>
      <c r="J93" s="34">
        <v>35707</v>
      </c>
      <c r="K93" s="4">
        <v>0</v>
      </c>
      <c r="L93" s="4"/>
      <c r="M93" s="34">
        <v>1735</v>
      </c>
      <c r="N93" s="34">
        <v>6430</v>
      </c>
      <c r="O93" s="34">
        <v>0</v>
      </c>
      <c r="P93" s="4">
        <v>2170</v>
      </c>
      <c r="Q93" s="4"/>
      <c r="R93" s="34">
        <v>9914</v>
      </c>
      <c r="S93" s="35">
        <v>-3015</v>
      </c>
      <c r="T93" s="35">
        <v>6899</v>
      </c>
    </row>
    <row r="94" spans="1:20">
      <c r="A94" s="32" t="s">
        <v>109</v>
      </c>
      <c r="B94" s="33">
        <v>3.0403000000000001E-3</v>
      </c>
      <c r="C94" s="33">
        <v>2.8243000000000001E-3</v>
      </c>
      <c r="D94" s="4">
        <v>2483.6921999999995</v>
      </c>
      <c r="E94" s="4">
        <v>-65450.328200000004</v>
      </c>
      <c r="F94" s="4">
        <v>-56841</v>
      </c>
      <c r="G94" s="58"/>
      <c r="H94" s="34">
        <v>61</v>
      </c>
      <c r="I94" s="34">
        <v>2824</v>
      </c>
      <c r="J94" s="34">
        <v>15144</v>
      </c>
      <c r="K94" s="4">
        <v>2419</v>
      </c>
      <c r="L94" s="4"/>
      <c r="M94" s="34">
        <v>736</v>
      </c>
      <c r="N94" s="34">
        <v>2727</v>
      </c>
      <c r="O94" s="34">
        <v>0</v>
      </c>
      <c r="P94" s="4">
        <v>3673</v>
      </c>
      <c r="Q94" s="4"/>
      <c r="R94" s="34">
        <v>4205</v>
      </c>
      <c r="S94" s="35">
        <v>10539</v>
      </c>
      <c r="T94" s="35">
        <v>14743</v>
      </c>
    </row>
    <row r="95" spans="1:20">
      <c r="A95" s="32" t="s">
        <v>110</v>
      </c>
      <c r="B95" s="33">
        <v>4.2072000000000003E-3</v>
      </c>
      <c r="C95" s="33">
        <v>4.1405000000000001E-3</v>
      </c>
      <c r="D95" s="4">
        <v>3437.0425</v>
      </c>
      <c r="E95" s="4">
        <v>-95951.947</v>
      </c>
      <c r="F95" s="4">
        <v>-78658</v>
      </c>
      <c r="G95" s="58"/>
      <c r="H95" s="34">
        <v>84</v>
      </c>
      <c r="I95" s="34">
        <v>3908</v>
      </c>
      <c r="J95" s="34">
        <v>20956</v>
      </c>
      <c r="K95" s="4">
        <v>0</v>
      </c>
      <c r="L95" s="4"/>
      <c r="M95" s="34">
        <v>1018</v>
      </c>
      <c r="N95" s="34">
        <v>3774</v>
      </c>
      <c r="O95" s="34">
        <v>0</v>
      </c>
      <c r="P95" s="4">
        <v>1770</v>
      </c>
      <c r="Q95" s="4"/>
      <c r="R95" s="34">
        <v>5819</v>
      </c>
      <c r="S95" s="35">
        <v>-1123</v>
      </c>
      <c r="T95" s="35">
        <v>4696</v>
      </c>
    </row>
    <row r="96" spans="1:20">
      <c r="A96" s="32" t="s">
        <v>111</v>
      </c>
      <c r="B96" s="33">
        <v>3.724E-4</v>
      </c>
      <c r="C96" s="33">
        <v>3.3819999999999998E-4</v>
      </c>
      <c r="D96" s="4">
        <v>304.23874999999998</v>
      </c>
      <c r="E96" s="4">
        <v>-7837.4467999999997</v>
      </c>
      <c r="F96" s="4">
        <v>-6962</v>
      </c>
      <c r="G96" s="58"/>
      <c r="H96" s="34">
        <v>7</v>
      </c>
      <c r="I96" s="34">
        <v>346</v>
      </c>
      <c r="J96" s="34">
        <v>1855</v>
      </c>
      <c r="K96" s="4">
        <v>719</v>
      </c>
      <c r="L96" s="4"/>
      <c r="M96" s="34">
        <v>90</v>
      </c>
      <c r="N96" s="34">
        <v>334</v>
      </c>
      <c r="O96" s="34">
        <v>0</v>
      </c>
      <c r="P96" s="4">
        <v>658</v>
      </c>
      <c r="Q96" s="4"/>
      <c r="R96" s="34">
        <v>515</v>
      </c>
      <c r="S96" s="35">
        <v>-40</v>
      </c>
      <c r="T96" s="35">
        <v>475</v>
      </c>
    </row>
    <row r="97" spans="1:20">
      <c r="A97" s="32" t="s">
        <v>112</v>
      </c>
      <c r="B97" s="33">
        <v>2.6073599999999999E-2</v>
      </c>
      <c r="C97" s="33">
        <v>2.6178099999999999E-2</v>
      </c>
      <c r="D97" s="4">
        <v>21300.441249999996</v>
      </c>
      <c r="E97" s="4">
        <v>-606651.28940000001</v>
      </c>
      <c r="F97" s="4">
        <v>-487472</v>
      </c>
      <c r="G97" s="58"/>
      <c r="H97" s="34">
        <v>521</v>
      </c>
      <c r="I97" s="34">
        <v>24222</v>
      </c>
      <c r="J97" s="34">
        <v>129873</v>
      </c>
      <c r="K97" s="4">
        <v>2731</v>
      </c>
      <c r="L97" s="4"/>
      <c r="M97" s="34">
        <v>6310</v>
      </c>
      <c r="N97" s="34">
        <v>23388</v>
      </c>
      <c r="O97" s="34">
        <v>0</v>
      </c>
      <c r="P97" s="4">
        <v>9407</v>
      </c>
      <c r="Q97" s="4"/>
      <c r="R97" s="34">
        <v>36060</v>
      </c>
      <c r="S97" s="35">
        <v>-2277</v>
      </c>
      <c r="T97" s="35">
        <v>33783</v>
      </c>
    </row>
    <row r="98" spans="1:20">
      <c r="A98" s="32" t="s">
        <v>113</v>
      </c>
      <c r="B98" s="33">
        <v>3.6116999999999998E-3</v>
      </c>
      <c r="C98" s="33">
        <v>3.7046000000000002E-3</v>
      </c>
      <c r="D98" s="4">
        <v>2950.4949999999999</v>
      </c>
      <c r="E98" s="4">
        <v>-85850.400399999999</v>
      </c>
      <c r="F98" s="4">
        <v>-67524</v>
      </c>
      <c r="G98" s="58"/>
      <c r="H98" s="34">
        <v>72</v>
      </c>
      <c r="I98" s="34">
        <v>3355</v>
      </c>
      <c r="J98" s="34">
        <v>17990</v>
      </c>
      <c r="K98" s="4">
        <v>2470</v>
      </c>
      <c r="L98" s="4"/>
      <c r="M98" s="34">
        <v>874</v>
      </c>
      <c r="N98" s="34">
        <v>3240</v>
      </c>
      <c r="O98" s="34">
        <v>0</v>
      </c>
      <c r="P98" s="4">
        <v>408</v>
      </c>
      <c r="Q98" s="4"/>
      <c r="R98" s="34">
        <v>4995</v>
      </c>
      <c r="S98" s="35">
        <v>-629</v>
      </c>
      <c r="T98" s="35">
        <v>4366</v>
      </c>
    </row>
    <row r="99" spans="1:20">
      <c r="A99" s="32" t="s">
        <v>114</v>
      </c>
      <c r="B99" s="33">
        <v>9.9709900000000004E-2</v>
      </c>
      <c r="C99" s="33">
        <v>0.1114588</v>
      </c>
      <c r="D99" s="4">
        <v>81456.690350000004</v>
      </c>
      <c r="E99" s="4">
        <v>-2582946.2311999998</v>
      </c>
      <c r="F99" s="4">
        <v>-1864176</v>
      </c>
      <c r="G99" s="58"/>
      <c r="H99" s="34">
        <v>1994</v>
      </c>
      <c r="I99" s="34">
        <v>92630</v>
      </c>
      <c r="J99" s="34">
        <v>496655</v>
      </c>
      <c r="K99" s="4">
        <v>207682</v>
      </c>
      <c r="L99" s="4"/>
      <c r="M99" s="34">
        <v>24130</v>
      </c>
      <c r="N99" s="34">
        <v>89440</v>
      </c>
      <c r="O99" s="34">
        <v>0</v>
      </c>
      <c r="P99" s="4">
        <v>53956</v>
      </c>
      <c r="Q99" s="4"/>
      <c r="R99" s="34">
        <v>137899</v>
      </c>
      <c r="S99" s="35">
        <v>83603</v>
      </c>
      <c r="T99" s="35">
        <v>221502</v>
      </c>
    </row>
    <row r="100" spans="1:20">
      <c r="A100" s="32" t="s">
        <v>115</v>
      </c>
      <c r="B100" s="33">
        <v>1.6083E-3</v>
      </c>
      <c r="C100" s="33">
        <v>1.408E-3</v>
      </c>
      <c r="D100" s="4">
        <v>1313.8489999999999</v>
      </c>
      <c r="E100" s="4">
        <v>-32628.991999999998</v>
      </c>
      <c r="F100" s="4">
        <v>-30069</v>
      </c>
      <c r="G100" s="58"/>
      <c r="H100" s="34">
        <v>32</v>
      </c>
      <c r="I100" s="34">
        <v>1494</v>
      </c>
      <c r="J100" s="34">
        <v>8011</v>
      </c>
      <c r="K100" s="4">
        <v>1219</v>
      </c>
      <c r="L100" s="4"/>
      <c r="M100" s="34">
        <v>389</v>
      </c>
      <c r="N100" s="34">
        <v>1443</v>
      </c>
      <c r="O100" s="34">
        <v>0</v>
      </c>
      <c r="P100" s="4">
        <v>3388</v>
      </c>
      <c r="Q100" s="4"/>
      <c r="R100" s="34">
        <v>2224</v>
      </c>
      <c r="S100" s="35">
        <v>-157</v>
      </c>
      <c r="T100" s="35">
        <v>2067</v>
      </c>
    </row>
    <row r="101" spans="1:20">
      <c r="A101" s="32" t="s">
        <v>116</v>
      </c>
      <c r="B101" s="33">
        <v>1.2009E-3</v>
      </c>
      <c r="C101" s="33">
        <v>1.2325000000000001E-3</v>
      </c>
      <c r="D101" s="4">
        <v>981.09375</v>
      </c>
      <c r="E101" s="4">
        <v>-28561.955000000002</v>
      </c>
      <c r="F101" s="4">
        <v>-22452</v>
      </c>
      <c r="G101" s="58"/>
      <c r="H101" s="34">
        <v>24</v>
      </c>
      <c r="I101" s="34">
        <v>1116</v>
      </c>
      <c r="J101" s="34">
        <v>5982</v>
      </c>
      <c r="K101" s="4">
        <v>535</v>
      </c>
      <c r="L101" s="4"/>
      <c r="M101" s="34">
        <v>291</v>
      </c>
      <c r="N101" s="34">
        <v>1077</v>
      </c>
      <c r="O101" s="34">
        <v>0</v>
      </c>
      <c r="P101" s="4">
        <v>2476</v>
      </c>
      <c r="Q101" s="4"/>
      <c r="R101" s="34">
        <v>1661</v>
      </c>
      <c r="S101" s="35">
        <v>-3145</v>
      </c>
      <c r="T101" s="35">
        <v>-1484</v>
      </c>
    </row>
    <row r="102" spans="1:20">
      <c r="A102" s="32" t="s">
        <v>117</v>
      </c>
      <c r="B102" s="33">
        <v>6.6734000000000003E-3</v>
      </c>
      <c r="C102" s="33">
        <v>6.5928999999999996E-3</v>
      </c>
      <c r="D102" s="4">
        <v>5451.7303499999998</v>
      </c>
      <c r="E102" s="4">
        <v>-152783.8646</v>
      </c>
      <c r="F102" s="4">
        <v>-124766</v>
      </c>
      <c r="G102" s="58"/>
      <c r="H102" s="34">
        <v>133</v>
      </c>
      <c r="I102" s="34">
        <v>6200</v>
      </c>
      <c r="J102" s="34">
        <v>33240</v>
      </c>
      <c r="K102" s="4">
        <v>415</v>
      </c>
      <c r="L102" s="4"/>
      <c r="M102" s="34">
        <v>1615</v>
      </c>
      <c r="N102" s="34">
        <v>5986</v>
      </c>
      <c r="O102" s="34">
        <v>0</v>
      </c>
      <c r="P102" s="4">
        <v>3883</v>
      </c>
      <c r="Q102" s="4"/>
      <c r="R102" s="34">
        <v>9229</v>
      </c>
      <c r="S102" s="35">
        <v>-601</v>
      </c>
      <c r="T102" s="35">
        <v>8629</v>
      </c>
    </row>
    <row r="103" spans="1:20">
      <c r="A103" s="32" t="s">
        <v>118</v>
      </c>
      <c r="B103" s="33">
        <v>9.8042000000000008E-3</v>
      </c>
      <c r="C103" s="33">
        <v>9.5604000000000001E-3</v>
      </c>
      <c r="D103" s="4">
        <v>8009.4172500000004</v>
      </c>
      <c r="E103" s="4">
        <v>-221552.7096</v>
      </c>
      <c r="F103" s="4">
        <v>-183299</v>
      </c>
      <c r="G103" s="58"/>
      <c r="H103" s="34">
        <v>196</v>
      </c>
      <c r="I103" s="34">
        <v>9108</v>
      </c>
      <c r="J103" s="34">
        <v>48835</v>
      </c>
      <c r="K103" s="4">
        <v>514</v>
      </c>
      <c r="L103" s="4"/>
      <c r="M103" s="34">
        <v>2373</v>
      </c>
      <c r="N103" s="34">
        <v>8794</v>
      </c>
      <c r="O103" s="34">
        <v>0</v>
      </c>
      <c r="P103" s="4">
        <v>4616</v>
      </c>
      <c r="Q103" s="4"/>
      <c r="R103" s="34">
        <v>13559</v>
      </c>
      <c r="S103" s="35">
        <v>-3771</v>
      </c>
      <c r="T103" s="35">
        <v>9788</v>
      </c>
    </row>
    <row r="104" spans="1:20">
      <c r="A104" s="32" t="s">
        <v>119</v>
      </c>
      <c r="B104" s="33">
        <v>6.1932000000000003E-3</v>
      </c>
      <c r="C104" s="33">
        <v>6.3542E-3</v>
      </c>
      <c r="D104" s="4">
        <v>5059.4672499999997</v>
      </c>
      <c r="E104" s="4">
        <v>-147252.23079999999</v>
      </c>
      <c r="F104" s="4">
        <v>-115788</v>
      </c>
      <c r="G104" s="58"/>
      <c r="H104" s="34">
        <v>124</v>
      </c>
      <c r="I104" s="34">
        <v>5753</v>
      </c>
      <c r="J104" s="34">
        <v>30848</v>
      </c>
      <c r="K104" s="4">
        <v>2723</v>
      </c>
      <c r="L104" s="4"/>
      <c r="M104" s="34">
        <v>1499</v>
      </c>
      <c r="N104" s="34">
        <v>5555</v>
      </c>
      <c r="O104" s="34">
        <v>0</v>
      </c>
      <c r="P104" s="4">
        <v>1322</v>
      </c>
      <c r="Q104" s="4"/>
      <c r="R104" s="34">
        <v>8565</v>
      </c>
      <c r="S104" s="35">
        <v>-2466</v>
      </c>
      <c r="T104" s="35">
        <v>6099</v>
      </c>
    </row>
    <row r="105" spans="1:20">
      <c r="A105" s="32" t="s">
        <v>120</v>
      </c>
      <c r="B105" s="33">
        <v>4.7648999999999999E-3</v>
      </c>
      <c r="C105" s="33">
        <v>4.7707000000000001E-3</v>
      </c>
      <c r="D105" s="4">
        <v>3892.6499999999996</v>
      </c>
      <c r="E105" s="4">
        <v>-110556.20180000001</v>
      </c>
      <c r="F105" s="4">
        <v>-89085</v>
      </c>
      <c r="G105" s="58"/>
      <c r="H105" s="34">
        <v>95</v>
      </c>
      <c r="I105" s="34">
        <v>4427</v>
      </c>
      <c r="J105" s="34">
        <v>23734</v>
      </c>
      <c r="K105" s="4">
        <v>1206</v>
      </c>
      <c r="L105" s="4"/>
      <c r="M105" s="34">
        <v>1153</v>
      </c>
      <c r="N105" s="34">
        <v>4274</v>
      </c>
      <c r="O105" s="34">
        <v>0</v>
      </c>
      <c r="P105" s="4">
        <v>212</v>
      </c>
      <c r="Q105" s="4"/>
      <c r="R105" s="34">
        <v>6590</v>
      </c>
      <c r="S105" s="35">
        <v>-94</v>
      </c>
      <c r="T105" s="35">
        <v>6496</v>
      </c>
    </row>
    <row r="106" spans="1:20">
      <c r="A106" s="32" t="s">
        <v>121</v>
      </c>
      <c r="B106" s="33">
        <v>3.2017E-3</v>
      </c>
      <c r="C106" s="33">
        <v>3.0948999999999998E-3</v>
      </c>
      <c r="D106" s="4">
        <v>2615.5949999999998</v>
      </c>
      <c r="E106" s="4">
        <v>-71721.212599999999</v>
      </c>
      <c r="F106" s="4">
        <v>-59859</v>
      </c>
      <c r="G106" s="58"/>
      <c r="H106" s="34">
        <v>64</v>
      </c>
      <c r="I106" s="34">
        <v>2974</v>
      </c>
      <c r="J106" s="34">
        <v>15948</v>
      </c>
      <c r="K106" s="4">
        <v>484</v>
      </c>
      <c r="L106" s="4"/>
      <c r="M106" s="34">
        <v>775</v>
      </c>
      <c r="N106" s="34">
        <v>2872</v>
      </c>
      <c r="O106" s="34">
        <v>0</v>
      </c>
      <c r="P106" s="4">
        <v>2095</v>
      </c>
      <c r="Q106" s="4"/>
      <c r="R106" s="34">
        <v>4428</v>
      </c>
      <c r="S106" s="35">
        <v>-1803</v>
      </c>
      <c r="T106" s="35">
        <v>2625</v>
      </c>
    </row>
    <row r="107" spans="1:20">
      <c r="A107" s="32" t="s">
        <v>122</v>
      </c>
      <c r="B107" s="33">
        <v>1.7052E-3</v>
      </c>
      <c r="C107" s="33">
        <v>1.7247E-3</v>
      </c>
      <c r="D107" s="4">
        <v>1393.0699500000001</v>
      </c>
      <c r="E107" s="4">
        <v>-39968.197800000002</v>
      </c>
      <c r="F107" s="4">
        <v>-31880</v>
      </c>
      <c r="G107" s="58"/>
      <c r="H107" s="34">
        <v>34</v>
      </c>
      <c r="I107" s="34">
        <v>1584</v>
      </c>
      <c r="J107" s="34">
        <v>8494</v>
      </c>
      <c r="K107" s="4">
        <v>1134</v>
      </c>
      <c r="L107" s="4"/>
      <c r="M107" s="34">
        <v>413</v>
      </c>
      <c r="N107" s="34">
        <v>1530</v>
      </c>
      <c r="O107" s="34">
        <v>0</v>
      </c>
      <c r="P107" s="4">
        <v>274</v>
      </c>
      <c r="Q107" s="4"/>
      <c r="R107" s="34">
        <v>2358</v>
      </c>
      <c r="S107" s="35">
        <v>-559</v>
      </c>
      <c r="T107" s="35">
        <v>1799</v>
      </c>
    </row>
    <row r="109" spans="1:20" s="36" customFormat="1">
      <c r="A109" s="36" t="s">
        <v>1</v>
      </c>
      <c r="D109" s="37">
        <f>SUM(D8:D107)</f>
        <v>816936.21424999996</v>
      </c>
      <c r="E109" s="37">
        <f>SUM(E8:E107)</f>
        <v>-23173999.999999996</v>
      </c>
      <c r="F109" s="37">
        <f>SUM(F8:F107)</f>
        <v>-18696000.799999997</v>
      </c>
      <c r="G109" s="38"/>
      <c r="H109" s="37">
        <f>SUM(H8:H107)</f>
        <v>19995.089999999997</v>
      </c>
      <c r="I109" s="37">
        <f>SUM(I8:I107)</f>
        <v>928994.125</v>
      </c>
      <c r="J109" s="37">
        <f>SUM(J8:J107)</f>
        <v>4981002</v>
      </c>
      <c r="K109" s="37">
        <f>SUM(K8:K107)</f>
        <v>823259</v>
      </c>
      <c r="L109" s="38"/>
      <c r="M109" s="37">
        <f>SUM(M8:M107)</f>
        <v>242003.35</v>
      </c>
      <c r="N109" s="37">
        <f>SUM(N8:N107)</f>
        <v>897004.125</v>
      </c>
      <c r="O109" s="37">
        <f>SUM(O8:O107)</f>
        <v>0</v>
      </c>
      <c r="P109" s="37">
        <f>SUM(P8:P107)</f>
        <v>823263</v>
      </c>
      <c r="Q109" s="38"/>
      <c r="R109" s="37">
        <f>SUM(R8:R107)</f>
        <v>1383003.875</v>
      </c>
      <c r="S109" s="37">
        <f>SUM(S8:S107)</f>
        <v>-6</v>
      </c>
      <c r="T109" s="37">
        <f>SUM(T8:T107)</f>
        <v>1382995</v>
      </c>
    </row>
    <row r="110" spans="1:20">
      <c r="B110" s="20"/>
      <c r="C110" s="20"/>
      <c r="D110" s="20"/>
      <c r="E110" s="20"/>
      <c r="F110" s="20"/>
      <c r="G110" s="20"/>
      <c r="H110" s="57"/>
      <c r="I110" s="57"/>
      <c r="J110" s="57"/>
      <c r="K110" s="57"/>
      <c r="L110" s="57"/>
      <c r="M110" s="57"/>
      <c r="N110" s="57"/>
      <c r="O110" s="57"/>
      <c r="P110" s="57"/>
      <c r="Q110" s="57"/>
      <c r="R110" s="57"/>
      <c r="S110" s="57"/>
      <c r="T110" s="57"/>
    </row>
    <row r="111" spans="1:20">
      <c r="B111" s="20"/>
      <c r="C111" s="20"/>
      <c r="D111" s="20"/>
      <c r="E111" s="20"/>
      <c r="F111" s="20"/>
      <c r="G111" s="20"/>
      <c r="H111" s="57"/>
      <c r="I111" s="57"/>
      <c r="J111" s="57"/>
      <c r="K111" s="57"/>
      <c r="L111" s="57"/>
      <c r="M111" s="57"/>
      <c r="N111" s="57"/>
      <c r="O111" s="57"/>
      <c r="P111" s="57"/>
      <c r="Q111" s="57"/>
      <c r="R111" s="57"/>
      <c r="S111" s="57"/>
      <c r="T111" s="57"/>
    </row>
  </sheetData>
  <pageMargins left="0.25" right="0.25" top="0.75" bottom="0.75" header="0.3" footer="0.3"/>
  <pageSetup paperSize="5" scale="57"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4"/>
  <sheetViews>
    <sheetView workbookViewId="0"/>
  </sheetViews>
  <sheetFormatPr defaultRowHeight="15"/>
  <cols>
    <col min="1" max="1" width="18.140625" bestFit="1" customWidth="1"/>
    <col min="2" max="2" width="19.28515625" style="2" bestFit="1" customWidth="1"/>
  </cols>
  <sheetData>
    <row r="1" spans="1:2">
      <c r="A1" s="10" t="s">
        <v>188</v>
      </c>
      <c r="B1" s="77" t="s">
        <v>189</v>
      </c>
    </row>
    <row r="2" spans="1:2" s="139" customFormat="1">
      <c r="A2" s="139" t="s">
        <v>224</v>
      </c>
      <c r="B2" s="140">
        <v>0</v>
      </c>
    </row>
    <row r="3" spans="1:2">
      <c r="A3" t="s">
        <v>24</v>
      </c>
      <c r="B3" s="2">
        <v>13480.741249999997</v>
      </c>
    </row>
    <row r="4" spans="1:2">
      <c r="A4" t="s">
        <v>25</v>
      </c>
      <c r="B4" s="2">
        <v>2406.7162499999999</v>
      </c>
    </row>
    <row r="5" spans="1:2">
      <c r="A5" t="s">
        <v>26</v>
      </c>
      <c r="B5" s="2">
        <v>1275.2192499999999</v>
      </c>
    </row>
    <row r="6" spans="1:2">
      <c r="A6" t="s">
        <v>27</v>
      </c>
      <c r="B6" s="2">
        <v>1460.4832999999999</v>
      </c>
    </row>
    <row r="7" spans="1:2">
      <c r="A7" t="s">
        <v>28</v>
      </c>
      <c r="B7" s="2">
        <v>2983.7332500000002</v>
      </c>
    </row>
    <row r="8" spans="1:2">
      <c r="A8" t="s">
        <v>29</v>
      </c>
      <c r="B8" s="2">
        <v>2543.9782999999998</v>
      </c>
    </row>
    <row r="9" spans="1:2">
      <c r="A9" t="s">
        <v>30</v>
      </c>
      <c r="B9" s="2">
        <v>3955.2374999999997</v>
      </c>
    </row>
    <row r="10" spans="1:2">
      <c r="A10" t="s">
        <v>31</v>
      </c>
      <c r="B10" s="2">
        <v>1067.6385</v>
      </c>
    </row>
    <row r="11" spans="1:2">
      <c r="A11" t="s">
        <v>32</v>
      </c>
      <c r="B11" s="2">
        <v>2193.1608700000002</v>
      </c>
    </row>
    <row r="12" spans="1:2">
      <c r="A12" t="s">
        <v>33</v>
      </c>
      <c r="B12" s="2">
        <v>19024.496699999996</v>
      </c>
    </row>
    <row r="13" spans="1:2">
      <c r="A13" t="s">
        <v>34</v>
      </c>
      <c r="B13" s="2">
        <v>30538.413900000003</v>
      </c>
    </row>
    <row r="14" spans="1:2">
      <c r="A14" t="s">
        <v>35</v>
      </c>
      <c r="B14" s="2">
        <v>9598.0684999999994</v>
      </c>
    </row>
    <row r="15" spans="1:2">
      <c r="A15" t="s">
        <v>36</v>
      </c>
      <c r="B15" s="2">
        <v>20742.777749999997</v>
      </c>
    </row>
    <row r="16" spans="1:2">
      <c r="A16" t="s">
        <v>37</v>
      </c>
      <c r="B16" s="2">
        <v>5826.512999999999</v>
      </c>
    </row>
    <row r="17" spans="1:2">
      <c r="A17" t="s">
        <v>38</v>
      </c>
      <c r="B17" s="2">
        <v>925.96034999999983</v>
      </c>
    </row>
    <row r="18" spans="1:2">
      <c r="A18" t="s">
        <v>39</v>
      </c>
      <c r="B18" s="2">
        <v>8161.8517499999998</v>
      </c>
    </row>
    <row r="19" spans="1:2">
      <c r="A19" t="s">
        <v>40</v>
      </c>
      <c r="B19" s="2">
        <v>1449.4923499999998</v>
      </c>
    </row>
    <row r="20" spans="1:2">
      <c r="A20" t="s">
        <v>41</v>
      </c>
      <c r="B20" s="2">
        <v>14289.435000000001</v>
      </c>
    </row>
    <row r="21" spans="1:2">
      <c r="A21" t="s">
        <v>42</v>
      </c>
      <c r="B21" s="2">
        <v>7612.16</v>
      </c>
    </row>
    <row r="22" spans="1:2">
      <c r="A22" t="s">
        <v>43</v>
      </c>
      <c r="B22" s="2">
        <v>3152.8564999999994</v>
      </c>
    </row>
    <row r="23" spans="1:2">
      <c r="A23" t="s">
        <v>44</v>
      </c>
      <c r="B23" s="2">
        <v>1324.4487499999998</v>
      </c>
    </row>
    <row r="24" spans="1:2">
      <c r="A24" t="s">
        <v>45</v>
      </c>
      <c r="B24" s="2">
        <v>1307.4637499999999</v>
      </c>
    </row>
    <row r="25" spans="1:2">
      <c r="A25" t="s">
        <v>46</v>
      </c>
      <c r="B25" s="2">
        <v>6117.7972500000005</v>
      </c>
    </row>
    <row r="26" spans="1:2">
      <c r="A26" t="s">
        <v>47</v>
      </c>
      <c r="B26" s="2">
        <v>3672.1489999999999</v>
      </c>
    </row>
    <row r="27" spans="1:2">
      <c r="A27" t="s">
        <v>48</v>
      </c>
      <c r="B27" s="2">
        <v>10238.428499999998</v>
      </c>
    </row>
    <row r="28" spans="1:2">
      <c r="A28" t="s">
        <v>49</v>
      </c>
      <c r="B28" s="2">
        <v>28420.072500000002</v>
      </c>
    </row>
    <row r="29" spans="1:2">
      <c r="A29" t="s">
        <v>50</v>
      </c>
      <c r="B29" s="2">
        <v>3418.5915</v>
      </c>
    </row>
    <row r="30" spans="1:2">
      <c r="A30" t="s">
        <v>51</v>
      </c>
      <c r="B30" s="2">
        <v>7776.5534999999991</v>
      </c>
    </row>
    <row r="31" spans="1:2">
      <c r="A31" t="s">
        <v>52</v>
      </c>
      <c r="B31" s="2">
        <v>13549.009499999998</v>
      </c>
    </row>
    <row r="32" spans="1:2">
      <c r="A32" t="s">
        <v>53</v>
      </c>
      <c r="B32" s="2">
        <v>3693.9974999999995</v>
      </c>
    </row>
    <row r="33" spans="1:2">
      <c r="A33" t="s">
        <v>54</v>
      </c>
      <c r="B33" s="2">
        <v>3403.6987499999996</v>
      </c>
    </row>
    <row r="34" spans="1:2">
      <c r="A34" t="s">
        <v>55</v>
      </c>
      <c r="B34" s="2">
        <v>27233.959499999997</v>
      </c>
    </row>
    <row r="35" spans="1:2">
      <c r="A35" t="s">
        <v>56</v>
      </c>
      <c r="B35" s="2">
        <v>2768.3469999999998</v>
      </c>
    </row>
    <row r="36" spans="1:2">
      <c r="A36" t="s">
        <v>57</v>
      </c>
      <c r="B36" s="2">
        <v>34425.865149999998</v>
      </c>
    </row>
    <row r="37" spans="1:2">
      <c r="A37" t="s">
        <v>58</v>
      </c>
      <c r="B37" s="2">
        <v>5466.9897000000001</v>
      </c>
    </row>
    <row r="38" spans="1:2">
      <c r="A38" t="s">
        <v>59</v>
      </c>
      <c r="B38" s="2">
        <v>7405.2997500000001</v>
      </c>
    </row>
    <row r="39" spans="1:2">
      <c r="A39" t="s">
        <v>60</v>
      </c>
      <c r="B39" s="2">
        <v>756.66500000000008</v>
      </c>
    </row>
    <row r="40" spans="1:2">
      <c r="A40" t="s">
        <v>61</v>
      </c>
      <c r="B40" s="2">
        <v>602.87174999999991</v>
      </c>
    </row>
    <row r="41" spans="1:2">
      <c r="A41" t="s">
        <v>62</v>
      </c>
      <c r="B41" s="2">
        <v>4175.7601499999992</v>
      </c>
    </row>
    <row r="42" spans="1:2">
      <c r="A42" t="s">
        <v>63</v>
      </c>
      <c r="B42" s="2">
        <v>989.7700000000001</v>
      </c>
    </row>
    <row r="43" spans="1:2">
      <c r="A43" t="s">
        <v>64</v>
      </c>
      <c r="B43" s="2">
        <v>38149.620900000002</v>
      </c>
    </row>
    <row r="44" spans="1:2">
      <c r="A44" t="s">
        <v>65</v>
      </c>
      <c r="B44" s="2">
        <v>3717.291299999999</v>
      </c>
    </row>
    <row r="45" spans="1:2">
      <c r="A45" t="s">
        <v>66</v>
      </c>
      <c r="B45" s="2">
        <v>10857.292099999999</v>
      </c>
    </row>
    <row r="46" spans="1:2">
      <c r="A46" t="s">
        <v>190</v>
      </c>
      <c r="B46" s="2">
        <v>6680.9462499999991</v>
      </c>
    </row>
    <row r="47" spans="1:2">
      <c r="A47" t="s">
        <v>67</v>
      </c>
      <c r="B47" s="2">
        <v>12344.9601</v>
      </c>
    </row>
    <row r="48" spans="1:2">
      <c r="A48" t="s">
        <v>68</v>
      </c>
      <c r="B48" s="2">
        <v>1551.0192500000001</v>
      </c>
    </row>
    <row r="49" spans="1:2">
      <c r="A49" t="s">
        <v>69</v>
      </c>
      <c r="B49" s="2">
        <v>3868.7849999999994</v>
      </c>
    </row>
    <row r="50" spans="1:2">
      <c r="A50" t="s">
        <v>70</v>
      </c>
      <c r="B50" s="2">
        <v>420.94944999999996</v>
      </c>
    </row>
    <row r="51" spans="1:2">
      <c r="A51" t="s">
        <v>71</v>
      </c>
      <c r="B51" s="2">
        <v>17674.286749999999</v>
      </c>
    </row>
    <row r="52" spans="1:2">
      <c r="A52" t="s">
        <v>72</v>
      </c>
      <c r="B52" s="2">
        <v>5877.6224999999986</v>
      </c>
    </row>
    <row r="53" spans="1:2">
      <c r="A53" t="s">
        <v>73</v>
      </c>
      <c r="B53" s="2">
        <v>18735.810000000001</v>
      </c>
    </row>
    <row r="54" spans="1:2">
      <c r="A54" t="s">
        <v>74</v>
      </c>
      <c r="B54" s="2">
        <v>719.18999999999994</v>
      </c>
    </row>
    <row r="55" spans="1:2">
      <c r="A55" t="s">
        <v>75</v>
      </c>
      <c r="B55" s="2">
        <v>4893.3337499999998</v>
      </c>
    </row>
    <row r="56" spans="1:2">
      <c r="A56" t="s">
        <v>76</v>
      </c>
      <c r="B56" s="2">
        <v>2968.7726000000002</v>
      </c>
    </row>
    <row r="57" spans="1:2">
      <c r="A57" t="s">
        <v>77</v>
      </c>
      <c r="B57" s="2">
        <v>8071.8374999999996</v>
      </c>
    </row>
    <row r="58" spans="1:2">
      <c r="A58" t="s">
        <v>78</v>
      </c>
      <c r="B58" s="2">
        <v>3701.0996999999998</v>
      </c>
    </row>
    <row r="59" spans="1:2">
      <c r="A59" t="s">
        <v>79</v>
      </c>
      <c r="B59" s="2">
        <v>4679.2796999999991</v>
      </c>
    </row>
    <row r="60" spans="1:2">
      <c r="A60" t="s">
        <v>80</v>
      </c>
      <c r="B60" s="2">
        <v>1533.6419999999998</v>
      </c>
    </row>
    <row r="61" spans="1:2">
      <c r="A61" t="s">
        <v>81</v>
      </c>
      <c r="B61" s="2">
        <v>3531.8705999999997</v>
      </c>
    </row>
    <row r="62" spans="1:2">
      <c r="A62" t="s">
        <v>82</v>
      </c>
      <c r="B62" s="2">
        <v>71457.425499999983</v>
      </c>
    </row>
    <row r="63" spans="1:2">
      <c r="A63" t="s">
        <v>83</v>
      </c>
      <c r="B63" s="2">
        <v>1281.4662500000002</v>
      </c>
    </row>
    <row r="64" spans="1:2">
      <c r="A64" t="s">
        <v>84</v>
      </c>
      <c r="B64" s="2">
        <v>2106.3375000000001</v>
      </c>
    </row>
    <row r="65" spans="1:2">
      <c r="A65" t="s">
        <v>85</v>
      </c>
      <c r="B65" s="2">
        <f>6031.73825+1.56</f>
        <v>6033.2982500000007</v>
      </c>
    </row>
    <row r="66" spans="1:2">
      <c r="A66" t="s">
        <v>86</v>
      </c>
      <c r="B66" s="2">
        <v>7240.0669500000004</v>
      </c>
    </row>
    <row r="67" spans="1:2">
      <c r="A67" t="s">
        <v>87</v>
      </c>
      <c r="B67" s="2">
        <v>23856.487199999996</v>
      </c>
    </row>
    <row r="68" spans="1:2">
      <c r="A68" t="s">
        <v>88</v>
      </c>
      <c r="B68" s="2">
        <v>1382.6424999999997</v>
      </c>
    </row>
    <row r="69" spans="1:2">
      <c r="A69" t="s">
        <v>89</v>
      </c>
      <c r="B69" s="2">
        <v>19200.070049999998</v>
      </c>
    </row>
    <row r="70" spans="1:2">
      <c r="A70" t="s">
        <v>90</v>
      </c>
      <c r="B70" s="2">
        <v>9781.6392500000002</v>
      </c>
    </row>
    <row r="71" spans="1:2">
      <c r="A71" t="s">
        <v>91</v>
      </c>
      <c r="B71" s="2">
        <v>1226.7037500000001</v>
      </c>
    </row>
    <row r="72" spans="1:2">
      <c r="A72" t="s">
        <v>92</v>
      </c>
      <c r="B72" s="2">
        <v>3496.3934999999997</v>
      </c>
    </row>
    <row r="73" spans="1:2">
      <c r="A73" t="s">
        <v>93</v>
      </c>
      <c r="B73" s="2">
        <v>6470.3602499999979</v>
      </c>
    </row>
    <row r="74" spans="1:2">
      <c r="A74" t="s">
        <v>94</v>
      </c>
      <c r="B74" s="2">
        <v>1113.81375</v>
      </c>
    </row>
    <row r="75" spans="1:2">
      <c r="A75" t="s">
        <v>95</v>
      </c>
      <c r="B75" s="2">
        <v>2994.6698999999999</v>
      </c>
    </row>
    <row r="76" spans="1:2">
      <c r="A76" t="s">
        <v>96</v>
      </c>
      <c r="B76" s="2">
        <v>12620.735049999999</v>
      </c>
    </row>
    <row r="77" spans="1:2">
      <c r="A77" t="s">
        <v>97</v>
      </c>
      <c r="B77" s="2">
        <v>2032.7759999999998</v>
      </c>
    </row>
    <row r="78" spans="1:2">
      <c r="A78" t="s">
        <v>98</v>
      </c>
      <c r="B78" s="2">
        <v>10450.472400000001</v>
      </c>
    </row>
    <row r="79" spans="1:2">
      <c r="A79" t="s">
        <v>99</v>
      </c>
      <c r="B79" s="2">
        <v>2420.1111999999998</v>
      </c>
    </row>
    <row r="80" spans="1:2">
      <c r="A80" t="s">
        <v>100</v>
      </c>
      <c r="B80" s="2">
        <v>6841.4224999999997</v>
      </c>
    </row>
    <row r="81" spans="1:2">
      <c r="A81" t="s">
        <v>101</v>
      </c>
      <c r="B81" s="2">
        <v>7016.6095499999992</v>
      </c>
    </row>
    <row r="82" spans="1:2">
      <c r="A82" t="s">
        <v>102</v>
      </c>
      <c r="B82" s="2">
        <v>11510.380000000001</v>
      </c>
    </row>
    <row r="83" spans="1:2">
      <c r="A83" t="s">
        <v>103</v>
      </c>
      <c r="B83" s="2">
        <v>5949.4724999999999</v>
      </c>
    </row>
    <row r="84" spans="1:2">
      <c r="A84" t="s">
        <v>104</v>
      </c>
      <c r="B84" s="2">
        <v>4206.8562500000007</v>
      </c>
    </row>
    <row r="85" spans="1:2">
      <c r="A85" t="s">
        <v>105</v>
      </c>
      <c r="B85" s="2">
        <v>2549.6115</v>
      </c>
    </row>
    <row r="86" spans="1:2">
      <c r="A86" t="s">
        <v>106</v>
      </c>
      <c r="B86" s="2">
        <v>5517.3600499999993</v>
      </c>
    </row>
    <row r="87" spans="1:2">
      <c r="A87" t="s">
        <v>107</v>
      </c>
      <c r="B87" s="2">
        <v>3315.6900000000005</v>
      </c>
    </row>
    <row r="88" spans="1:2">
      <c r="A88" t="s">
        <v>108</v>
      </c>
      <c r="B88" s="2">
        <v>5526.9149999999991</v>
      </c>
    </row>
    <row r="89" spans="1:2">
      <c r="A89" t="s">
        <v>109</v>
      </c>
      <c r="B89" s="2">
        <v>2688.0630000000001</v>
      </c>
    </row>
    <row r="90" spans="1:2">
      <c r="A90" t="s">
        <v>110</v>
      </c>
      <c r="B90" s="2">
        <v>3707.0524999999998</v>
      </c>
    </row>
    <row r="91" spans="1:2">
      <c r="A91" t="s">
        <v>111</v>
      </c>
      <c r="B91" s="2">
        <v>266.70374999999996</v>
      </c>
    </row>
    <row r="92" spans="1:2">
      <c r="A92" t="s">
        <v>112</v>
      </c>
      <c r="B92" s="2">
        <v>22706.264999999999</v>
      </c>
    </row>
    <row r="93" spans="1:2">
      <c r="A93" t="s">
        <v>113</v>
      </c>
      <c r="B93" s="2">
        <v>3099.8625000000002</v>
      </c>
    </row>
    <row r="94" spans="1:2">
      <c r="A94" t="s">
        <v>114</v>
      </c>
      <c r="B94" s="2">
        <v>99520.663549999997</v>
      </c>
    </row>
    <row r="95" spans="1:2">
      <c r="A95" t="s">
        <v>115</v>
      </c>
      <c r="B95" s="2">
        <v>1301.7314999999999</v>
      </c>
    </row>
    <row r="96" spans="1:2">
      <c r="A96" t="s">
        <v>116</v>
      </c>
      <c r="B96" s="2">
        <v>1145.9437499999997</v>
      </c>
    </row>
    <row r="97" spans="1:2">
      <c r="A97" t="s">
        <v>117</v>
      </c>
      <c r="B97" s="2">
        <v>5652.9400050000004</v>
      </c>
    </row>
    <row r="98" spans="1:2">
      <c r="A98" t="s">
        <v>118</v>
      </c>
      <c r="B98" s="2">
        <v>8485.5088999999989</v>
      </c>
    </row>
    <row r="99" spans="1:2">
      <c r="A99" t="s">
        <v>119</v>
      </c>
      <c r="B99" s="2">
        <v>5072.0812499999993</v>
      </c>
    </row>
    <row r="100" spans="1:2">
      <c r="A100" t="s">
        <v>120</v>
      </c>
      <c r="B100" s="2">
        <v>3977.9050000000002</v>
      </c>
    </row>
    <row r="101" spans="1:2">
      <c r="A101" t="s">
        <v>121</v>
      </c>
      <c r="B101" s="2">
        <v>2706.19625</v>
      </c>
    </row>
    <row r="102" spans="1:2">
      <c r="A102" t="s">
        <v>122</v>
      </c>
      <c r="B102" s="2">
        <v>1511.38995</v>
      </c>
    </row>
    <row r="104" spans="1:2">
      <c r="A104" t="s">
        <v>191</v>
      </c>
      <c r="B104" s="2">
        <f>SUM(B3:B103)</f>
        <v>868856.37572500005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6"/>
  <sheetViews>
    <sheetView zoomScale="80" zoomScaleNormal="80" workbookViewId="0"/>
  </sheetViews>
  <sheetFormatPr defaultColWidth="9.140625" defaultRowHeight="15"/>
  <cols>
    <col min="1" max="1" width="24.42578125" style="70" customWidth="1"/>
    <col min="2" max="2" width="13.85546875" style="70" customWidth="1"/>
    <col min="3" max="7" width="19.28515625" style="70" customWidth="1"/>
    <col min="8" max="8" width="4.140625" style="70" customWidth="1"/>
    <col min="9" max="13" width="19.28515625" style="70" customWidth="1"/>
    <col min="14" max="14" width="4.140625" style="70" customWidth="1"/>
    <col min="15" max="19" width="19.28515625" style="70" customWidth="1"/>
    <col min="20" max="20" width="4.140625" style="70" customWidth="1"/>
    <col min="21" max="21" width="12.28515625" style="70" customWidth="1"/>
    <col min="22" max="22" width="16.7109375" style="70" customWidth="1"/>
    <col min="23" max="23" width="15.7109375" style="70" customWidth="1"/>
    <col min="24" max="24" width="14.7109375" style="70" customWidth="1"/>
    <col min="25" max="25" width="13.7109375" style="70" customWidth="1"/>
    <col min="26" max="26" width="4.140625" style="70" customWidth="1"/>
    <col min="27" max="28" width="19.28515625" style="70" customWidth="1"/>
    <col min="29" max="29" width="15.42578125" style="70" customWidth="1"/>
    <col min="30" max="30" width="16.5703125" style="70" customWidth="1"/>
    <col min="31" max="31" width="18.28515625" style="70" customWidth="1"/>
    <col min="32" max="32" width="4.140625" style="70" customWidth="1"/>
    <col min="33" max="33" width="18.42578125" style="70" customWidth="1"/>
    <col min="34" max="34" width="17.7109375" style="70" customWidth="1"/>
    <col min="35" max="35" width="16.5703125" style="70" customWidth="1"/>
    <col min="36" max="36" width="17.28515625" style="70" customWidth="1"/>
    <col min="37" max="37" width="17" style="70" customWidth="1"/>
    <col min="38" max="16384" width="9.140625" style="70"/>
  </cols>
  <sheetData>
    <row r="1" spans="1:37">
      <c r="A1" s="70" t="s">
        <v>228</v>
      </c>
    </row>
    <row r="2" spans="1:37">
      <c r="C2" s="62">
        <v>2018</v>
      </c>
      <c r="D2" s="62">
        <v>2019</v>
      </c>
      <c r="E2" s="62">
        <v>2020</v>
      </c>
      <c r="F2" s="62">
        <v>2021</v>
      </c>
      <c r="G2" s="62">
        <v>2022</v>
      </c>
      <c r="I2" s="62">
        <v>2018</v>
      </c>
      <c r="J2" s="62">
        <v>2019</v>
      </c>
      <c r="K2" s="62">
        <v>2020</v>
      </c>
      <c r="L2" s="62">
        <v>2021</v>
      </c>
      <c r="M2" s="62">
        <v>2022</v>
      </c>
      <c r="O2" s="62">
        <v>2018</v>
      </c>
      <c r="P2" s="62">
        <v>2019</v>
      </c>
      <c r="Q2" s="62">
        <v>2020</v>
      </c>
      <c r="R2" s="62">
        <v>2021</v>
      </c>
      <c r="S2" s="62">
        <v>2022</v>
      </c>
      <c r="U2" s="62">
        <v>2018</v>
      </c>
      <c r="V2" s="62">
        <v>2019</v>
      </c>
      <c r="W2" s="62">
        <v>2020</v>
      </c>
      <c r="X2" s="62">
        <v>2021</v>
      </c>
      <c r="Y2" s="62">
        <v>2022</v>
      </c>
      <c r="AA2" s="62">
        <v>2018</v>
      </c>
      <c r="AB2" s="62">
        <v>2019</v>
      </c>
      <c r="AC2" s="62">
        <v>2020</v>
      </c>
      <c r="AD2" s="62">
        <v>2021</v>
      </c>
      <c r="AE2" s="62">
        <v>2022</v>
      </c>
      <c r="AG2" s="62">
        <v>2018</v>
      </c>
      <c r="AH2" s="62">
        <v>2019</v>
      </c>
      <c r="AI2" s="62">
        <v>2020</v>
      </c>
      <c r="AJ2" s="62">
        <v>2021</v>
      </c>
      <c r="AK2" s="62">
        <v>2022</v>
      </c>
    </row>
    <row r="3" spans="1:37" ht="90">
      <c r="A3" s="62" t="s">
        <v>179</v>
      </c>
      <c r="B3" s="62" t="s">
        <v>151</v>
      </c>
      <c r="C3" s="62" t="s">
        <v>180</v>
      </c>
      <c r="D3" s="62" t="s">
        <v>180</v>
      </c>
      <c r="E3" s="62" t="s">
        <v>180</v>
      </c>
      <c r="F3" s="62" t="s">
        <v>180</v>
      </c>
      <c r="G3" s="62" t="s">
        <v>180</v>
      </c>
      <c r="I3" s="62" t="s">
        <v>5</v>
      </c>
      <c r="J3" s="62" t="s">
        <v>5</v>
      </c>
      <c r="K3" s="62" t="s">
        <v>5</v>
      </c>
      <c r="L3" s="62" t="s">
        <v>5</v>
      </c>
      <c r="M3" s="62" t="s">
        <v>5</v>
      </c>
      <c r="O3" s="62" t="s">
        <v>6</v>
      </c>
      <c r="P3" s="62" t="s">
        <v>6</v>
      </c>
      <c r="Q3" s="62" t="s">
        <v>6</v>
      </c>
      <c r="R3" s="62" t="s">
        <v>6</v>
      </c>
      <c r="S3" s="62" t="s">
        <v>6</v>
      </c>
      <c r="U3" s="62" t="s">
        <v>7</v>
      </c>
      <c r="V3" s="62" t="s">
        <v>7</v>
      </c>
      <c r="W3" s="62" t="s">
        <v>7</v>
      </c>
      <c r="X3" s="62" t="s">
        <v>7</v>
      </c>
      <c r="Y3" s="62" t="s">
        <v>7</v>
      </c>
      <c r="AA3" s="62" t="s">
        <v>181</v>
      </c>
      <c r="AB3" s="62" t="s">
        <v>181</v>
      </c>
      <c r="AC3" s="62" t="s">
        <v>181</v>
      </c>
      <c r="AD3" s="62" t="s">
        <v>181</v>
      </c>
      <c r="AE3" s="62" t="s">
        <v>181</v>
      </c>
      <c r="AG3" s="62" t="s">
        <v>182</v>
      </c>
      <c r="AH3" s="62" t="s">
        <v>182</v>
      </c>
      <c r="AI3" s="62" t="s">
        <v>182</v>
      </c>
      <c r="AJ3" s="62" t="s">
        <v>182</v>
      </c>
      <c r="AK3" s="62" t="s">
        <v>182</v>
      </c>
    </row>
    <row r="4" spans="1:37">
      <c r="A4" s="32" t="s">
        <v>224</v>
      </c>
      <c r="B4" s="71">
        <v>0</v>
      </c>
      <c r="C4" s="72">
        <v>0</v>
      </c>
      <c r="D4" s="72">
        <v>0</v>
      </c>
      <c r="E4" s="72">
        <v>0</v>
      </c>
      <c r="F4" s="72">
        <v>0</v>
      </c>
      <c r="G4" s="72">
        <v>0</v>
      </c>
      <c r="H4" s="72"/>
      <c r="I4" s="72">
        <v>0</v>
      </c>
      <c r="J4" s="72">
        <v>0</v>
      </c>
      <c r="K4" s="72">
        <v>0</v>
      </c>
      <c r="L4" s="72">
        <v>0</v>
      </c>
      <c r="M4" s="72">
        <v>0</v>
      </c>
      <c r="N4" s="72"/>
      <c r="O4" s="72">
        <v>0</v>
      </c>
      <c r="P4" s="72">
        <v>0</v>
      </c>
      <c r="Q4" s="72">
        <v>0</v>
      </c>
      <c r="R4" s="72">
        <v>0</v>
      </c>
      <c r="S4" s="72">
        <v>0</v>
      </c>
      <c r="T4" s="72"/>
      <c r="U4" s="72">
        <v>0</v>
      </c>
      <c r="V4" s="72">
        <v>0</v>
      </c>
      <c r="W4" s="72">
        <v>0</v>
      </c>
      <c r="X4" s="72">
        <v>0</v>
      </c>
      <c r="Y4" s="72">
        <v>0</v>
      </c>
      <c r="Z4" s="72"/>
      <c r="AA4" s="72">
        <v>0</v>
      </c>
      <c r="AB4" s="72">
        <v>0</v>
      </c>
      <c r="AC4" s="72">
        <v>0</v>
      </c>
      <c r="AD4" s="72">
        <v>0</v>
      </c>
      <c r="AE4" s="72">
        <v>0</v>
      </c>
      <c r="AF4" s="72"/>
      <c r="AG4" s="72">
        <v>0</v>
      </c>
      <c r="AH4" s="72">
        <v>0</v>
      </c>
      <c r="AI4" s="72">
        <v>0</v>
      </c>
      <c r="AJ4" s="72">
        <v>0</v>
      </c>
      <c r="AK4" s="72">
        <v>0</v>
      </c>
    </row>
    <row r="5" spans="1:37">
      <c r="A5" s="32" t="s">
        <v>24</v>
      </c>
      <c r="B5" s="71">
        <v>1.55155E-2</v>
      </c>
      <c r="C5" s="72">
        <v>71659.430786646917</v>
      </c>
      <c r="D5" s="72">
        <v>23998.766440059353</v>
      </c>
      <c r="E5" s="72">
        <v>2575.5729999999999</v>
      </c>
      <c r="F5" s="72">
        <v>5740.7349999999997</v>
      </c>
      <c r="G5" s="72">
        <v>0</v>
      </c>
      <c r="H5" s="72"/>
      <c r="I5" s="72">
        <v>1520.519</v>
      </c>
      <c r="J5" s="72">
        <v>2172.17</v>
      </c>
      <c r="K5" s="72">
        <v>0</v>
      </c>
      <c r="L5" s="72">
        <v>0</v>
      </c>
      <c r="M5" s="72">
        <v>0</v>
      </c>
      <c r="N5" s="72"/>
      <c r="O5" s="72">
        <v>6904.3975</v>
      </c>
      <c r="P5" s="72">
        <v>7292.2849999999999</v>
      </c>
      <c r="Q5" s="72">
        <v>2575.5729999999999</v>
      </c>
      <c r="R5" s="72">
        <v>5740.7349999999997</v>
      </c>
      <c r="S5" s="72">
        <v>0</v>
      </c>
      <c r="T5" s="72"/>
      <c r="U5" s="72">
        <v>32598.065500000001</v>
      </c>
      <c r="V5" s="72">
        <v>12086.574500000001</v>
      </c>
      <c r="W5" s="72">
        <v>0</v>
      </c>
      <c r="X5" s="72">
        <v>0</v>
      </c>
      <c r="Y5" s="72">
        <v>0</v>
      </c>
      <c r="Z5" s="72"/>
      <c r="AA5" s="72">
        <v>31742.03030000002</v>
      </c>
      <c r="AB5" s="72">
        <v>2856.8021000000022</v>
      </c>
      <c r="AC5" s="72">
        <v>0</v>
      </c>
      <c r="AD5" s="72">
        <v>0</v>
      </c>
      <c r="AE5" s="72">
        <v>0</v>
      </c>
      <c r="AF5" s="72"/>
      <c r="AG5" s="72">
        <v>-1105.5815133531075</v>
      </c>
      <c r="AH5" s="72">
        <v>-409.06515994064989</v>
      </c>
      <c r="AI5" s="72">
        <v>0</v>
      </c>
      <c r="AJ5" s="72">
        <v>0</v>
      </c>
      <c r="AK5" s="72">
        <v>0</v>
      </c>
    </row>
    <row r="6" spans="1:37">
      <c r="A6" s="32" t="s">
        <v>25</v>
      </c>
      <c r="B6" s="71">
        <v>2.7699999999999999E-3</v>
      </c>
      <c r="C6" s="72">
        <v>8032.0902777448073</v>
      </c>
      <c r="D6" s="72">
        <v>4452.4569667655796</v>
      </c>
      <c r="E6" s="72">
        <v>459.82</v>
      </c>
      <c r="F6" s="72">
        <v>1024.8999999999999</v>
      </c>
      <c r="G6" s="72">
        <v>0</v>
      </c>
      <c r="H6" s="72"/>
      <c r="I6" s="72">
        <v>271.45999999999998</v>
      </c>
      <c r="J6" s="72">
        <v>387.8</v>
      </c>
      <c r="K6" s="72">
        <v>0</v>
      </c>
      <c r="L6" s="72">
        <v>0</v>
      </c>
      <c r="M6" s="72">
        <v>0</v>
      </c>
      <c r="N6" s="72"/>
      <c r="O6" s="72">
        <v>1232.6499999999999</v>
      </c>
      <c r="P6" s="72">
        <v>1301.8999999999999</v>
      </c>
      <c r="Q6" s="72">
        <v>459.82</v>
      </c>
      <c r="R6" s="72">
        <v>1024.8999999999999</v>
      </c>
      <c r="S6" s="72">
        <v>0</v>
      </c>
      <c r="T6" s="72"/>
      <c r="U6" s="72">
        <v>5819.7699999999995</v>
      </c>
      <c r="V6" s="72">
        <v>2157.83</v>
      </c>
      <c r="W6" s="72">
        <v>0</v>
      </c>
      <c r="X6" s="72">
        <v>0</v>
      </c>
      <c r="Y6" s="72">
        <v>0</v>
      </c>
      <c r="Z6" s="72"/>
      <c r="AA6" s="72">
        <v>708.2102777448082</v>
      </c>
      <c r="AB6" s="72">
        <v>604.92696676557944</v>
      </c>
      <c r="AC6" s="72">
        <v>0</v>
      </c>
      <c r="AD6" s="72">
        <v>0</v>
      </c>
      <c r="AE6" s="72">
        <v>0</v>
      </c>
      <c r="AF6" s="72"/>
      <c r="AG6" s="72">
        <v>0</v>
      </c>
      <c r="AH6" s="72">
        <v>0</v>
      </c>
      <c r="AI6" s="72">
        <v>0</v>
      </c>
      <c r="AJ6" s="72">
        <v>0</v>
      </c>
      <c r="AK6" s="72">
        <v>0</v>
      </c>
    </row>
    <row r="7" spans="1:37">
      <c r="A7" s="32" t="s">
        <v>26</v>
      </c>
      <c r="B7" s="71">
        <v>1.4677E-3</v>
      </c>
      <c r="C7" s="72">
        <v>4276.007798813057</v>
      </c>
      <c r="D7" s="72">
        <v>2254.6856035608316</v>
      </c>
      <c r="E7" s="72">
        <v>243.63819999999998</v>
      </c>
      <c r="F7" s="72">
        <v>543.04899999999998</v>
      </c>
      <c r="G7" s="72">
        <v>0</v>
      </c>
      <c r="H7" s="72"/>
      <c r="I7" s="72">
        <v>143.83459999999999</v>
      </c>
      <c r="J7" s="72">
        <v>205.47799999999998</v>
      </c>
      <c r="K7" s="72">
        <v>0</v>
      </c>
      <c r="L7" s="72">
        <v>0</v>
      </c>
      <c r="M7" s="72">
        <v>0</v>
      </c>
      <c r="N7" s="72"/>
      <c r="O7" s="72">
        <v>653.12649999999996</v>
      </c>
      <c r="P7" s="72">
        <v>689.81899999999996</v>
      </c>
      <c r="Q7" s="72">
        <v>243.63819999999998</v>
      </c>
      <c r="R7" s="72">
        <v>543.04899999999998</v>
      </c>
      <c r="S7" s="72">
        <v>0</v>
      </c>
      <c r="T7" s="72"/>
      <c r="U7" s="72">
        <v>3083.6376999999998</v>
      </c>
      <c r="V7" s="72">
        <v>1143.3382999999999</v>
      </c>
      <c r="W7" s="72">
        <v>0</v>
      </c>
      <c r="X7" s="72">
        <v>0</v>
      </c>
      <c r="Y7" s="72">
        <v>0</v>
      </c>
      <c r="Z7" s="72"/>
      <c r="AA7" s="72">
        <v>399.95939881305696</v>
      </c>
      <c r="AB7" s="72">
        <v>216.05030356083176</v>
      </c>
      <c r="AC7" s="72">
        <v>0</v>
      </c>
      <c r="AD7" s="72">
        <v>0</v>
      </c>
      <c r="AE7" s="72">
        <v>0</v>
      </c>
      <c r="AF7" s="72"/>
      <c r="AG7" s="72">
        <v>-4.550399999999855</v>
      </c>
      <c r="AH7" s="72">
        <v>0</v>
      </c>
      <c r="AI7" s="72">
        <v>0</v>
      </c>
      <c r="AJ7" s="72">
        <v>0</v>
      </c>
      <c r="AK7" s="72">
        <v>0</v>
      </c>
    </row>
    <row r="8" spans="1:37">
      <c r="A8" s="32" t="s">
        <v>27</v>
      </c>
      <c r="B8" s="71">
        <v>1.6808999999999999E-3</v>
      </c>
      <c r="C8" s="72">
        <v>5041.4652875370921</v>
      </c>
      <c r="D8" s="72">
        <v>2710.8241373887249</v>
      </c>
      <c r="E8" s="72">
        <v>279.02940000000001</v>
      </c>
      <c r="F8" s="72">
        <v>621.93299999999999</v>
      </c>
      <c r="G8" s="72">
        <v>0</v>
      </c>
      <c r="H8" s="72"/>
      <c r="I8" s="72">
        <v>164.72819999999999</v>
      </c>
      <c r="J8" s="72">
        <v>235.32599999999999</v>
      </c>
      <c r="K8" s="72">
        <v>0</v>
      </c>
      <c r="L8" s="72">
        <v>0</v>
      </c>
      <c r="M8" s="72">
        <v>0</v>
      </c>
      <c r="N8" s="72"/>
      <c r="O8" s="72">
        <v>748.00049999999999</v>
      </c>
      <c r="P8" s="72">
        <v>790.02299999999991</v>
      </c>
      <c r="Q8" s="72">
        <v>279.02940000000001</v>
      </c>
      <c r="R8" s="72">
        <v>621.93299999999999</v>
      </c>
      <c r="S8" s="72">
        <v>0</v>
      </c>
      <c r="T8" s="72"/>
      <c r="U8" s="72">
        <v>3531.5708999999997</v>
      </c>
      <c r="V8" s="72">
        <v>1309.4211</v>
      </c>
      <c r="W8" s="72">
        <v>0</v>
      </c>
      <c r="X8" s="72">
        <v>0</v>
      </c>
      <c r="Y8" s="72">
        <v>0</v>
      </c>
      <c r="Z8" s="72"/>
      <c r="AA8" s="72">
        <v>597.16568753709248</v>
      </c>
      <c r="AB8" s="72">
        <v>376.05403738872508</v>
      </c>
      <c r="AC8" s="72">
        <v>0</v>
      </c>
      <c r="AD8" s="72">
        <v>0</v>
      </c>
      <c r="AE8" s="72">
        <v>0</v>
      </c>
      <c r="AF8" s="72"/>
      <c r="AG8" s="72">
        <v>0</v>
      </c>
      <c r="AH8" s="72">
        <v>0</v>
      </c>
      <c r="AI8" s="72">
        <v>0</v>
      </c>
      <c r="AJ8" s="72">
        <v>0</v>
      </c>
      <c r="AK8" s="72">
        <v>0</v>
      </c>
    </row>
    <row r="9" spans="1:37">
      <c r="A9" s="32" t="s">
        <v>28</v>
      </c>
      <c r="B9" s="71">
        <v>3.4340999999999998E-3</v>
      </c>
      <c r="C9" s="72">
        <v>9485.0790910979213</v>
      </c>
      <c r="D9" s="72">
        <v>5607.7657267062286</v>
      </c>
      <c r="E9" s="72">
        <v>570.06060000000002</v>
      </c>
      <c r="F9" s="72">
        <v>1270.617</v>
      </c>
      <c r="G9" s="72">
        <v>0</v>
      </c>
      <c r="H9" s="72"/>
      <c r="I9" s="72">
        <v>336.54179999999997</v>
      </c>
      <c r="J9" s="72">
        <v>480.774</v>
      </c>
      <c r="K9" s="72">
        <v>0</v>
      </c>
      <c r="L9" s="72">
        <v>0</v>
      </c>
      <c r="M9" s="72">
        <v>0</v>
      </c>
      <c r="N9" s="72"/>
      <c r="O9" s="72">
        <v>1528.1744999999999</v>
      </c>
      <c r="P9" s="72">
        <v>1614.0269999999998</v>
      </c>
      <c r="Q9" s="72">
        <v>570.06060000000002</v>
      </c>
      <c r="R9" s="72">
        <v>1270.617</v>
      </c>
      <c r="S9" s="72">
        <v>0</v>
      </c>
      <c r="T9" s="72"/>
      <c r="U9" s="72">
        <v>7215.0441000000001</v>
      </c>
      <c r="V9" s="72">
        <v>2675.1639</v>
      </c>
      <c r="W9" s="72">
        <v>0</v>
      </c>
      <c r="X9" s="72">
        <v>0</v>
      </c>
      <c r="Y9" s="72">
        <v>0</v>
      </c>
      <c r="Z9" s="72"/>
      <c r="AA9" s="72">
        <v>962.18409999999767</v>
      </c>
      <c r="AB9" s="72">
        <v>962.18409999999767</v>
      </c>
      <c r="AC9" s="72">
        <v>0</v>
      </c>
      <c r="AD9" s="72">
        <v>0</v>
      </c>
      <c r="AE9" s="72">
        <v>0</v>
      </c>
      <c r="AF9" s="72"/>
      <c r="AG9" s="72">
        <v>-556.86540890207732</v>
      </c>
      <c r="AH9" s="72">
        <v>-124.38327329376857</v>
      </c>
      <c r="AI9" s="72">
        <v>0</v>
      </c>
      <c r="AJ9" s="72">
        <v>0</v>
      </c>
      <c r="AK9" s="72">
        <v>0</v>
      </c>
    </row>
    <row r="10" spans="1:37">
      <c r="A10" s="32" t="s">
        <v>29</v>
      </c>
      <c r="B10" s="71">
        <v>2.928E-3</v>
      </c>
      <c r="C10" s="72">
        <v>5885.464011869436</v>
      </c>
      <c r="D10" s="72">
        <v>2770.8493643916909</v>
      </c>
      <c r="E10" s="72">
        <v>486.048</v>
      </c>
      <c r="F10" s="72">
        <v>1083.3600000000001</v>
      </c>
      <c r="G10" s="72">
        <v>0</v>
      </c>
      <c r="H10" s="72"/>
      <c r="I10" s="72">
        <v>286.94400000000002</v>
      </c>
      <c r="J10" s="72">
        <v>409.92</v>
      </c>
      <c r="K10" s="72">
        <v>0</v>
      </c>
      <c r="L10" s="72">
        <v>0</v>
      </c>
      <c r="M10" s="72">
        <v>0</v>
      </c>
      <c r="N10" s="72"/>
      <c r="O10" s="72">
        <v>1302.96</v>
      </c>
      <c r="P10" s="72">
        <v>1376.16</v>
      </c>
      <c r="Q10" s="72">
        <v>486.048</v>
      </c>
      <c r="R10" s="72">
        <v>1083.3600000000001</v>
      </c>
      <c r="S10" s="72">
        <v>0</v>
      </c>
      <c r="T10" s="72"/>
      <c r="U10" s="72">
        <v>6151.7280000000001</v>
      </c>
      <c r="V10" s="72">
        <v>2280.9120000000003</v>
      </c>
      <c r="W10" s="72">
        <v>0</v>
      </c>
      <c r="X10" s="72">
        <v>0</v>
      </c>
      <c r="Y10" s="72">
        <v>0</v>
      </c>
      <c r="Z10" s="72"/>
      <c r="AA10" s="72">
        <v>369.86220000000066</v>
      </c>
      <c r="AB10" s="72">
        <v>0</v>
      </c>
      <c r="AC10" s="72">
        <v>0</v>
      </c>
      <c r="AD10" s="72">
        <v>0</v>
      </c>
      <c r="AE10" s="72">
        <v>0</v>
      </c>
      <c r="AF10" s="72"/>
      <c r="AG10" s="72">
        <v>-2226.0301881305641</v>
      </c>
      <c r="AH10" s="72">
        <v>-1296.1426356083093</v>
      </c>
      <c r="AI10" s="72">
        <v>0</v>
      </c>
      <c r="AJ10" s="72">
        <v>0</v>
      </c>
      <c r="AK10" s="72">
        <v>0</v>
      </c>
    </row>
    <row r="11" spans="1:37">
      <c r="A11" s="32" t="s">
        <v>30</v>
      </c>
      <c r="B11" s="71">
        <v>4.5522000000000002E-3</v>
      </c>
      <c r="C11" s="72">
        <v>10163.92660919881</v>
      </c>
      <c r="D11" s="72">
        <v>5224.3849724035572</v>
      </c>
      <c r="E11" s="72">
        <v>755.66520000000003</v>
      </c>
      <c r="F11" s="72">
        <v>1684.3140000000001</v>
      </c>
      <c r="G11" s="72">
        <v>0</v>
      </c>
      <c r="H11" s="72"/>
      <c r="I11" s="72">
        <v>446.11560000000003</v>
      </c>
      <c r="J11" s="72">
        <v>637.30799999999999</v>
      </c>
      <c r="K11" s="72">
        <v>0</v>
      </c>
      <c r="L11" s="72">
        <v>0</v>
      </c>
      <c r="M11" s="72">
        <v>0</v>
      </c>
      <c r="N11" s="72"/>
      <c r="O11" s="72">
        <v>2025.729</v>
      </c>
      <c r="P11" s="72">
        <v>2139.5340000000001</v>
      </c>
      <c r="Q11" s="72">
        <v>755.66520000000003</v>
      </c>
      <c r="R11" s="72">
        <v>1684.3140000000001</v>
      </c>
      <c r="S11" s="72">
        <v>0</v>
      </c>
      <c r="T11" s="72"/>
      <c r="U11" s="72">
        <v>9564.1722000000009</v>
      </c>
      <c r="V11" s="72">
        <v>3546.1638000000003</v>
      </c>
      <c r="W11" s="72">
        <v>0</v>
      </c>
      <c r="X11" s="72">
        <v>0</v>
      </c>
      <c r="Y11" s="72">
        <v>0</v>
      </c>
      <c r="Z11" s="72"/>
      <c r="AA11" s="72">
        <v>386.64180000000118</v>
      </c>
      <c r="AB11" s="72">
        <v>0</v>
      </c>
      <c r="AC11" s="72">
        <v>0</v>
      </c>
      <c r="AD11" s="72">
        <v>0</v>
      </c>
      <c r="AE11" s="72">
        <v>0</v>
      </c>
      <c r="AF11" s="72"/>
      <c r="AG11" s="72">
        <v>-2258.7319908011928</v>
      </c>
      <c r="AH11" s="72">
        <v>-1098.6208275964439</v>
      </c>
      <c r="AI11" s="72">
        <v>0</v>
      </c>
      <c r="AJ11" s="72">
        <v>0</v>
      </c>
      <c r="AK11" s="72">
        <v>0</v>
      </c>
    </row>
    <row r="12" spans="1:37">
      <c r="A12" s="32" t="s">
        <v>31</v>
      </c>
      <c r="B12" s="71">
        <v>1.2287999999999999E-3</v>
      </c>
      <c r="C12" s="72">
        <v>3056.5545041543032</v>
      </c>
      <c r="D12" s="72">
        <v>1435.6627875370923</v>
      </c>
      <c r="E12" s="72">
        <v>203.98079999999999</v>
      </c>
      <c r="F12" s="72">
        <v>454.65600000000001</v>
      </c>
      <c r="G12" s="72">
        <v>0</v>
      </c>
      <c r="H12" s="72"/>
      <c r="I12" s="72">
        <v>120.4224</v>
      </c>
      <c r="J12" s="72">
        <v>172.03199999999998</v>
      </c>
      <c r="K12" s="72">
        <v>0</v>
      </c>
      <c r="L12" s="72">
        <v>0</v>
      </c>
      <c r="M12" s="72">
        <v>0</v>
      </c>
      <c r="N12" s="72"/>
      <c r="O12" s="72">
        <v>546.81600000000003</v>
      </c>
      <c r="P12" s="72">
        <v>577.53599999999994</v>
      </c>
      <c r="Q12" s="72">
        <v>203.98079999999999</v>
      </c>
      <c r="R12" s="72">
        <v>454.65600000000001</v>
      </c>
      <c r="S12" s="72">
        <v>0</v>
      </c>
      <c r="T12" s="72"/>
      <c r="U12" s="72">
        <v>2581.7087999999999</v>
      </c>
      <c r="V12" s="72">
        <v>957.23519999999996</v>
      </c>
      <c r="W12" s="72">
        <v>0</v>
      </c>
      <c r="X12" s="72">
        <v>0</v>
      </c>
      <c r="Y12" s="72">
        <v>0</v>
      </c>
      <c r="Z12" s="72"/>
      <c r="AA12" s="72">
        <v>101.19480415430272</v>
      </c>
      <c r="AB12" s="72">
        <v>22.447087537091921</v>
      </c>
      <c r="AC12" s="72">
        <v>0</v>
      </c>
      <c r="AD12" s="72">
        <v>0</v>
      </c>
      <c r="AE12" s="72">
        <v>0</v>
      </c>
      <c r="AF12" s="72"/>
      <c r="AG12" s="72">
        <v>-293.58749999999947</v>
      </c>
      <c r="AH12" s="72">
        <v>-293.58749999999947</v>
      </c>
      <c r="AI12" s="72">
        <v>0</v>
      </c>
      <c r="AJ12" s="72">
        <v>0</v>
      </c>
      <c r="AK12" s="72">
        <v>0</v>
      </c>
    </row>
    <row r="13" spans="1:37">
      <c r="A13" s="32" t="s">
        <v>32</v>
      </c>
      <c r="B13" s="71">
        <v>2.5241999999999999E-3</v>
      </c>
      <c r="C13" s="72">
        <v>7123.1455884273018</v>
      </c>
      <c r="D13" s="72">
        <v>3640.6118347181027</v>
      </c>
      <c r="E13" s="72">
        <v>419.0172</v>
      </c>
      <c r="F13" s="72">
        <v>933.95399999999995</v>
      </c>
      <c r="G13" s="72">
        <v>0</v>
      </c>
      <c r="H13" s="72"/>
      <c r="I13" s="72">
        <v>247.3716</v>
      </c>
      <c r="J13" s="72">
        <v>353.38799999999998</v>
      </c>
      <c r="K13" s="72">
        <v>0</v>
      </c>
      <c r="L13" s="72">
        <v>0</v>
      </c>
      <c r="M13" s="72">
        <v>0</v>
      </c>
      <c r="N13" s="72"/>
      <c r="O13" s="72">
        <v>1123.269</v>
      </c>
      <c r="P13" s="72">
        <v>1186.374</v>
      </c>
      <c r="Q13" s="72">
        <v>419.0172</v>
      </c>
      <c r="R13" s="72">
        <v>933.95399999999995</v>
      </c>
      <c r="S13" s="72">
        <v>0</v>
      </c>
      <c r="T13" s="72"/>
      <c r="U13" s="72">
        <v>5303.3441999999995</v>
      </c>
      <c r="V13" s="72">
        <v>1966.3517999999999</v>
      </c>
      <c r="W13" s="72">
        <v>0</v>
      </c>
      <c r="X13" s="72">
        <v>0</v>
      </c>
      <c r="Y13" s="72">
        <v>0</v>
      </c>
      <c r="Z13" s="72"/>
      <c r="AA13" s="72">
        <v>501.04468842730205</v>
      </c>
      <c r="AB13" s="72">
        <v>185.38653471810181</v>
      </c>
      <c r="AC13" s="72">
        <v>0</v>
      </c>
      <c r="AD13" s="72">
        <v>0</v>
      </c>
      <c r="AE13" s="72">
        <v>0</v>
      </c>
      <c r="AF13" s="72"/>
      <c r="AG13" s="72">
        <v>-51.883899999999514</v>
      </c>
      <c r="AH13" s="72">
        <v>-50.888499999999262</v>
      </c>
      <c r="AI13" s="72">
        <v>0</v>
      </c>
      <c r="AJ13" s="72">
        <v>0</v>
      </c>
      <c r="AK13" s="72">
        <v>0</v>
      </c>
    </row>
    <row r="14" spans="1:37">
      <c r="A14" s="32" t="s">
        <v>33</v>
      </c>
      <c r="B14" s="71">
        <v>2.1895999999999999E-2</v>
      </c>
      <c r="C14" s="72">
        <v>49781.715294362039</v>
      </c>
      <c r="D14" s="72">
        <v>15035.887216913969</v>
      </c>
      <c r="E14" s="72">
        <v>3634.7359999999999</v>
      </c>
      <c r="F14" s="72">
        <v>8101.5199999999995</v>
      </c>
      <c r="G14" s="72">
        <v>0</v>
      </c>
      <c r="H14" s="72"/>
      <c r="I14" s="72">
        <v>2145.808</v>
      </c>
      <c r="J14" s="72">
        <v>3065.44</v>
      </c>
      <c r="K14" s="72">
        <v>0</v>
      </c>
      <c r="L14" s="72">
        <v>0</v>
      </c>
      <c r="M14" s="72">
        <v>0</v>
      </c>
      <c r="N14" s="72"/>
      <c r="O14" s="72">
        <v>9743.7199999999993</v>
      </c>
      <c r="P14" s="72">
        <v>10291.119999999999</v>
      </c>
      <c r="Q14" s="72">
        <v>3634.7359999999999</v>
      </c>
      <c r="R14" s="72">
        <v>8101.5199999999995</v>
      </c>
      <c r="S14" s="72">
        <v>0</v>
      </c>
      <c r="T14" s="72"/>
      <c r="U14" s="72">
        <v>46003.495999999999</v>
      </c>
      <c r="V14" s="72">
        <v>17056.984</v>
      </c>
      <c r="W14" s="72">
        <v>0</v>
      </c>
      <c r="X14" s="72">
        <v>0</v>
      </c>
      <c r="Y14" s="72">
        <v>0</v>
      </c>
      <c r="Z14" s="72"/>
      <c r="AA14" s="72">
        <v>11549.008694362035</v>
      </c>
      <c r="AB14" s="72">
        <v>4273.1332169139541</v>
      </c>
      <c r="AC14" s="72">
        <v>0</v>
      </c>
      <c r="AD14" s="72">
        <v>0</v>
      </c>
      <c r="AE14" s="72">
        <v>0</v>
      </c>
      <c r="AF14" s="72"/>
      <c r="AG14" s="72">
        <v>-19660.317399999993</v>
      </c>
      <c r="AH14" s="72">
        <v>-19650.78999999999</v>
      </c>
      <c r="AI14" s="72">
        <v>0</v>
      </c>
      <c r="AJ14" s="72">
        <v>0</v>
      </c>
      <c r="AK14" s="72">
        <v>0</v>
      </c>
    </row>
    <row r="15" spans="1:37">
      <c r="A15" s="32" t="s">
        <v>34</v>
      </c>
      <c r="B15" s="71">
        <v>3.51478E-2</v>
      </c>
      <c r="C15" s="72">
        <v>84307.292308605392</v>
      </c>
      <c r="D15" s="72">
        <v>44877.548674184014</v>
      </c>
      <c r="E15" s="72">
        <v>5834.5348000000004</v>
      </c>
      <c r="F15" s="72">
        <v>13004.686</v>
      </c>
      <c r="G15" s="72">
        <v>0</v>
      </c>
      <c r="H15" s="72"/>
      <c r="I15" s="72">
        <v>3444.4843999999998</v>
      </c>
      <c r="J15" s="72">
        <v>4920.692</v>
      </c>
      <c r="K15" s="72">
        <v>0</v>
      </c>
      <c r="L15" s="72">
        <v>0</v>
      </c>
      <c r="M15" s="72">
        <v>0</v>
      </c>
      <c r="N15" s="72"/>
      <c r="O15" s="72">
        <v>15640.771000000001</v>
      </c>
      <c r="P15" s="72">
        <v>16519.466</v>
      </c>
      <c r="Q15" s="72">
        <v>5834.5348000000004</v>
      </c>
      <c r="R15" s="72">
        <v>13004.686</v>
      </c>
      <c r="S15" s="72">
        <v>0</v>
      </c>
      <c r="T15" s="72"/>
      <c r="U15" s="72">
        <v>73845.527799999996</v>
      </c>
      <c r="V15" s="72">
        <v>27380.136200000001</v>
      </c>
      <c r="W15" s="72">
        <v>0</v>
      </c>
      <c r="X15" s="72">
        <v>0</v>
      </c>
      <c r="Y15" s="72">
        <v>0</v>
      </c>
      <c r="Z15" s="72"/>
      <c r="AA15" s="72">
        <v>0</v>
      </c>
      <c r="AB15" s="72">
        <v>0</v>
      </c>
      <c r="AC15" s="72">
        <v>0</v>
      </c>
      <c r="AD15" s="72">
        <v>0</v>
      </c>
      <c r="AE15" s="72">
        <v>0</v>
      </c>
      <c r="AF15" s="72"/>
      <c r="AG15" s="72">
        <v>-8623.4908913946056</v>
      </c>
      <c r="AH15" s="72">
        <v>-3942.7455258159885</v>
      </c>
      <c r="AI15" s="72">
        <v>0</v>
      </c>
      <c r="AJ15" s="72">
        <v>0</v>
      </c>
      <c r="AK15" s="72">
        <v>0</v>
      </c>
    </row>
    <row r="16" spans="1:37">
      <c r="A16" s="32" t="s">
        <v>35</v>
      </c>
      <c r="B16" s="71">
        <v>1.1046800000000001E-2</v>
      </c>
      <c r="C16" s="72">
        <v>8792.4974970326293</v>
      </c>
      <c r="D16" s="72">
        <v>6419.3145089020654</v>
      </c>
      <c r="E16" s="72">
        <v>1833.7688000000001</v>
      </c>
      <c r="F16" s="72">
        <v>4087.3160000000003</v>
      </c>
      <c r="G16" s="72">
        <v>0</v>
      </c>
      <c r="H16" s="72"/>
      <c r="I16" s="72">
        <v>1082.5864000000001</v>
      </c>
      <c r="J16" s="72">
        <v>1546.5520000000001</v>
      </c>
      <c r="K16" s="72">
        <v>0</v>
      </c>
      <c r="L16" s="72">
        <v>0</v>
      </c>
      <c r="M16" s="72">
        <v>0</v>
      </c>
      <c r="N16" s="72"/>
      <c r="O16" s="72">
        <v>4915.826</v>
      </c>
      <c r="P16" s="72">
        <v>5191.9960000000001</v>
      </c>
      <c r="Q16" s="72">
        <v>1833.7688000000001</v>
      </c>
      <c r="R16" s="72">
        <v>4087.3160000000003</v>
      </c>
      <c r="S16" s="72">
        <v>0</v>
      </c>
      <c r="T16" s="72"/>
      <c r="U16" s="72">
        <v>23209.326800000003</v>
      </c>
      <c r="V16" s="72">
        <v>8605.4572000000007</v>
      </c>
      <c r="W16" s="72">
        <v>0</v>
      </c>
      <c r="X16" s="72">
        <v>0</v>
      </c>
      <c r="Y16" s="72">
        <v>0</v>
      </c>
      <c r="Z16" s="72"/>
      <c r="AA16" s="72">
        <v>0</v>
      </c>
      <c r="AB16" s="72">
        <v>0</v>
      </c>
      <c r="AC16" s="72">
        <v>0</v>
      </c>
      <c r="AD16" s="72">
        <v>0</v>
      </c>
      <c r="AE16" s="72">
        <v>0</v>
      </c>
      <c r="AF16" s="72"/>
      <c r="AG16" s="72">
        <v>-20415.241702967374</v>
      </c>
      <c r="AH16" s="72">
        <v>-8924.690691097936</v>
      </c>
      <c r="AI16" s="72">
        <v>0</v>
      </c>
      <c r="AJ16" s="72">
        <v>0</v>
      </c>
      <c r="AK16" s="72">
        <v>0</v>
      </c>
    </row>
    <row r="17" spans="1:37">
      <c r="A17" s="32" t="s">
        <v>36</v>
      </c>
      <c r="B17" s="71">
        <v>2.3873700000000001E-2</v>
      </c>
      <c r="C17" s="72">
        <v>52800.9869296736</v>
      </c>
      <c r="D17" s="72">
        <v>30557.338110979235</v>
      </c>
      <c r="E17" s="72">
        <v>3963.0342000000001</v>
      </c>
      <c r="F17" s="72">
        <v>8833.2690000000002</v>
      </c>
      <c r="G17" s="72">
        <v>0</v>
      </c>
      <c r="H17" s="72"/>
      <c r="I17" s="72">
        <v>2339.6226000000001</v>
      </c>
      <c r="J17" s="72">
        <v>3342.3180000000002</v>
      </c>
      <c r="K17" s="72">
        <v>0</v>
      </c>
      <c r="L17" s="72">
        <v>0</v>
      </c>
      <c r="M17" s="72">
        <v>0</v>
      </c>
      <c r="N17" s="72"/>
      <c r="O17" s="72">
        <v>10623.7965</v>
      </c>
      <c r="P17" s="72">
        <v>11220.639000000001</v>
      </c>
      <c r="Q17" s="72">
        <v>3963.0342000000001</v>
      </c>
      <c r="R17" s="72">
        <v>8833.2690000000002</v>
      </c>
      <c r="S17" s="72">
        <v>0</v>
      </c>
      <c r="T17" s="72"/>
      <c r="U17" s="72">
        <v>50158.643700000001</v>
      </c>
      <c r="V17" s="72">
        <v>18597.612300000001</v>
      </c>
      <c r="W17" s="72">
        <v>0</v>
      </c>
      <c r="X17" s="72">
        <v>0</v>
      </c>
      <c r="Y17" s="72">
        <v>0</v>
      </c>
      <c r="Z17" s="72"/>
      <c r="AA17" s="72">
        <v>897.9862999999981</v>
      </c>
      <c r="AB17" s="72">
        <v>897.9862999999981</v>
      </c>
      <c r="AC17" s="72">
        <v>0</v>
      </c>
      <c r="AD17" s="72">
        <v>0</v>
      </c>
      <c r="AE17" s="72">
        <v>0</v>
      </c>
      <c r="AF17" s="72"/>
      <c r="AG17" s="72">
        <v>-11219.062170326393</v>
      </c>
      <c r="AH17" s="72">
        <v>-3501.2174890207652</v>
      </c>
      <c r="AI17" s="72">
        <v>0</v>
      </c>
      <c r="AJ17" s="72">
        <v>0</v>
      </c>
      <c r="AK17" s="72">
        <v>0</v>
      </c>
    </row>
    <row r="18" spans="1:37">
      <c r="A18" s="32" t="s">
        <v>37</v>
      </c>
      <c r="B18" s="71">
        <v>6.7060000000000002E-3</v>
      </c>
      <c r="C18" s="72">
        <v>22577.060727002969</v>
      </c>
      <c r="D18" s="72">
        <v>15173.411018991093</v>
      </c>
      <c r="E18" s="72">
        <v>1113.1959999999999</v>
      </c>
      <c r="F18" s="72">
        <v>2481.2200000000003</v>
      </c>
      <c r="G18" s="72">
        <v>0</v>
      </c>
      <c r="H18" s="72"/>
      <c r="I18" s="72">
        <v>657.18799999999999</v>
      </c>
      <c r="J18" s="72">
        <v>938.84</v>
      </c>
      <c r="K18" s="72">
        <v>0</v>
      </c>
      <c r="L18" s="72">
        <v>0</v>
      </c>
      <c r="M18" s="72">
        <v>0</v>
      </c>
      <c r="N18" s="72"/>
      <c r="O18" s="72">
        <v>2984.17</v>
      </c>
      <c r="P18" s="72">
        <v>3151.82</v>
      </c>
      <c r="Q18" s="72">
        <v>1113.1959999999999</v>
      </c>
      <c r="R18" s="72">
        <v>2481.2200000000003</v>
      </c>
      <c r="S18" s="72">
        <v>0</v>
      </c>
      <c r="T18" s="72"/>
      <c r="U18" s="72">
        <v>14089.306</v>
      </c>
      <c r="V18" s="72">
        <v>5223.9740000000002</v>
      </c>
      <c r="W18" s="72">
        <v>0</v>
      </c>
      <c r="X18" s="72">
        <v>0</v>
      </c>
      <c r="Y18" s="72">
        <v>0</v>
      </c>
      <c r="Z18" s="72"/>
      <c r="AA18" s="72">
        <v>7458.680999999995</v>
      </c>
      <c r="AB18" s="72">
        <v>6825.3221999999942</v>
      </c>
      <c r="AC18" s="72">
        <v>0</v>
      </c>
      <c r="AD18" s="72">
        <v>0</v>
      </c>
      <c r="AE18" s="72">
        <v>0</v>
      </c>
      <c r="AF18" s="72"/>
      <c r="AG18" s="72">
        <v>-2612.2842729970266</v>
      </c>
      <c r="AH18" s="72">
        <v>-966.54518100890016</v>
      </c>
      <c r="AI18" s="72">
        <v>0</v>
      </c>
      <c r="AJ18" s="72">
        <v>0</v>
      </c>
      <c r="AK18" s="72">
        <v>0</v>
      </c>
    </row>
    <row r="19" spans="1:37">
      <c r="A19" s="32" t="s">
        <v>38</v>
      </c>
      <c r="B19" s="71">
        <v>1.0656999999999999E-3</v>
      </c>
      <c r="C19" s="72">
        <v>2116.6012804154307</v>
      </c>
      <c r="D19" s="72">
        <v>1374.0412587537098</v>
      </c>
      <c r="E19" s="72">
        <v>176.90619999999998</v>
      </c>
      <c r="F19" s="72">
        <v>394.30899999999997</v>
      </c>
      <c r="G19" s="72">
        <v>0</v>
      </c>
      <c r="H19" s="72"/>
      <c r="I19" s="72">
        <v>104.43859999999999</v>
      </c>
      <c r="J19" s="72">
        <v>149.19799999999998</v>
      </c>
      <c r="K19" s="72">
        <v>0</v>
      </c>
      <c r="L19" s="72">
        <v>0</v>
      </c>
      <c r="M19" s="72">
        <v>0</v>
      </c>
      <c r="N19" s="72"/>
      <c r="O19" s="72">
        <v>474.23649999999998</v>
      </c>
      <c r="P19" s="72">
        <v>500.87899999999996</v>
      </c>
      <c r="Q19" s="72">
        <v>176.90619999999998</v>
      </c>
      <c r="R19" s="72">
        <v>394.30899999999997</v>
      </c>
      <c r="S19" s="72">
        <v>0</v>
      </c>
      <c r="T19" s="72"/>
      <c r="U19" s="72">
        <v>2239.0356999999999</v>
      </c>
      <c r="V19" s="72">
        <v>830.18029999999999</v>
      </c>
      <c r="W19" s="72">
        <v>0</v>
      </c>
      <c r="X19" s="72">
        <v>0</v>
      </c>
      <c r="Y19" s="72">
        <v>0</v>
      </c>
      <c r="Z19" s="72"/>
      <c r="AA19" s="72">
        <v>375.20870000000087</v>
      </c>
      <c r="AB19" s="72">
        <v>292.02170000000086</v>
      </c>
      <c r="AC19" s="72">
        <v>0</v>
      </c>
      <c r="AD19" s="72">
        <v>0</v>
      </c>
      <c r="AE19" s="72">
        <v>0</v>
      </c>
      <c r="AF19" s="72"/>
      <c r="AG19" s="72">
        <v>-1076.31821958457</v>
      </c>
      <c r="AH19" s="72">
        <v>-398.23774124629102</v>
      </c>
      <c r="AI19" s="72">
        <v>0</v>
      </c>
      <c r="AJ19" s="72">
        <v>0</v>
      </c>
      <c r="AK19" s="72">
        <v>0</v>
      </c>
    </row>
    <row r="20" spans="1:37">
      <c r="A20" s="32" t="s">
        <v>39</v>
      </c>
      <c r="B20" s="71">
        <v>9.3938000000000008E-3</v>
      </c>
      <c r="C20" s="72">
        <v>38561.254876854597</v>
      </c>
      <c r="D20" s="72">
        <v>37674.593069436203</v>
      </c>
      <c r="E20" s="72">
        <v>1559.3708000000001</v>
      </c>
      <c r="F20" s="72">
        <v>3475.7060000000001</v>
      </c>
      <c r="G20" s="72">
        <v>0</v>
      </c>
      <c r="H20" s="72"/>
      <c r="I20" s="72">
        <v>920.59240000000011</v>
      </c>
      <c r="J20" s="72">
        <v>1315.1320000000001</v>
      </c>
      <c r="K20" s="72">
        <v>0</v>
      </c>
      <c r="L20" s="72">
        <v>0</v>
      </c>
      <c r="M20" s="72">
        <v>0</v>
      </c>
      <c r="N20" s="72"/>
      <c r="O20" s="72">
        <v>4180.241</v>
      </c>
      <c r="P20" s="72">
        <v>4415.0860000000002</v>
      </c>
      <c r="Q20" s="72">
        <v>1559.3708000000001</v>
      </c>
      <c r="R20" s="72">
        <v>3475.7060000000001</v>
      </c>
      <c r="S20" s="72">
        <v>0</v>
      </c>
      <c r="T20" s="72"/>
      <c r="U20" s="72">
        <v>19736.373800000001</v>
      </c>
      <c r="V20" s="72">
        <v>7317.7702000000008</v>
      </c>
      <c r="W20" s="72">
        <v>0</v>
      </c>
      <c r="X20" s="72">
        <v>0</v>
      </c>
      <c r="Y20" s="72">
        <v>0</v>
      </c>
      <c r="Z20" s="72"/>
      <c r="AA20" s="72">
        <v>31242.7683</v>
      </c>
      <c r="AB20" s="72">
        <v>31108.531500000001</v>
      </c>
      <c r="AC20" s="72">
        <v>0</v>
      </c>
      <c r="AD20" s="72">
        <v>0</v>
      </c>
      <c r="AE20" s="72">
        <v>0</v>
      </c>
      <c r="AF20" s="72"/>
      <c r="AG20" s="72">
        <v>-17518.720623145404</v>
      </c>
      <c r="AH20" s="72">
        <v>-6481.9266305638012</v>
      </c>
      <c r="AI20" s="72">
        <v>0</v>
      </c>
      <c r="AJ20" s="72">
        <v>0</v>
      </c>
      <c r="AK20" s="72">
        <v>0</v>
      </c>
    </row>
    <row r="21" spans="1:37">
      <c r="A21" s="32" t="s">
        <v>40</v>
      </c>
      <c r="B21" s="71">
        <v>1.6682999999999999E-3</v>
      </c>
      <c r="C21" s="72">
        <v>4609.7943967359051</v>
      </c>
      <c r="D21" s="72">
        <v>2715.3251097922844</v>
      </c>
      <c r="E21" s="72">
        <v>276.93779999999998</v>
      </c>
      <c r="F21" s="72">
        <v>617.27099999999996</v>
      </c>
      <c r="G21" s="72">
        <v>0</v>
      </c>
      <c r="H21" s="72"/>
      <c r="I21" s="72">
        <v>163.49340000000001</v>
      </c>
      <c r="J21" s="72">
        <v>233.56199999999998</v>
      </c>
      <c r="K21" s="72">
        <v>0</v>
      </c>
      <c r="L21" s="72">
        <v>0</v>
      </c>
      <c r="M21" s="72">
        <v>0</v>
      </c>
      <c r="N21" s="72"/>
      <c r="O21" s="72">
        <v>742.39350000000002</v>
      </c>
      <c r="P21" s="72">
        <v>784.101</v>
      </c>
      <c r="Q21" s="72">
        <v>276.93779999999998</v>
      </c>
      <c r="R21" s="72">
        <v>617.27099999999996</v>
      </c>
      <c r="S21" s="72">
        <v>0</v>
      </c>
      <c r="T21" s="72"/>
      <c r="U21" s="72">
        <v>3505.0983000000001</v>
      </c>
      <c r="V21" s="72">
        <v>1299.6057000000001</v>
      </c>
      <c r="W21" s="72">
        <v>0</v>
      </c>
      <c r="X21" s="72">
        <v>0</v>
      </c>
      <c r="Y21" s="72">
        <v>0</v>
      </c>
      <c r="Z21" s="72"/>
      <c r="AA21" s="72">
        <v>538.54889999999943</v>
      </c>
      <c r="AB21" s="72">
        <v>523.7600999999994</v>
      </c>
      <c r="AC21" s="72">
        <v>0</v>
      </c>
      <c r="AD21" s="72">
        <v>0</v>
      </c>
      <c r="AE21" s="72">
        <v>0</v>
      </c>
      <c r="AF21" s="72"/>
      <c r="AG21" s="72">
        <v>-339.73970326409471</v>
      </c>
      <c r="AH21" s="72">
        <v>-125.70369020771508</v>
      </c>
      <c r="AI21" s="72">
        <v>0</v>
      </c>
      <c r="AJ21" s="72">
        <v>0</v>
      </c>
      <c r="AK21" s="72">
        <v>0</v>
      </c>
    </row>
    <row r="22" spans="1:37">
      <c r="A22" s="32" t="s">
        <v>41</v>
      </c>
      <c r="B22" s="71">
        <v>1.6446300000000001E-2</v>
      </c>
      <c r="C22" s="72">
        <v>44117.39480267062</v>
      </c>
      <c r="D22" s="72">
        <v>25384.38649198812</v>
      </c>
      <c r="E22" s="72">
        <v>2730.0858000000003</v>
      </c>
      <c r="F22" s="72">
        <v>6085.1310000000003</v>
      </c>
      <c r="G22" s="72">
        <v>0</v>
      </c>
      <c r="H22" s="72"/>
      <c r="I22" s="72">
        <v>1611.7374</v>
      </c>
      <c r="J22" s="72">
        <v>2302.482</v>
      </c>
      <c r="K22" s="72">
        <v>0</v>
      </c>
      <c r="L22" s="72">
        <v>0</v>
      </c>
      <c r="M22" s="72">
        <v>0</v>
      </c>
      <c r="N22" s="72"/>
      <c r="O22" s="72">
        <v>7318.6035000000002</v>
      </c>
      <c r="P22" s="72">
        <v>7729.7610000000004</v>
      </c>
      <c r="Q22" s="72">
        <v>2730.0858000000003</v>
      </c>
      <c r="R22" s="72">
        <v>6085.1310000000003</v>
      </c>
      <c r="S22" s="72">
        <v>0</v>
      </c>
      <c r="T22" s="72"/>
      <c r="U22" s="72">
        <v>34553.676299999999</v>
      </c>
      <c r="V22" s="72">
        <v>12811.6677</v>
      </c>
      <c r="W22" s="72">
        <v>0</v>
      </c>
      <c r="X22" s="72">
        <v>0</v>
      </c>
      <c r="Y22" s="72">
        <v>0</v>
      </c>
      <c r="Z22" s="72"/>
      <c r="AA22" s="72">
        <v>3295.2260999999867</v>
      </c>
      <c r="AB22" s="72">
        <v>3295.2260999999867</v>
      </c>
      <c r="AC22" s="72">
        <v>0</v>
      </c>
      <c r="AD22" s="72">
        <v>0</v>
      </c>
      <c r="AE22" s="72">
        <v>0</v>
      </c>
      <c r="AF22" s="72"/>
      <c r="AG22" s="72">
        <v>-2661.8484973293694</v>
      </c>
      <c r="AH22" s="72">
        <v>-754.75030801186608</v>
      </c>
      <c r="AI22" s="72">
        <v>0</v>
      </c>
      <c r="AJ22" s="72">
        <v>0</v>
      </c>
      <c r="AK22" s="72">
        <v>0</v>
      </c>
    </row>
    <row r="23" spans="1:37">
      <c r="A23" s="32" t="s">
        <v>42</v>
      </c>
      <c r="B23" s="71">
        <v>8.7611000000000008E-3</v>
      </c>
      <c r="C23" s="72">
        <v>20035.424264985151</v>
      </c>
      <c r="D23" s="72">
        <v>8263.6365050444983</v>
      </c>
      <c r="E23" s="72">
        <v>1454.3426000000002</v>
      </c>
      <c r="F23" s="72">
        <v>3241.6070000000004</v>
      </c>
      <c r="G23" s="72">
        <v>0</v>
      </c>
      <c r="H23" s="72"/>
      <c r="I23" s="72">
        <v>858.58780000000013</v>
      </c>
      <c r="J23" s="72">
        <v>1226.5540000000001</v>
      </c>
      <c r="K23" s="72">
        <v>0</v>
      </c>
      <c r="L23" s="72">
        <v>0</v>
      </c>
      <c r="M23" s="72">
        <v>0</v>
      </c>
      <c r="N23" s="72"/>
      <c r="O23" s="72">
        <v>3898.6895000000004</v>
      </c>
      <c r="P23" s="72">
        <v>4117.7170000000006</v>
      </c>
      <c r="Q23" s="72">
        <v>1454.3426000000002</v>
      </c>
      <c r="R23" s="72">
        <v>3241.6070000000004</v>
      </c>
      <c r="S23" s="72">
        <v>0</v>
      </c>
      <c r="T23" s="72"/>
      <c r="U23" s="72">
        <v>18407.071100000001</v>
      </c>
      <c r="V23" s="72">
        <v>6824.8969000000006</v>
      </c>
      <c r="W23" s="72">
        <v>0</v>
      </c>
      <c r="X23" s="72">
        <v>0</v>
      </c>
      <c r="Y23" s="72">
        <v>0</v>
      </c>
      <c r="Z23" s="72"/>
      <c r="AA23" s="72">
        <v>1515.9813649851651</v>
      </c>
      <c r="AB23" s="72">
        <v>560.91310504451121</v>
      </c>
      <c r="AC23" s="72">
        <v>0</v>
      </c>
      <c r="AD23" s="72">
        <v>0</v>
      </c>
      <c r="AE23" s="72">
        <v>0</v>
      </c>
      <c r="AF23" s="72"/>
      <c r="AG23" s="72">
        <v>-4644.9055000000135</v>
      </c>
      <c r="AH23" s="72">
        <v>-4466.4445000000123</v>
      </c>
      <c r="AI23" s="72">
        <v>0</v>
      </c>
      <c r="AJ23" s="72">
        <v>0</v>
      </c>
      <c r="AK23" s="72">
        <v>0</v>
      </c>
    </row>
    <row r="24" spans="1:37">
      <c r="A24" s="32" t="s">
        <v>43</v>
      </c>
      <c r="B24" s="71">
        <v>3.6286999999999999E-3</v>
      </c>
      <c r="C24" s="72">
        <v>10597.901582195846</v>
      </c>
      <c r="D24" s="72">
        <v>6494.5791534124637</v>
      </c>
      <c r="E24" s="72">
        <v>602.36419999999998</v>
      </c>
      <c r="F24" s="72">
        <v>1342.6189999999999</v>
      </c>
      <c r="G24" s="72">
        <v>0</v>
      </c>
      <c r="H24" s="72"/>
      <c r="I24" s="72">
        <v>355.61259999999999</v>
      </c>
      <c r="J24" s="72">
        <v>508.01799999999997</v>
      </c>
      <c r="K24" s="72">
        <v>0</v>
      </c>
      <c r="L24" s="72">
        <v>0</v>
      </c>
      <c r="M24" s="72">
        <v>0</v>
      </c>
      <c r="N24" s="72"/>
      <c r="O24" s="72">
        <v>1614.7715000000001</v>
      </c>
      <c r="P24" s="72">
        <v>1705.489</v>
      </c>
      <c r="Q24" s="72">
        <v>602.36419999999998</v>
      </c>
      <c r="R24" s="72">
        <v>1342.6189999999999</v>
      </c>
      <c r="S24" s="72">
        <v>0</v>
      </c>
      <c r="T24" s="72"/>
      <c r="U24" s="72">
        <v>7623.8986999999997</v>
      </c>
      <c r="V24" s="72">
        <v>2826.7572999999998</v>
      </c>
      <c r="W24" s="72">
        <v>0</v>
      </c>
      <c r="X24" s="72">
        <v>0</v>
      </c>
      <c r="Y24" s="72">
        <v>0</v>
      </c>
      <c r="Z24" s="72"/>
      <c r="AA24" s="72">
        <v>1525.0892000000015</v>
      </c>
      <c r="AB24" s="72">
        <v>1525.0892000000015</v>
      </c>
      <c r="AC24" s="72">
        <v>0</v>
      </c>
      <c r="AD24" s="72">
        <v>0</v>
      </c>
      <c r="AE24" s="72">
        <v>0</v>
      </c>
      <c r="AF24" s="72"/>
      <c r="AG24" s="72">
        <v>-521.47041780415623</v>
      </c>
      <c r="AH24" s="72">
        <v>-70.774346587537536</v>
      </c>
      <c r="AI24" s="72">
        <v>0</v>
      </c>
      <c r="AJ24" s="72">
        <v>0</v>
      </c>
      <c r="AK24" s="72">
        <v>0</v>
      </c>
    </row>
    <row r="25" spans="1:37">
      <c r="A25" s="32" t="s">
        <v>44</v>
      </c>
      <c r="B25" s="71">
        <v>1.5244E-3</v>
      </c>
      <c r="C25" s="72">
        <v>4724.7057216617231</v>
      </c>
      <c r="D25" s="72">
        <v>2584.8953350148381</v>
      </c>
      <c r="E25" s="72">
        <v>253.0504</v>
      </c>
      <c r="F25" s="72">
        <v>564.02800000000002</v>
      </c>
      <c r="G25" s="72">
        <v>0</v>
      </c>
      <c r="H25" s="72"/>
      <c r="I25" s="72">
        <v>149.3912</v>
      </c>
      <c r="J25" s="72">
        <v>213.416</v>
      </c>
      <c r="K25" s="72">
        <v>0</v>
      </c>
      <c r="L25" s="72">
        <v>0</v>
      </c>
      <c r="M25" s="72">
        <v>0</v>
      </c>
      <c r="N25" s="72"/>
      <c r="O25" s="72">
        <v>678.35799999999995</v>
      </c>
      <c r="P25" s="72">
        <v>716.46799999999996</v>
      </c>
      <c r="Q25" s="72">
        <v>253.0504</v>
      </c>
      <c r="R25" s="72">
        <v>564.02800000000002</v>
      </c>
      <c r="S25" s="72">
        <v>0</v>
      </c>
      <c r="T25" s="72"/>
      <c r="U25" s="72">
        <v>3202.7644</v>
      </c>
      <c r="V25" s="72">
        <v>1187.5075999999999</v>
      </c>
      <c r="W25" s="72">
        <v>0</v>
      </c>
      <c r="X25" s="72">
        <v>0</v>
      </c>
      <c r="Y25" s="72">
        <v>0</v>
      </c>
      <c r="Z25" s="72"/>
      <c r="AA25" s="72">
        <v>694.19212166172258</v>
      </c>
      <c r="AB25" s="72">
        <v>467.50373501483818</v>
      </c>
      <c r="AC25" s="72">
        <v>0</v>
      </c>
      <c r="AD25" s="72">
        <v>0</v>
      </c>
      <c r="AE25" s="72">
        <v>0</v>
      </c>
      <c r="AF25" s="72"/>
      <c r="AG25" s="72">
        <v>0</v>
      </c>
      <c r="AH25" s="72">
        <v>0</v>
      </c>
      <c r="AI25" s="72">
        <v>0</v>
      </c>
      <c r="AJ25" s="72">
        <v>0</v>
      </c>
      <c r="AK25" s="72">
        <v>0</v>
      </c>
    </row>
    <row r="26" spans="1:37">
      <c r="A26" s="32" t="s">
        <v>45</v>
      </c>
      <c r="B26" s="71">
        <v>1.5047999999999999E-3</v>
      </c>
      <c r="C26" s="72">
        <v>4796.2471599406508</v>
      </c>
      <c r="D26" s="72">
        <v>2355.0216201780413</v>
      </c>
      <c r="E26" s="72">
        <v>249.79679999999999</v>
      </c>
      <c r="F26" s="72">
        <v>556.77599999999995</v>
      </c>
      <c r="G26" s="72">
        <v>0</v>
      </c>
      <c r="H26" s="72"/>
      <c r="I26" s="72">
        <v>147.47039999999998</v>
      </c>
      <c r="J26" s="72">
        <v>210.672</v>
      </c>
      <c r="K26" s="72">
        <v>0</v>
      </c>
      <c r="L26" s="72">
        <v>0</v>
      </c>
      <c r="M26" s="72">
        <v>0</v>
      </c>
      <c r="N26" s="72"/>
      <c r="O26" s="72">
        <v>669.63599999999997</v>
      </c>
      <c r="P26" s="72">
        <v>707.25599999999997</v>
      </c>
      <c r="Q26" s="72">
        <v>249.79679999999999</v>
      </c>
      <c r="R26" s="72">
        <v>556.77599999999995</v>
      </c>
      <c r="S26" s="72">
        <v>0</v>
      </c>
      <c r="T26" s="72"/>
      <c r="U26" s="72">
        <v>3161.5847999999996</v>
      </c>
      <c r="V26" s="72">
        <v>1172.2392</v>
      </c>
      <c r="W26" s="72">
        <v>0</v>
      </c>
      <c r="X26" s="72">
        <v>0</v>
      </c>
      <c r="Y26" s="72">
        <v>0</v>
      </c>
      <c r="Z26" s="72"/>
      <c r="AA26" s="72">
        <v>817.55595994065186</v>
      </c>
      <c r="AB26" s="72">
        <v>264.85442017804155</v>
      </c>
      <c r="AC26" s="72">
        <v>0</v>
      </c>
      <c r="AD26" s="72">
        <v>0</v>
      </c>
      <c r="AE26" s="72">
        <v>0</v>
      </c>
      <c r="AF26" s="72"/>
      <c r="AG26" s="72">
        <v>0</v>
      </c>
      <c r="AH26" s="72">
        <v>0</v>
      </c>
      <c r="AI26" s="72">
        <v>0</v>
      </c>
      <c r="AJ26" s="72">
        <v>0</v>
      </c>
      <c r="AK26" s="72">
        <v>0</v>
      </c>
    </row>
    <row r="27" spans="1:37">
      <c r="A27" s="32" t="s">
        <v>46</v>
      </c>
      <c r="B27" s="71">
        <v>7.0412000000000001E-3</v>
      </c>
      <c r="C27" s="72">
        <v>15455.117836201778</v>
      </c>
      <c r="D27" s="72">
        <v>6528.0656913946605</v>
      </c>
      <c r="E27" s="72">
        <v>1168.8392000000001</v>
      </c>
      <c r="F27" s="72">
        <v>2605.2440000000001</v>
      </c>
      <c r="G27" s="72">
        <v>0</v>
      </c>
      <c r="H27" s="72"/>
      <c r="I27" s="72">
        <v>690.0376</v>
      </c>
      <c r="J27" s="72">
        <v>985.76800000000003</v>
      </c>
      <c r="K27" s="72">
        <v>0</v>
      </c>
      <c r="L27" s="72">
        <v>0</v>
      </c>
      <c r="M27" s="72">
        <v>0</v>
      </c>
      <c r="N27" s="72"/>
      <c r="O27" s="72">
        <v>3133.3339999999998</v>
      </c>
      <c r="P27" s="72">
        <v>3309.364</v>
      </c>
      <c r="Q27" s="72">
        <v>1168.8392000000001</v>
      </c>
      <c r="R27" s="72">
        <v>2605.2440000000001</v>
      </c>
      <c r="S27" s="72">
        <v>0</v>
      </c>
      <c r="T27" s="72"/>
      <c r="U27" s="72">
        <v>14793.5612</v>
      </c>
      <c r="V27" s="72">
        <v>5485.0947999999999</v>
      </c>
      <c r="W27" s="72">
        <v>0</v>
      </c>
      <c r="X27" s="72">
        <v>0</v>
      </c>
      <c r="Y27" s="72">
        <v>0</v>
      </c>
      <c r="Z27" s="72"/>
      <c r="AA27" s="72">
        <v>837.9294362017738</v>
      </c>
      <c r="AB27" s="72">
        <v>310.03389139465639</v>
      </c>
      <c r="AC27" s="72">
        <v>0</v>
      </c>
      <c r="AD27" s="72">
        <v>0</v>
      </c>
      <c r="AE27" s="72">
        <v>0</v>
      </c>
      <c r="AF27" s="72"/>
      <c r="AG27" s="72">
        <v>-3999.7443999999959</v>
      </c>
      <c r="AH27" s="72">
        <v>-3562.1949999999961</v>
      </c>
      <c r="AI27" s="72">
        <v>0</v>
      </c>
      <c r="AJ27" s="72">
        <v>0</v>
      </c>
      <c r="AK27" s="72">
        <v>0</v>
      </c>
    </row>
    <row r="28" spans="1:37">
      <c r="A28" s="32" t="s">
        <v>47</v>
      </c>
      <c r="B28" s="71">
        <v>4.2263999999999999E-3</v>
      </c>
      <c r="C28" s="72">
        <v>13299.410802967361</v>
      </c>
      <c r="D28" s="72">
        <v>6310.2304910979237</v>
      </c>
      <c r="E28" s="72">
        <v>701.58240000000001</v>
      </c>
      <c r="F28" s="72">
        <v>1563.768</v>
      </c>
      <c r="G28" s="72">
        <v>0</v>
      </c>
      <c r="H28" s="72"/>
      <c r="I28" s="72">
        <v>414.18720000000002</v>
      </c>
      <c r="J28" s="72">
        <v>591.69600000000003</v>
      </c>
      <c r="K28" s="72">
        <v>0</v>
      </c>
      <c r="L28" s="72">
        <v>0</v>
      </c>
      <c r="M28" s="72">
        <v>0</v>
      </c>
      <c r="N28" s="72"/>
      <c r="O28" s="72">
        <v>1880.748</v>
      </c>
      <c r="P28" s="72">
        <v>1986.4079999999999</v>
      </c>
      <c r="Q28" s="72">
        <v>701.58240000000001</v>
      </c>
      <c r="R28" s="72">
        <v>1563.768</v>
      </c>
      <c r="S28" s="72">
        <v>0</v>
      </c>
      <c r="T28" s="72"/>
      <c r="U28" s="72">
        <v>8879.6664000000001</v>
      </c>
      <c r="V28" s="72">
        <v>3292.3656000000001</v>
      </c>
      <c r="W28" s="72">
        <v>0</v>
      </c>
      <c r="X28" s="72">
        <v>0</v>
      </c>
      <c r="Y28" s="72">
        <v>0</v>
      </c>
      <c r="Z28" s="72"/>
      <c r="AA28" s="72">
        <v>2616.4704029673608</v>
      </c>
      <c r="AB28" s="72">
        <v>931.42209109792373</v>
      </c>
      <c r="AC28" s="72">
        <v>0</v>
      </c>
      <c r="AD28" s="72">
        <v>0</v>
      </c>
      <c r="AE28" s="72">
        <v>0</v>
      </c>
      <c r="AF28" s="72"/>
      <c r="AG28" s="72">
        <v>-491.66120000000018</v>
      </c>
      <c r="AH28" s="72">
        <v>-491.66120000000018</v>
      </c>
      <c r="AI28" s="72">
        <v>0</v>
      </c>
      <c r="AJ28" s="72">
        <v>0</v>
      </c>
      <c r="AK28" s="72">
        <v>0</v>
      </c>
    </row>
    <row r="29" spans="1:37">
      <c r="A29" s="32" t="s">
        <v>48</v>
      </c>
      <c r="B29" s="71">
        <v>1.1783800000000001E-2</v>
      </c>
      <c r="C29" s="72">
        <v>26620.735462017798</v>
      </c>
      <c r="D29" s="72">
        <v>16604.545013946583</v>
      </c>
      <c r="E29" s="72">
        <v>1956.1108000000002</v>
      </c>
      <c r="F29" s="72">
        <v>4360.0060000000003</v>
      </c>
      <c r="G29" s="72">
        <v>0</v>
      </c>
      <c r="H29" s="72"/>
      <c r="I29" s="72">
        <v>1154.8124</v>
      </c>
      <c r="J29" s="72">
        <v>1649.732</v>
      </c>
      <c r="K29" s="72">
        <v>0</v>
      </c>
      <c r="L29" s="72">
        <v>0</v>
      </c>
      <c r="M29" s="72">
        <v>0</v>
      </c>
      <c r="N29" s="72"/>
      <c r="O29" s="72">
        <v>5243.7910000000002</v>
      </c>
      <c r="P29" s="72">
        <v>5538.3860000000004</v>
      </c>
      <c r="Q29" s="72">
        <v>1956.1108000000002</v>
      </c>
      <c r="R29" s="72">
        <v>4360.0060000000003</v>
      </c>
      <c r="S29" s="72">
        <v>0</v>
      </c>
      <c r="T29" s="72"/>
      <c r="U29" s="72">
        <v>24757.763800000001</v>
      </c>
      <c r="V29" s="72">
        <v>9179.5802000000003</v>
      </c>
      <c r="W29" s="72">
        <v>0</v>
      </c>
      <c r="X29" s="72">
        <v>0</v>
      </c>
      <c r="Y29" s="72">
        <v>0</v>
      </c>
      <c r="Z29" s="72"/>
      <c r="AA29" s="72">
        <v>3010.250499999996</v>
      </c>
      <c r="AB29" s="72">
        <v>3010.250499999996</v>
      </c>
      <c r="AC29" s="72">
        <v>0</v>
      </c>
      <c r="AD29" s="72">
        <v>0</v>
      </c>
      <c r="AE29" s="72">
        <v>0</v>
      </c>
      <c r="AF29" s="72"/>
      <c r="AG29" s="72">
        <v>-7545.8822379821986</v>
      </c>
      <c r="AH29" s="72">
        <v>-2773.4036860534143</v>
      </c>
      <c r="AI29" s="72">
        <v>0</v>
      </c>
      <c r="AJ29" s="72">
        <v>0</v>
      </c>
      <c r="AK29" s="72">
        <v>0</v>
      </c>
    </row>
    <row r="30" spans="1:37">
      <c r="A30" s="32" t="s">
        <v>49</v>
      </c>
      <c r="B30" s="71">
        <v>3.2709700000000001E-2</v>
      </c>
      <c r="C30" s="72">
        <v>100830.57708724041</v>
      </c>
      <c r="D30" s="72">
        <v>52837.446038278955</v>
      </c>
      <c r="E30" s="72">
        <v>5429.8101999999999</v>
      </c>
      <c r="F30" s="72">
        <v>12102.589</v>
      </c>
      <c r="G30" s="72">
        <v>0</v>
      </c>
      <c r="H30" s="72"/>
      <c r="I30" s="72">
        <v>3205.5506</v>
      </c>
      <c r="J30" s="72">
        <v>4579.3580000000002</v>
      </c>
      <c r="K30" s="72">
        <v>0</v>
      </c>
      <c r="L30" s="72">
        <v>0</v>
      </c>
      <c r="M30" s="72">
        <v>0</v>
      </c>
      <c r="N30" s="72"/>
      <c r="O30" s="72">
        <v>14555.816500000001</v>
      </c>
      <c r="P30" s="72">
        <v>15373.559000000001</v>
      </c>
      <c r="Q30" s="72">
        <v>5429.8101999999999</v>
      </c>
      <c r="R30" s="72">
        <v>12102.589</v>
      </c>
      <c r="S30" s="72">
        <v>0</v>
      </c>
      <c r="T30" s="72"/>
      <c r="U30" s="72">
        <v>68723.079700000002</v>
      </c>
      <c r="V30" s="72">
        <v>25480.856299999999</v>
      </c>
      <c r="W30" s="72">
        <v>0</v>
      </c>
      <c r="X30" s="72">
        <v>0</v>
      </c>
      <c r="Y30" s="72">
        <v>0</v>
      </c>
      <c r="Z30" s="72"/>
      <c r="AA30" s="72">
        <v>14346.130287240403</v>
      </c>
      <c r="AB30" s="72">
        <v>7403.6727382789531</v>
      </c>
      <c r="AC30" s="72">
        <v>0</v>
      </c>
      <c r="AD30" s="72">
        <v>0</v>
      </c>
      <c r="AE30" s="72">
        <v>0</v>
      </c>
      <c r="AF30" s="72"/>
      <c r="AG30" s="72">
        <v>0</v>
      </c>
      <c r="AH30" s="72">
        <v>0</v>
      </c>
      <c r="AI30" s="72">
        <v>0</v>
      </c>
      <c r="AJ30" s="72">
        <v>0</v>
      </c>
      <c r="AK30" s="72">
        <v>0</v>
      </c>
    </row>
    <row r="31" spans="1:37">
      <c r="A31" s="32" t="s">
        <v>50</v>
      </c>
      <c r="B31" s="71">
        <v>3.9345999999999999E-3</v>
      </c>
      <c r="C31" s="72">
        <v>12690.191040356081</v>
      </c>
      <c r="D31" s="72">
        <v>7119.1755789317504</v>
      </c>
      <c r="E31" s="72">
        <v>653.14359999999999</v>
      </c>
      <c r="F31" s="72">
        <v>1455.8019999999999</v>
      </c>
      <c r="G31" s="72">
        <v>0</v>
      </c>
      <c r="H31" s="72"/>
      <c r="I31" s="72">
        <v>385.5908</v>
      </c>
      <c r="J31" s="72">
        <v>550.84399999999994</v>
      </c>
      <c r="K31" s="72">
        <v>0</v>
      </c>
      <c r="L31" s="72">
        <v>0</v>
      </c>
      <c r="M31" s="72">
        <v>0</v>
      </c>
      <c r="N31" s="72"/>
      <c r="O31" s="72">
        <v>1750.8969999999999</v>
      </c>
      <c r="P31" s="72">
        <v>1849.2619999999999</v>
      </c>
      <c r="Q31" s="72">
        <v>653.14359999999999</v>
      </c>
      <c r="R31" s="72">
        <v>1455.8019999999999</v>
      </c>
      <c r="S31" s="72">
        <v>0</v>
      </c>
      <c r="T31" s="72"/>
      <c r="U31" s="72">
        <v>8266.5946000000004</v>
      </c>
      <c r="V31" s="72">
        <v>3065.0533999999998</v>
      </c>
      <c r="W31" s="72">
        <v>0</v>
      </c>
      <c r="X31" s="72">
        <v>0</v>
      </c>
      <c r="Y31" s="72">
        <v>0</v>
      </c>
      <c r="Z31" s="72"/>
      <c r="AA31" s="72">
        <v>2287.1086403560821</v>
      </c>
      <c r="AB31" s="72">
        <v>1654.0161789317508</v>
      </c>
      <c r="AC31" s="72">
        <v>0</v>
      </c>
      <c r="AD31" s="72">
        <v>0</v>
      </c>
      <c r="AE31" s="72">
        <v>0</v>
      </c>
      <c r="AF31" s="72"/>
      <c r="AG31" s="72">
        <v>0</v>
      </c>
      <c r="AH31" s="72">
        <v>0</v>
      </c>
      <c r="AI31" s="72">
        <v>0</v>
      </c>
      <c r="AJ31" s="72">
        <v>0</v>
      </c>
      <c r="AK31" s="72">
        <v>0</v>
      </c>
    </row>
    <row r="32" spans="1:37">
      <c r="A32" s="32" t="s">
        <v>51</v>
      </c>
      <c r="B32" s="71">
        <v>8.9502999999999996E-3</v>
      </c>
      <c r="C32" s="72">
        <v>25642.667137982196</v>
      </c>
      <c r="D32" s="72">
        <v>15808.969186053419</v>
      </c>
      <c r="E32" s="72">
        <v>1485.7497999999998</v>
      </c>
      <c r="F32" s="72">
        <v>3311.6109999999999</v>
      </c>
      <c r="G32" s="72">
        <v>0</v>
      </c>
      <c r="H32" s="72"/>
      <c r="I32" s="72">
        <v>877.12939999999992</v>
      </c>
      <c r="J32" s="72">
        <v>1253.0419999999999</v>
      </c>
      <c r="K32" s="72">
        <v>0</v>
      </c>
      <c r="L32" s="72">
        <v>0</v>
      </c>
      <c r="M32" s="72">
        <v>0</v>
      </c>
      <c r="N32" s="72"/>
      <c r="O32" s="72">
        <v>3982.8834999999999</v>
      </c>
      <c r="P32" s="72">
        <v>4206.6409999999996</v>
      </c>
      <c r="Q32" s="72">
        <v>1485.7497999999998</v>
      </c>
      <c r="R32" s="72">
        <v>3311.6109999999999</v>
      </c>
      <c r="S32" s="72">
        <v>0</v>
      </c>
      <c r="T32" s="72"/>
      <c r="U32" s="72">
        <v>18804.580299999998</v>
      </c>
      <c r="V32" s="72">
        <v>6972.2837</v>
      </c>
      <c r="W32" s="72">
        <v>0</v>
      </c>
      <c r="X32" s="72">
        <v>0</v>
      </c>
      <c r="Y32" s="72">
        <v>0</v>
      </c>
      <c r="Z32" s="72"/>
      <c r="AA32" s="72">
        <v>4825.1783000000059</v>
      </c>
      <c r="AB32" s="72">
        <v>4430.4311000000071</v>
      </c>
      <c r="AC32" s="72">
        <v>0</v>
      </c>
      <c r="AD32" s="72">
        <v>0</v>
      </c>
      <c r="AE32" s="72">
        <v>0</v>
      </c>
      <c r="AF32" s="72"/>
      <c r="AG32" s="72">
        <v>-2847.1043620178057</v>
      </c>
      <c r="AH32" s="72">
        <v>-1053.4286139465885</v>
      </c>
      <c r="AI32" s="72">
        <v>0</v>
      </c>
      <c r="AJ32" s="72">
        <v>0</v>
      </c>
      <c r="AK32" s="72">
        <v>0</v>
      </c>
    </row>
    <row r="33" spans="1:37">
      <c r="A33" s="32" t="s">
        <v>52</v>
      </c>
      <c r="B33" s="71">
        <v>1.55941E-2</v>
      </c>
      <c r="C33" s="72">
        <v>19008.298814243324</v>
      </c>
      <c r="D33" s="72">
        <v>-9931.3126427299649</v>
      </c>
      <c r="E33" s="72">
        <v>2588.6205999999997</v>
      </c>
      <c r="F33" s="72">
        <v>5769.817</v>
      </c>
      <c r="G33" s="72">
        <v>0</v>
      </c>
      <c r="H33" s="72"/>
      <c r="I33" s="72">
        <v>1528.2218</v>
      </c>
      <c r="J33" s="72">
        <v>2183.174</v>
      </c>
      <c r="K33" s="72">
        <v>0</v>
      </c>
      <c r="L33" s="72">
        <v>0</v>
      </c>
      <c r="M33" s="72">
        <v>0</v>
      </c>
      <c r="N33" s="72"/>
      <c r="O33" s="72">
        <v>6939.3744999999999</v>
      </c>
      <c r="P33" s="72">
        <v>7329.2269999999999</v>
      </c>
      <c r="Q33" s="72">
        <v>2588.6205999999997</v>
      </c>
      <c r="R33" s="72">
        <v>5769.817</v>
      </c>
      <c r="S33" s="72">
        <v>0</v>
      </c>
      <c r="T33" s="72"/>
      <c r="U33" s="72">
        <v>32763.204099999999</v>
      </c>
      <c r="V33" s="72">
        <v>12147.803899999999</v>
      </c>
      <c r="W33" s="72">
        <v>0</v>
      </c>
      <c r="X33" s="72">
        <v>0</v>
      </c>
      <c r="Y33" s="72">
        <v>0</v>
      </c>
      <c r="Z33" s="72"/>
      <c r="AA33" s="72">
        <v>14747.602214243314</v>
      </c>
      <c r="AB33" s="72">
        <v>5378.5862572700271</v>
      </c>
      <c r="AC33" s="72">
        <v>0</v>
      </c>
      <c r="AD33" s="72">
        <v>0</v>
      </c>
      <c r="AE33" s="72">
        <v>0</v>
      </c>
      <c r="AF33" s="72"/>
      <c r="AG33" s="72">
        <v>-36970.10379999999</v>
      </c>
      <c r="AH33" s="72">
        <v>-36970.10379999999</v>
      </c>
      <c r="AI33" s="72">
        <v>0</v>
      </c>
      <c r="AJ33" s="72">
        <v>0</v>
      </c>
      <c r="AK33" s="72">
        <v>0</v>
      </c>
    </row>
    <row r="34" spans="1:37">
      <c r="A34" s="32" t="s">
        <v>53</v>
      </c>
      <c r="B34" s="71">
        <v>4.2516000000000003E-3</v>
      </c>
      <c r="C34" s="72">
        <v>10489.524337388722</v>
      </c>
      <c r="D34" s="72">
        <v>4946.2009878338285</v>
      </c>
      <c r="E34" s="72">
        <v>705.76560000000006</v>
      </c>
      <c r="F34" s="72">
        <v>1573.0920000000001</v>
      </c>
      <c r="G34" s="72">
        <v>0</v>
      </c>
      <c r="H34" s="72"/>
      <c r="I34" s="72">
        <v>416.65680000000003</v>
      </c>
      <c r="J34" s="72">
        <v>595.22400000000005</v>
      </c>
      <c r="K34" s="72">
        <v>0</v>
      </c>
      <c r="L34" s="72">
        <v>0</v>
      </c>
      <c r="M34" s="72">
        <v>0</v>
      </c>
      <c r="N34" s="72"/>
      <c r="O34" s="72">
        <v>1891.9620000000002</v>
      </c>
      <c r="P34" s="72">
        <v>1998.2520000000002</v>
      </c>
      <c r="Q34" s="72">
        <v>705.76560000000006</v>
      </c>
      <c r="R34" s="72">
        <v>1573.0920000000001</v>
      </c>
      <c r="S34" s="72">
        <v>0</v>
      </c>
      <c r="T34" s="72"/>
      <c r="U34" s="72">
        <v>8932.6116000000002</v>
      </c>
      <c r="V34" s="72">
        <v>3311.9964000000004</v>
      </c>
      <c r="W34" s="72">
        <v>0</v>
      </c>
      <c r="X34" s="72">
        <v>0</v>
      </c>
      <c r="Y34" s="72">
        <v>0</v>
      </c>
      <c r="Z34" s="72"/>
      <c r="AA34" s="72">
        <v>786.54023738872365</v>
      </c>
      <c r="AB34" s="72">
        <v>291.01988783382785</v>
      </c>
      <c r="AC34" s="72">
        <v>0</v>
      </c>
      <c r="AD34" s="72">
        <v>0</v>
      </c>
      <c r="AE34" s="72">
        <v>0</v>
      </c>
      <c r="AF34" s="72"/>
      <c r="AG34" s="72">
        <v>-1538.2463000000005</v>
      </c>
      <c r="AH34" s="72">
        <v>-1250.2912999999999</v>
      </c>
      <c r="AI34" s="72">
        <v>0</v>
      </c>
      <c r="AJ34" s="72">
        <v>0</v>
      </c>
      <c r="AK34" s="72">
        <v>0</v>
      </c>
    </row>
    <row r="35" spans="1:37">
      <c r="A35" s="32" t="s">
        <v>54</v>
      </c>
      <c r="B35" s="71">
        <v>3.9173999999999997E-3</v>
      </c>
      <c r="C35" s="72">
        <v>12292.43448753709</v>
      </c>
      <c r="D35" s="72">
        <v>7810.0382373887278</v>
      </c>
      <c r="E35" s="72">
        <v>650.28839999999991</v>
      </c>
      <c r="F35" s="72">
        <v>1449.4379999999999</v>
      </c>
      <c r="G35" s="72">
        <v>0</v>
      </c>
      <c r="H35" s="72"/>
      <c r="I35" s="72">
        <v>383.90519999999998</v>
      </c>
      <c r="J35" s="72">
        <v>548.43599999999992</v>
      </c>
      <c r="K35" s="72">
        <v>0</v>
      </c>
      <c r="L35" s="72">
        <v>0</v>
      </c>
      <c r="M35" s="72">
        <v>0</v>
      </c>
      <c r="N35" s="72"/>
      <c r="O35" s="72">
        <v>1743.2429999999999</v>
      </c>
      <c r="P35" s="72">
        <v>1841.1779999999999</v>
      </c>
      <c r="Q35" s="72">
        <v>650.28839999999991</v>
      </c>
      <c r="R35" s="72">
        <v>1449.4379999999999</v>
      </c>
      <c r="S35" s="72">
        <v>0</v>
      </c>
      <c r="T35" s="72"/>
      <c r="U35" s="72">
        <v>8230.4573999999993</v>
      </c>
      <c r="V35" s="72">
        <v>3051.6545999999998</v>
      </c>
      <c r="W35" s="72">
        <v>0</v>
      </c>
      <c r="X35" s="72">
        <v>0</v>
      </c>
      <c r="Y35" s="72">
        <v>0</v>
      </c>
      <c r="Z35" s="72"/>
      <c r="AA35" s="72">
        <v>2614.1031000000075</v>
      </c>
      <c r="AB35" s="72">
        <v>2614.1031000000075</v>
      </c>
      <c r="AC35" s="72">
        <v>0</v>
      </c>
      <c r="AD35" s="72">
        <v>0</v>
      </c>
      <c r="AE35" s="72">
        <v>0</v>
      </c>
      <c r="AF35" s="72"/>
      <c r="AG35" s="72">
        <v>-679.27421246291692</v>
      </c>
      <c r="AH35" s="72">
        <v>-245.3334626112794</v>
      </c>
      <c r="AI35" s="72">
        <v>0</v>
      </c>
      <c r="AJ35" s="72">
        <v>0</v>
      </c>
      <c r="AK35" s="72">
        <v>0</v>
      </c>
    </row>
    <row r="36" spans="1:37">
      <c r="A36" s="32" t="s">
        <v>55</v>
      </c>
      <c r="B36" s="71">
        <v>3.13446E-2</v>
      </c>
      <c r="C36" s="72">
        <v>72461.781456973273</v>
      </c>
      <c r="D36" s="72">
        <v>39214.802929080113</v>
      </c>
      <c r="E36" s="72">
        <v>5203.2035999999998</v>
      </c>
      <c r="F36" s="72">
        <v>11597.502</v>
      </c>
      <c r="G36" s="72">
        <v>0</v>
      </c>
      <c r="H36" s="72"/>
      <c r="I36" s="72">
        <v>3071.7708000000002</v>
      </c>
      <c r="J36" s="72">
        <v>4388.2439999999997</v>
      </c>
      <c r="K36" s="72">
        <v>0</v>
      </c>
      <c r="L36" s="72">
        <v>0</v>
      </c>
      <c r="M36" s="72">
        <v>0</v>
      </c>
      <c r="N36" s="72"/>
      <c r="O36" s="72">
        <v>13948.347</v>
      </c>
      <c r="P36" s="72">
        <v>14731.962</v>
      </c>
      <c r="Q36" s="72">
        <v>5203.2035999999998</v>
      </c>
      <c r="R36" s="72">
        <v>11597.502</v>
      </c>
      <c r="S36" s="72">
        <v>0</v>
      </c>
      <c r="T36" s="72"/>
      <c r="U36" s="72">
        <v>65855.0046</v>
      </c>
      <c r="V36" s="72">
        <v>24417.4434</v>
      </c>
      <c r="W36" s="72">
        <v>0</v>
      </c>
      <c r="X36" s="72">
        <v>0</v>
      </c>
      <c r="Y36" s="72">
        <v>0</v>
      </c>
      <c r="Z36" s="72"/>
      <c r="AA36" s="72">
        <v>0</v>
      </c>
      <c r="AB36" s="72">
        <v>0</v>
      </c>
      <c r="AC36" s="72">
        <v>0</v>
      </c>
      <c r="AD36" s="72">
        <v>0</v>
      </c>
      <c r="AE36" s="72">
        <v>0</v>
      </c>
      <c r="AF36" s="72"/>
      <c r="AG36" s="72">
        <v>-10413.34094302672</v>
      </c>
      <c r="AH36" s="72">
        <v>-4322.8464709198815</v>
      </c>
      <c r="AI36" s="72">
        <v>0</v>
      </c>
      <c r="AJ36" s="72">
        <v>0</v>
      </c>
      <c r="AK36" s="72">
        <v>0</v>
      </c>
    </row>
    <row r="37" spans="1:37">
      <c r="A37" s="32" t="s">
        <v>56</v>
      </c>
      <c r="B37" s="71">
        <v>3.1862000000000001E-3</v>
      </c>
      <c r="C37" s="72">
        <v>11111.791223145407</v>
      </c>
      <c r="D37" s="72">
        <v>6631.6953305638017</v>
      </c>
      <c r="E37" s="72">
        <v>528.90920000000006</v>
      </c>
      <c r="F37" s="72">
        <v>1178.894</v>
      </c>
      <c r="G37" s="72">
        <v>0</v>
      </c>
      <c r="H37" s="72"/>
      <c r="I37" s="72">
        <v>312.24760000000003</v>
      </c>
      <c r="J37" s="72">
        <v>446.06800000000004</v>
      </c>
      <c r="K37" s="72">
        <v>0</v>
      </c>
      <c r="L37" s="72">
        <v>0</v>
      </c>
      <c r="M37" s="72">
        <v>0</v>
      </c>
      <c r="N37" s="72"/>
      <c r="O37" s="72">
        <v>1417.8590000000002</v>
      </c>
      <c r="P37" s="72">
        <v>1497.5140000000001</v>
      </c>
      <c r="Q37" s="72">
        <v>528.90920000000006</v>
      </c>
      <c r="R37" s="72">
        <v>1178.894</v>
      </c>
      <c r="S37" s="72">
        <v>0</v>
      </c>
      <c r="T37" s="72"/>
      <c r="U37" s="72">
        <v>6694.2062000000005</v>
      </c>
      <c r="V37" s="72">
        <v>2482.0498000000002</v>
      </c>
      <c r="W37" s="72">
        <v>0</v>
      </c>
      <c r="X37" s="72">
        <v>0</v>
      </c>
      <c r="Y37" s="72">
        <v>0</v>
      </c>
      <c r="Z37" s="72"/>
      <c r="AA37" s="72">
        <v>2787.0184231454059</v>
      </c>
      <c r="AB37" s="72">
        <v>2206.0635305638016</v>
      </c>
      <c r="AC37" s="72">
        <v>0</v>
      </c>
      <c r="AD37" s="72">
        <v>0</v>
      </c>
      <c r="AE37" s="72">
        <v>0</v>
      </c>
      <c r="AF37" s="72"/>
      <c r="AG37" s="72">
        <v>-99.539999999999793</v>
      </c>
      <c r="AH37" s="72">
        <v>0</v>
      </c>
      <c r="AI37" s="72">
        <v>0</v>
      </c>
      <c r="AJ37" s="72">
        <v>0</v>
      </c>
      <c r="AK37" s="72">
        <v>0</v>
      </c>
    </row>
    <row r="38" spans="1:37">
      <c r="A38" s="32" t="s">
        <v>57</v>
      </c>
      <c r="B38" s="71">
        <v>3.9621999999999997E-2</v>
      </c>
      <c r="C38" s="72">
        <v>101505.15853620184</v>
      </c>
      <c r="D38" s="72">
        <v>54061.995691394673</v>
      </c>
      <c r="E38" s="72">
        <v>6577.2519999999995</v>
      </c>
      <c r="F38" s="72">
        <v>14660.14</v>
      </c>
      <c r="G38" s="72">
        <v>0</v>
      </c>
      <c r="H38" s="72"/>
      <c r="I38" s="72">
        <v>3882.9559999999997</v>
      </c>
      <c r="J38" s="72">
        <v>5547.08</v>
      </c>
      <c r="K38" s="72">
        <v>0</v>
      </c>
      <c r="L38" s="72">
        <v>0</v>
      </c>
      <c r="M38" s="72">
        <v>0</v>
      </c>
      <c r="N38" s="72"/>
      <c r="O38" s="72">
        <v>17631.789999999997</v>
      </c>
      <c r="P38" s="72">
        <v>18622.34</v>
      </c>
      <c r="Q38" s="72">
        <v>6577.2519999999995</v>
      </c>
      <c r="R38" s="72">
        <v>14660.14</v>
      </c>
      <c r="S38" s="72">
        <v>0</v>
      </c>
      <c r="T38" s="72"/>
      <c r="U38" s="72">
        <v>83245.822</v>
      </c>
      <c r="V38" s="72">
        <v>30865.537999999997</v>
      </c>
      <c r="W38" s="72">
        <v>0</v>
      </c>
      <c r="X38" s="72">
        <v>0</v>
      </c>
      <c r="Y38" s="72">
        <v>0</v>
      </c>
      <c r="Z38" s="72"/>
      <c r="AA38" s="72">
        <v>0</v>
      </c>
      <c r="AB38" s="72">
        <v>0</v>
      </c>
      <c r="AC38" s="72">
        <v>0</v>
      </c>
      <c r="AD38" s="72">
        <v>0</v>
      </c>
      <c r="AE38" s="72">
        <v>0</v>
      </c>
      <c r="AF38" s="72"/>
      <c r="AG38" s="72">
        <v>-3255.409463798168</v>
      </c>
      <c r="AH38" s="72">
        <v>-972.96230860532557</v>
      </c>
      <c r="AI38" s="72">
        <v>0</v>
      </c>
      <c r="AJ38" s="72">
        <v>0</v>
      </c>
      <c r="AK38" s="72">
        <v>0</v>
      </c>
    </row>
    <row r="39" spans="1:37">
      <c r="A39" s="32" t="s">
        <v>58</v>
      </c>
      <c r="B39" s="71">
        <v>6.2922000000000004E-3</v>
      </c>
      <c r="C39" s="72">
        <v>8848.8560044510377</v>
      </c>
      <c r="D39" s="72">
        <v>2955.6643866468776</v>
      </c>
      <c r="E39" s="72">
        <v>1044.5052000000001</v>
      </c>
      <c r="F39" s="72">
        <v>2328.114</v>
      </c>
      <c r="G39" s="72">
        <v>0</v>
      </c>
      <c r="H39" s="72"/>
      <c r="I39" s="72">
        <v>616.63560000000007</v>
      </c>
      <c r="J39" s="72">
        <v>880.90800000000002</v>
      </c>
      <c r="K39" s="72">
        <v>0</v>
      </c>
      <c r="L39" s="72">
        <v>0</v>
      </c>
      <c r="M39" s="72">
        <v>0</v>
      </c>
      <c r="N39" s="72"/>
      <c r="O39" s="72">
        <v>2800.029</v>
      </c>
      <c r="P39" s="72">
        <v>2957.3340000000003</v>
      </c>
      <c r="Q39" s="72">
        <v>1044.5052000000001</v>
      </c>
      <c r="R39" s="72">
        <v>2328.114</v>
      </c>
      <c r="S39" s="72">
        <v>0</v>
      </c>
      <c r="T39" s="72"/>
      <c r="U39" s="72">
        <v>13219.912200000001</v>
      </c>
      <c r="V39" s="72">
        <v>4901.6238000000003</v>
      </c>
      <c r="W39" s="72">
        <v>0</v>
      </c>
      <c r="X39" s="72">
        <v>0</v>
      </c>
      <c r="Y39" s="72">
        <v>0</v>
      </c>
      <c r="Z39" s="72"/>
      <c r="AA39" s="72">
        <v>0</v>
      </c>
      <c r="AB39" s="72">
        <v>0</v>
      </c>
      <c r="AC39" s="72">
        <v>0</v>
      </c>
      <c r="AD39" s="72">
        <v>0</v>
      </c>
      <c r="AE39" s="72">
        <v>0</v>
      </c>
      <c r="AF39" s="72"/>
      <c r="AG39" s="72">
        <v>-7787.7207955489648</v>
      </c>
      <c r="AH39" s="72">
        <v>-5784.201413353122</v>
      </c>
      <c r="AI39" s="72">
        <v>0</v>
      </c>
      <c r="AJ39" s="72">
        <v>0</v>
      </c>
      <c r="AK39" s="72">
        <v>0</v>
      </c>
    </row>
    <row r="40" spans="1:37">
      <c r="A40" s="32" t="s">
        <v>59</v>
      </c>
      <c r="B40" s="71">
        <v>8.5229999999999993E-3</v>
      </c>
      <c r="C40" s="72">
        <v>60530.241622848676</v>
      </c>
      <c r="D40" s="72">
        <v>39321.390131454013</v>
      </c>
      <c r="E40" s="72">
        <v>1414.818</v>
      </c>
      <c r="F40" s="72">
        <v>3153.5099999999998</v>
      </c>
      <c r="G40" s="72">
        <v>0</v>
      </c>
      <c r="H40" s="72"/>
      <c r="I40" s="72">
        <v>835.25399999999991</v>
      </c>
      <c r="J40" s="72">
        <v>1193.2199999999998</v>
      </c>
      <c r="K40" s="72">
        <v>0</v>
      </c>
      <c r="L40" s="72">
        <v>0</v>
      </c>
      <c r="M40" s="72">
        <v>0</v>
      </c>
      <c r="N40" s="72"/>
      <c r="O40" s="72">
        <v>3792.7349999999997</v>
      </c>
      <c r="P40" s="72">
        <v>4005.8099999999995</v>
      </c>
      <c r="Q40" s="72">
        <v>1414.818</v>
      </c>
      <c r="R40" s="72">
        <v>3153.5099999999998</v>
      </c>
      <c r="S40" s="72">
        <v>0</v>
      </c>
      <c r="T40" s="72"/>
      <c r="U40" s="72">
        <v>17906.823</v>
      </c>
      <c r="V40" s="72">
        <v>6639.4169999999995</v>
      </c>
      <c r="W40" s="72">
        <v>0</v>
      </c>
      <c r="X40" s="72">
        <v>0</v>
      </c>
      <c r="Y40" s="72">
        <v>0</v>
      </c>
      <c r="Z40" s="72"/>
      <c r="AA40" s="72">
        <v>37995.429622848678</v>
      </c>
      <c r="AB40" s="72">
        <v>27482.943131454016</v>
      </c>
      <c r="AC40" s="72">
        <v>0</v>
      </c>
      <c r="AD40" s="72">
        <v>0</v>
      </c>
      <c r="AE40" s="72">
        <v>0</v>
      </c>
      <c r="AF40" s="72"/>
      <c r="AG40" s="72">
        <v>0</v>
      </c>
      <c r="AH40" s="72">
        <v>0</v>
      </c>
      <c r="AI40" s="72">
        <v>0</v>
      </c>
      <c r="AJ40" s="72">
        <v>0</v>
      </c>
      <c r="AK40" s="72">
        <v>0</v>
      </c>
    </row>
    <row r="41" spans="1:37">
      <c r="A41" s="32" t="s">
        <v>60</v>
      </c>
      <c r="B41" s="71">
        <v>8.7089999999999997E-4</v>
      </c>
      <c r="C41" s="72">
        <v>2954.3746023738877</v>
      </c>
      <c r="D41" s="72">
        <v>1848.0776928783387</v>
      </c>
      <c r="E41" s="72">
        <v>144.5694</v>
      </c>
      <c r="F41" s="72">
        <v>322.233</v>
      </c>
      <c r="G41" s="72">
        <v>0</v>
      </c>
      <c r="H41" s="72"/>
      <c r="I41" s="72">
        <v>85.348199999999991</v>
      </c>
      <c r="J41" s="72">
        <v>121.926</v>
      </c>
      <c r="K41" s="72">
        <v>0</v>
      </c>
      <c r="L41" s="72">
        <v>0</v>
      </c>
      <c r="M41" s="72">
        <v>0</v>
      </c>
      <c r="N41" s="72"/>
      <c r="O41" s="72">
        <v>387.5505</v>
      </c>
      <c r="P41" s="72">
        <v>409.32299999999998</v>
      </c>
      <c r="Q41" s="72">
        <v>144.5694</v>
      </c>
      <c r="R41" s="72">
        <v>322.233</v>
      </c>
      <c r="S41" s="72">
        <v>0</v>
      </c>
      <c r="T41" s="72"/>
      <c r="U41" s="72">
        <v>1829.7609</v>
      </c>
      <c r="V41" s="72">
        <v>678.43110000000001</v>
      </c>
      <c r="W41" s="72">
        <v>0</v>
      </c>
      <c r="X41" s="72">
        <v>0</v>
      </c>
      <c r="Y41" s="72">
        <v>0</v>
      </c>
      <c r="Z41" s="72"/>
      <c r="AA41" s="72">
        <v>754.49340000000063</v>
      </c>
      <c r="AB41" s="72">
        <v>676.42560000000049</v>
      </c>
      <c r="AC41" s="72">
        <v>0</v>
      </c>
      <c r="AD41" s="72">
        <v>0</v>
      </c>
      <c r="AE41" s="72">
        <v>0</v>
      </c>
      <c r="AF41" s="72"/>
      <c r="AG41" s="72">
        <v>-102.77839762611306</v>
      </c>
      <c r="AH41" s="72">
        <v>-38.028007121661844</v>
      </c>
      <c r="AI41" s="72">
        <v>0</v>
      </c>
      <c r="AJ41" s="72">
        <v>0</v>
      </c>
      <c r="AK41" s="72">
        <v>0</v>
      </c>
    </row>
    <row r="42" spans="1:37">
      <c r="A42" s="32" t="s">
        <v>61</v>
      </c>
      <c r="B42" s="71">
        <v>6.9390000000000001E-4</v>
      </c>
      <c r="C42" s="72">
        <v>1434.8373364985166</v>
      </c>
      <c r="D42" s="72">
        <v>742.70539050445109</v>
      </c>
      <c r="E42" s="72">
        <v>115.1874</v>
      </c>
      <c r="F42" s="72">
        <v>256.74299999999999</v>
      </c>
      <c r="G42" s="72">
        <v>0</v>
      </c>
      <c r="H42" s="72"/>
      <c r="I42" s="72">
        <v>68.002200000000002</v>
      </c>
      <c r="J42" s="72">
        <v>97.146000000000001</v>
      </c>
      <c r="K42" s="72">
        <v>0</v>
      </c>
      <c r="L42" s="72">
        <v>0</v>
      </c>
      <c r="M42" s="72">
        <v>0</v>
      </c>
      <c r="N42" s="72"/>
      <c r="O42" s="72">
        <v>308.78550000000001</v>
      </c>
      <c r="P42" s="72">
        <v>326.13299999999998</v>
      </c>
      <c r="Q42" s="72">
        <v>115.1874</v>
      </c>
      <c r="R42" s="72">
        <v>256.74299999999999</v>
      </c>
      <c r="S42" s="72">
        <v>0</v>
      </c>
      <c r="T42" s="72"/>
      <c r="U42" s="72">
        <v>1457.8839</v>
      </c>
      <c r="V42" s="72">
        <v>540.54809999999998</v>
      </c>
      <c r="W42" s="72">
        <v>0</v>
      </c>
      <c r="X42" s="72">
        <v>0</v>
      </c>
      <c r="Y42" s="72">
        <v>0</v>
      </c>
      <c r="Z42" s="72"/>
      <c r="AA42" s="72">
        <v>59.155199999999944</v>
      </c>
      <c r="AB42" s="72">
        <v>0</v>
      </c>
      <c r="AC42" s="72">
        <v>0</v>
      </c>
      <c r="AD42" s="72">
        <v>0</v>
      </c>
      <c r="AE42" s="72">
        <v>0</v>
      </c>
      <c r="AF42" s="72"/>
      <c r="AG42" s="72">
        <v>-458.98946350148344</v>
      </c>
      <c r="AH42" s="72">
        <v>-221.12170949554883</v>
      </c>
      <c r="AI42" s="72">
        <v>0</v>
      </c>
      <c r="AJ42" s="72">
        <v>0</v>
      </c>
      <c r="AK42" s="72">
        <v>0</v>
      </c>
    </row>
    <row r="43" spans="1:37">
      <c r="A43" s="32" t="s">
        <v>62</v>
      </c>
      <c r="B43" s="71">
        <v>4.8060000000000004E-3</v>
      </c>
      <c r="C43" s="72">
        <v>10831.327184569735</v>
      </c>
      <c r="D43" s="72">
        <v>3942.2351462907986</v>
      </c>
      <c r="E43" s="72">
        <v>797.79600000000005</v>
      </c>
      <c r="F43" s="72">
        <v>1778.22</v>
      </c>
      <c r="G43" s="72">
        <v>0</v>
      </c>
      <c r="H43" s="72"/>
      <c r="I43" s="72">
        <v>470.98800000000006</v>
      </c>
      <c r="J43" s="72">
        <v>672.84</v>
      </c>
      <c r="K43" s="72">
        <v>0</v>
      </c>
      <c r="L43" s="72">
        <v>0</v>
      </c>
      <c r="M43" s="72">
        <v>0</v>
      </c>
      <c r="N43" s="72"/>
      <c r="O43" s="72">
        <v>2138.67</v>
      </c>
      <c r="P43" s="72">
        <v>2258.8200000000002</v>
      </c>
      <c r="Q43" s="72">
        <v>797.79600000000005</v>
      </c>
      <c r="R43" s="72">
        <v>1778.22</v>
      </c>
      <c r="S43" s="72">
        <v>0</v>
      </c>
      <c r="T43" s="72"/>
      <c r="U43" s="72">
        <v>10097.406000000001</v>
      </c>
      <c r="V43" s="72">
        <v>3743.8740000000003</v>
      </c>
      <c r="W43" s="72">
        <v>0</v>
      </c>
      <c r="X43" s="72">
        <v>0</v>
      </c>
      <c r="Y43" s="72">
        <v>0</v>
      </c>
      <c r="Z43" s="72"/>
      <c r="AA43" s="72">
        <v>1389.6495845697398</v>
      </c>
      <c r="AB43" s="72">
        <v>514.17034629080388</v>
      </c>
      <c r="AC43" s="72">
        <v>0</v>
      </c>
      <c r="AD43" s="72">
        <v>0</v>
      </c>
      <c r="AE43" s="72">
        <v>0</v>
      </c>
      <c r="AF43" s="72"/>
      <c r="AG43" s="72">
        <v>-3265.3864000000062</v>
      </c>
      <c r="AH43" s="72">
        <v>-3247.4692000000055</v>
      </c>
      <c r="AI43" s="72">
        <v>0</v>
      </c>
      <c r="AJ43" s="72">
        <v>0</v>
      </c>
      <c r="AK43" s="72">
        <v>0</v>
      </c>
    </row>
    <row r="44" spans="1:37">
      <c r="A44" s="32" t="s">
        <v>63</v>
      </c>
      <c r="B44" s="71">
        <v>1.1391999999999999E-3</v>
      </c>
      <c r="C44" s="72">
        <v>3166.6290151335324</v>
      </c>
      <c r="D44" s="72">
        <v>2073.497554599408</v>
      </c>
      <c r="E44" s="72">
        <v>189.10719999999998</v>
      </c>
      <c r="F44" s="72">
        <v>421.50399999999996</v>
      </c>
      <c r="G44" s="72">
        <v>0</v>
      </c>
      <c r="H44" s="72"/>
      <c r="I44" s="72">
        <v>111.6416</v>
      </c>
      <c r="J44" s="72">
        <v>159.488</v>
      </c>
      <c r="K44" s="72">
        <v>0</v>
      </c>
      <c r="L44" s="72">
        <v>0</v>
      </c>
      <c r="M44" s="72">
        <v>0</v>
      </c>
      <c r="N44" s="72"/>
      <c r="O44" s="72">
        <v>506.94399999999996</v>
      </c>
      <c r="P44" s="72">
        <v>535.42399999999998</v>
      </c>
      <c r="Q44" s="72">
        <v>189.10719999999998</v>
      </c>
      <c r="R44" s="72">
        <v>421.50399999999996</v>
      </c>
      <c r="S44" s="72">
        <v>0</v>
      </c>
      <c r="T44" s="72"/>
      <c r="U44" s="72">
        <v>2393.4591999999998</v>
      </c>
      <c r="V44" s="72">
        <v>887.43679999999995</v>
      </c>
      <c r="W44" s="72">
        <v>0</v>
      </c>
      <c r="X44" s="72">
        <v>0</v>
      </c>
      <c r="Y44" s="72">
        <v>0</v>
      </c>
      <c r="Z44" s="72"/>
      <c r="AA44" s="72">
        <v>809.7965000000022</v>
      </c>
      <c r="AB44" s="72">
        <v>733.57730000000208</v>
      </c>
      <c r="AC44" s="72">
        <v>0</v>
      </c>
      <c r="AD44" s="72">
        <v>0</v>
      </c>
      <c r="AE44" s="72">
        <v>0</v>
      </c>
      <c r="AF44" s="72"/>
      <c r="AG44" s="72">
        <v>-655.21228486646953</v>
      </c>
      <c r="AH44" s="72">
        <v>-242.4285454005938</v>
      </c>
      <c r="AI44" s="72">
        <v>0</v>
      </c>
      <c r="AJ44" s="72">
        <v>0</v>
      </c>
      <c r="AK44" s="72">
        <v>0</v>
      </c>
    </row>
    <row r="45" spans="1:37">
      <c r="A45" s="32" t="s">
        <v>64</v>
      </c>
      <c r="B45" s="71">
        <v>4.39079E-2</v>
      </c>
      <c r="C45" s="72">
        <v>113490.97535727004</v>
      </c>
      <c r="D45" s="72">
        <v>60671.660128189906</v>
      </c>
      <c r="E45" s="72">
        <v>7288.7114000000001</v>
      </c>
      <c r="F45" s="72">
        <v>16245.923000000001</v>
      </c>
      <c r="G45" s="72">
        <v>0</v>
      </c>
      <c r="H45" s="72"/>
      <c r="I45" s="72">
        <v>4302.9741999999997</v>
      </c>
      <c r="J45" s="72">
        <v>6147.1059999999998</v>
      </c>
      <c r="K45" s="72">
        <v>0</v>
      </c>
      <c r="L45" s="72">
        <v>0</v>
      </c>
      <c r="M45" s="72">
        <v>0</v>
      </c>
      <c r="N45" s="72"/>
      <c r="O45" s="72">
        <v>19539.015500000001</v>
      </c>
      <c r="P45" s="72">
        <v>20636.713</v>
      </c>
      <c r="Q45" s="72">
        <v>7288.7114000000001</v>
      </c>
      <c r="R45" s="72">
        <v>16245.923000000001</v>
      </c>
      <c r="S45" s="72">
        <v>0</v>
      </c>
      <c r="T45" s="72"/>
      <c r="U45" s="72">
        <v>92250.497900000002</v>
      </c>
      <c r="V45" s="72">
        <v>34204.254099999998</v>
      </c>
      <c r="W45" s="72">
        <v>0</v>
      </c>
      <c r="X45" s="72">
        <v>0</v>
      </c>
      <c r="Y45" s="72">
        <v>0</v>
      </c>
      <c r="Z45" s="72"/>
      <c r="AA45" s="72">
        <v>512.01660000000027</v>
      </c>
      <c r="AB45" s="72">
        <v>512.01660000000027</v>
      </c>
      <c r="AC45" s="72">
        <v>0</v>
      </c>
      <c r="AD45" s="72">
        <v>0</v>
      </c>
      <c r="AE45" s="72">
        <v>0</v>
      </c>
      <c r="AF45" s="72"/>
      <c r="AG45" s="72">
        <v>-3113.5288427299683</v>
      </c>
      <c r="AH45" s="72">
        <v>-828.42957181008899</v>
      </c>
      <c r="AI45" s="72">
        <v>0</v>
      </c>
      <c r="AJ45" s="72">
        <v>0</v>
      </c>
      <c r="AK45" s="72">
        <v>0</v>
      </c>
    </row>
    <row r="46" spans="1:37">
      <c r="A46" s="32" t="s">
        <v>65</v>
      </c>
      <c r="B46" s="71">
        <v>4.2783999999999999E-3</v>
      </c>
      <c r="C46" s="72">
        <v>11931.666460830857</v>
      </c>
      <c r="D46" s="72">
        <v>5946.6974175074165</v>
      </c>
      <c r="E46" s="72">
        <v>710.21439999999996</v>
      </c>
      <c r="F46" s="72">
        <v>1583.008</v>
      </c>
      <c r="G46" s="72">
        <v>0</v>
      </c>
      <c r="H46" s="72"/>
      <c r="I46" s="72">
        <v>419.28319999999997</v>
      </c>
      <c r="J46" s="72">
        <v>598.976</v>
      </c>
      <c r="K46" s="72">
        <v>0</v>
      </c>
      <c r="L46" s="72">
        <v>0</v>
      </c>
      <c r="M46" s="72">
        <v>0</v>
      </c>
      <c r="N46" s="72"/>
      <c r="O46" s="72">
        <v>1903.8879999999999</v>
      </c>
      <c r="P46" s="72">
        <v>2010.848</v>
      </c>
      <c r="Q46" s="72">
        <v>710.21439999999996</v>
      </c>
      <c r="R46" s="72">
        <v>1583.008</v>
      </c>
      <c r="S46" s="72">
        <v>0</v>
      </c>
      <c r="T46" s="72"/>
      <c r="U46" s="72">
        <v>8988.9184000000005</v>
      </c>
      <c r="V46" s="72">
        <v>3332.8735999999999</v>
      </c>
      <c r="W46" s="72">
        <v>0</v>
      </c>
      <c r="X46" s="72">
        <v>0</v>
      </c>
      <c r="Y46" s="72">
        <v>0</v>
      </c>
      <c r="Z46" s="72"/>
      <c r="AA46" s="72">
        <v>1214.7835608308565</v>
      </c>
      <c r="AB46" s="72">
        <v>449.46991750741699</v>
      </c>
      <c r="AC46" s="72">
        <v>0</v>
      </c>
      <c r="AD46" s="72">
        <v>0</v>
      </c>
      <c r="AE46" s="72">
        <v>0</v>
      </c>
      <c r="AF46" s="72"/>
      <c r="AG46" s="72">
        <v>-595.20669999999973</v>
      </c>
      <c r="AH46" s="72">
        <v>-445.47009999999955</v>
      </c>
      <c r="AI46" s="72">
        <v>0</v>
      </c>
      <c r="AJ46" s="72">
        <v>0</v>
      </c>
      <c r="AK46" s="72">
        <v>0</v>
      </c>
    </row>
    <row r="47" spans="1:37">
      <c r="A47" s="32" t="s">
        <v>66</v>
      </c>
      <c r="B47" s="71">
        <v>1.24961E-2</v>
      </c>
      <c r="C47" s="72">
        <v>32166.650880415429</v>
      </c>
      <c r="D47" s="72">
        <v>15445.068058753712</v>
      </c>
      <c r="E47" s="72">
        <v>2074.3525999999997</v>
      </c>
      <c r="F47" s="72">
        <v>4623.5569999999998</v>
      </c>
      <c r="G47" s="72">
        <v>0</v>
      </c>
      <c r="H47" s="72"/>
      <c r="I47" s="72">
        <v>1224.6178</v>
      </c>
      <c r="J47" s="72">
        <v>1749.454</v>
      </c>
      <c r="K47" s="72">
        <v>0</v>
      </c>
      <c r="L47" s="72">
        <v>0</v>
      </c>
      <c r="M47" s="72">
        <v>0</v>
      </c>
      <c r="N47" s="72"/>
      <c r="O47" s="72">
        <v>5560.7645000000002</v>
      </c>
      <c r="P47" s="72">
        <v>5873.1669999999995</v>
      </c>
      <c r="Q47" s="72">
        <v>2074.3525999999997</v>
      </c>
      <c r="R47" s="72">
        <v>4623.5569999999998</v>
      </c>
      <c r="S47" s="72">
        <v>0</v>
      </c>
      <c r="T47" s="72"/>
      <c r="U47" s="72">
        <v>26254.306099999998</v>
      </c>
      <c r="V47" s="72">
        <v>9734.4619000000002</v>
      </c>
      <c r="W47" s="72">
        <v>0</v>
      </c>
      <c r="X47" s="72">
        <v>0</v>
      </c>
      <c r="Y47" s="72">
        <v>0</v>
      </c>
      <c r="Z47" s="72"/>
      <c r="AA47" s="72">
        <v>2291.1017804154285</v>
      </c>
      <c r="AB47" s="72">
        <v>847.70765875370876</v>
      </c>
      <c r="AC47" s="72">
        <v>0</v>
      </c>
      <c r="AD47" s="72">
        <v>0</v>
      </c>
      <c r="AE47" s="72">
        <v>0</v>
      </c>
      <c r="AF47" s="72"/>
      <c r="AG47" s="72">
        <v>-3164.1392999999966</v>
      </c>
      <c r="AH47" s="72">
        <v>-2759.7224999999976</v>
      </c>
      <c r="AI47" s="72">
        <v>0</v>
      </c>
      <c r="AJ47" s="72">
        <v>0</v>
      </c>
      <c r="AK47" s="72">
        <v>0</v>
      </c>
    </row>
    <row r="48" spans="1:37">
      <c r="A48" s="32" t="s">
        <v>23</v>
      </c>
      <c r="B48" s="71">
        <v>7.6893999999999999E-3</v>
      </c>
      <c r="C48" s="72">
        <v>18565.767329080121</v>
      </c>
      <c r="D48" s="72">
        <v>9056.0997127596474</v>
      </c>
      <c r="E48" s="72">
        <v>1276.4404</v>
      </c>
      <c r="F48" s="72">
        <v>2845.078</v>
      </c>
      <c r="G48" s="72">
        <v>0</v>
      </c>
      <c r="H48" s="72"/>
      <c r="I48" s="72">
        <v>753.56119999999999</v>
      </c>
      <c r="J48" s="72">
        <v>1076.5160000000001</v>
      </c>
      <c r="K48" s="72">
        <v>0</v>
      </c>
      <c r="L48" s="72">
        <v>0</v>
      </c>
      <c r="M48" s="72">
        <v>0</v>
      </c>
      <c r="N48" s="72"/>
      <c r="O48" s="72">
        <v>3421.7829999999999</v>
      </c>
      <c r="P48" s="72">
        <v>3614.018</v>
      </c>
      <c r="Q48" s="72">
        <v>1276.4404</v>
      </c>
      <c r="R48" s="72">
        <v>2845.078</v>
      </c>
      <c r="S48" s="72">
        <v>0</v>
      </c>
      <c r="T48" s="72"/>
      <c r="U48" s="72">
        <v>16155.429399999999</v>
      </c>
      <c r="V48" s="72">
        <v>5990.0425999999998</v>
      </c>
      <c r="W48" s="72">
        <v>0</v>
      </c>
      <c r="X48" s="72">
        <v>0</v>
      </c>
      <c r="Y48" s="72">
        <v>0</v>
      </c>
      <c r="Z48" s="72"/>
      <c r="AA48" s="72">
        <v>905.73462908011811</v>
      </c>
      <c r="AB48" s="72">
        <v>335.12181275964377</v>
      </c>
      <c r="AC48" s="72">
        <v>0</v>
      </c>
      <c r="AD48" s="72">
        <v>0</v>
      </c>
      <c r="AE48" s="72">
        <v>0</v>
      </c>
      <c r="AF48" s="72"/>
      <c r="AG48" s="72">
        <v>-2670.7408999999971</v>
      </c>
      <c r="AH48" s="72">
        <v>-1959.5986999999961</v>
      </c>
      <c r="AI48" s="72">
        <v>0</v>
      </c>
      <c r="AJ48" s="72">
        <v>0</v>
      </c>
      <c r="AK48" s="72">
        <v>0</v>
      </c>
    </row>
    <row r="49" spans="1:37">
      <c r="A49" s="32" t="s">
        <v>67</v>
      </c>
      <c r="B49" s="71">
        <v>1.42083E-2</v>
      </c>
      <c r="C49" s="72">
        <v>32923.533026706224</v>
      </c>
      <c r="D49" s="72">
        <v>18295.929219881302</v>
      </c>
      <c r="E49" s="72">
        <v>2358.5778</v>
      </c>
      <c r="F49" s="72">
        <v>5257.0709999999999</v>
      </c>
      <c r="G49" s="72">
        <v>0</v>
      </c>
      <c r="H49" s="72"/>
      <c r="I49" s="72">
        <v>1392.4133999999999</v>
      </c>
      <c r="J49" s="72">
        <v>1989.162</v>
      </c>
      <c r="K49" s="72">
        <v>0</v>
      </c>
      <c r="L49" s="72">
        <v>0</v>
      </c>
      <c r="M49" s="72">
        <v>0</v>
      </c>
      <c r="N49" s="72"/>
      <c r="O49" s="72">
        <v>6322.6935000000003</v>
      </c>
      <c r="P49" s="72">
        <v>6677.9009999999998</v>
      </c>
      <c r="Q49" s="72">
        <v>2358.5778</v>
      </c>
      <c r="R49" s="72">
        <v>5257.0709999999999</v>
      </c>
      <c r="S49" s="72">
        <v>0</v>
      </c>
      <c r="T49" s="72"/>
      <c r="U49" s="72">
        <v>29851.638299999999</v>
      </c>
      <c r="V49" s="72">
        <v>11068.2657</v>
      </c>
      <c r="W49" s="72">
        <v>0</v>
      </c>
      <c r="X49" s="72">
        <v>0</v>
      </c>
      <c r="Y49" s="72">
        <v>0</v>
      </c>
      <c r="Z49" s="72"/>
      <c r="AA49" s="72">
        <v>56.368799999997769</v>
      </c>
      <c r="AB49" s="72">
        <v>56.368799999997769</v>
      </c>
      <c r="AC49" s="72">
        <v>0</v>
      </c>
      <c r="AD49" s="72">
        <v>0</v>
      </c>
      <c r="AE49" s="72">
        <v>0</v>
      </c>
      <c r="AF49" s="72"/>
      <c r="AG49" s="72">
        <v>-4699.5809732937696</v>
      </c>
      <c r="AH49" s="72">
        <v>-1495.7682801186941</v>
      </c>
      <c r="AI49" s="72">
        <v>0</v>
      </c>
      <c r="AJ49" s="72">
        <v>0</v>
      </c>
      <c r="AK49" s="72">
        <v>0</v>
      </c>
    </row>
    <row r="50" spans="1:37">
      <c r="A50" s="32" t="s">
        <v>68</v>
      </c>
      <c r="B50" s="71">
        <v>1.7851E-3</v>
      </c>
      <c r="C50" s="72">
        <v>5400.0066881305629</v>
      </c>
      <c r="D50" s="72">
        <v>3052.9910356083078</v>
      </c>
      <c r="E50" s="72">
        <v>296.32659999999998</v>
      </c>
      <c r="F50" s="72">
        <v>660.48699999999997</v>
      </c>
      <c r="G50" s="72">
        <v>0</v>
      </c>
      <c r="H50" s="72"/>
      <c r="I50" s="72">
        <v>174.93979999999999</v>
      </c>
      <c r="J50" s="72">
        <v>249.91399999999999</v>
      </c>
      <c r="K50" s="72">
        <v>0</v>
      </c>
      <c r="L50" s="72">
        <v>0</v>
      </c>
      <c r="M50" s="72">
        <v>0</v>
      </c>
      <c r="N50" s="72"/>
      <c r="O50" s="72">
        <v>794.36950000000002</v>
      </c>
      <c r="P50" s="72">
        <v>838.99699999999996</v>
      </c>
      <c r="Q50" s="72">
        <v>296.32659999999998</v>
      </c>
      <c r="R50" s="72">
        <v>660.48699999999997</v>
      </c>
      <c r="S50" s="72">
        <v>0</v>
      </c>
      <c r="T50" s="72"/>
      <c r="U50" s="72">
        <v>3750.4951000000001</v>
      </c>
      <c r="V50" s="72">
        <v>1390.5928999999999</v>
      </c>
      <c r="W50" s="72">
        <v>0</v>
      </c>
      <c r="X50" s="72">
        <v>0</v>
      </c>
      <c r="Y50" s="72">
        <v>0</v>
      </c>
      <c r="Z50" s="72"/>
      <c r="AA50" s="72">
        <v>680.20228813056247</v>
      </c>
      <c r="AB50" s="72">
        <v>573.48713560830811</v>
      </c>
      <c r="AC50" s="72">
        <v>0</v>
      </c>
      <c r="AD50" s="72">
        <v>0</v>
      </c>
      <c r="AE50" s="72">
        <v>0</v>
      </c>
      <c r="AF50" s="72"/>
      <c r="AG50" s="72">
        <v>0</v>
      </c>
      <c r="AH50" s="72">
        <v>0</v>
      </c>
      <c r="AI50" s="72">
        <v>0</v>
      </c>
      <c r="AJ50" s="72">
        <v>0</v>
      </c>
      <c r="AK50" s="72">
        <v>0</v>
      </c>
    </row>
    <row r="51" spans="1:37">
      <c r="A51" s="32" t="s">
        <v>69</v>
      </c>
      <c r="B51" s="71">
        <v>4.4527000000000004E-3</v>
      </c>
      <c r="C51" s="72">
        <v>14710.62596409495</v>
      </c>
      <c r="D51" s="72">
        <v>9864.6038077151261</v>
      </c>
      <c r="E51" s="72">
        <v>739.14820000000009</v>
      </c>
      <c r="F51" s="72">
        <v>1647.4990000000003</v>
      </c>
      <c r="G51" s="72">
        <v>0</v>
      </c>
      <c r="H51" s="72"/>
      <c r="I51" s="72">
        <v>436.36460000000005</v>
      </c>
      <c r="J51" s="72">
        <v>623.37800000000004</v>
      </c>
      <c r="K51" s="72">
        <v>0</v>
      </c>
      <c r="L51" s="72">
        <v>0</v>
      </c>
      <c r="M51" s="72">
        <v>0</v>
      </c>
      <c r="N51" s="72"/>
      <c r="O51" s="72">
        <v>1981.4515000000001</v>
      </c>
      <c r="P51" s="72">
        <v>2092.7690000000002</v>
      </c>
      <c r="Q51" s="72">
        <v>739.14820000000009</v>
      </c>
      <c r="R51" s="72">
        <v>1647.4990000000003</v>
      </c>
      <c r="S51" s="72">
        <v>0</v>
      </c>
      <c r="T51" s="72"/>
      <c r="U51" s="72">
        <v>9355.1227000000017</v>
      </c>
      <c r="V51" s="72">
        <v>3468.6533000000004</v>
      </c>
      <c r="W51" s="72">
        <v>0</v>
      </c>
      <c r="X51" s="72">
        <v>0</v>
      </c>
      <c r="Y51" s="72">
        <v>0</v>
      </c>
      <c r="Z51" s="72"/>
      <c r="AA51" s="72">
        <v>4750.5838999999914</v>
      </c>
      <c r="AB51" s="72">
        <v>4350.5752999999922</v>
      </c>
      <c r="AC51" s="72">
        <v>0</v>
      </c>
      <c r="AD51" s="72">
        <v>0</v>
      </c>
      <c r="AE51" s="72">
        <v>0</v>
      </c>
      <c r="AF51" s="72"/>
      <c r="AG51" s="72">
        <v>-1812.8967359050434</v>
      </c>
      <c r="AH51" s="72">
        <v>-670.77179228486625</v>
      </c>
      <c r="AI51" s="72">
        <v>0</v>
      </c>
      <c r="AJ51" s="72">
        <v>0</v>
      </c>
      <c r="AK51" s="72">
        <v>0</v>
      </c>
    </row>
    <row r="52" spans="1:37">
      <c r="A52" s="32" t="s">
        <v>70</v>
      </c>
      <c r="B52" s="71">
        <v>4.8450000000000001E-4</v>
      </c>
      <c r="C52" s="72">
        <v>1031.1160225519288</v>
      </c>
      <c r="D52" s="72">
        <v>526.76683234421364</v>
      </c>
      <c r="E52" s="72">
        <v>80.427000000000007</v>
      </c>
      <c r="F52" s="72">
        <v>179.26500000000001</v>
      </c>
      <c r="G52" s="72">
        <v>0</v>
      </c>
      <c r="H52" s="72"/>
      <c r="I52" s="72">
        <v>47.481000000000002</v>
      </c>
      <c r="J52" s="72">
        <v>67.83</v>
      </c>
      <c r="K52" s="72">
        <v>0</v>
      </c>
      <c r="L52" s="72">
        <v>0</v>
      </c>
      <c r="M52" s="72">
        <v>0</v>
      </c>
      <c r="N52" s="72"/>
      <c r="O52" s="72">
        <v>215.60249999999999</v>
      </c>
      <c r="P52" s="72">
        <v>227.715</v>
      </c>
      <c r="Q52" s="72">
        <v>80.427000000000007</v>
      </c>
      <c r="R52" s="72">
        <v>179.26500000000001</v>
      </c>
      <c r="S52" s="72">
        <v>0</v>
      </c>
      <c r="T52" s="72"/>
      <c r="U52" s="72">
        <v>1017.9345000000001</v>
      </c>
      <c r="V52" s="72">
        <v>377.4255</v>
      </c>
      <c r="W52" s="72">
        <v>0</v>
      </c>
      <c r="X52" s="72">
        <v>0</v>
      </c>
      <c r="Y52" s="72">
        <v>0</v>
      </c>
      <c r="Z52" s="72"/>
      <c r="AA52" s="72">
        <v>0</v>
      </c>
      <c r="AB52" s="72">
        <v>0</v>
      </c>
      <c r="AC52" s="72">
        <v>0</v>
      </c>
      <c r="AD52" s="72">
        <v>0</v>
      </c>
      <c r="AE52" s="72">
        <v>0</v>
      </c>
      <c r="AF52" s="72"/>
      <c r="AG52" s="72">
        <v>-249.90197744807128</v>
      </c>
      <c r="AH52" s="72">
        <v>-146.20366765578638</v>
      </c>
      <c r="AI52" s="72">
        <v>0</v>
      </c>
      <c r="AJ52" s="72">
        <v>0</v>
      </c>
      <c r="AK52" s="72">
        <v>0</v>
      </c>
    </row>
    <row r="53" spans="1:37">
      <c r="A53" s="32" t="s">
        <v>71</v>
      </c>
      <c r="B53" s="71">
        <v>2.0341999999999999E-2</v>
      </c>
      <c r="C53" s="72">
        <v>46653.739926706228</v>
      </c>
      <c r="D53" s="72">
        <v>27175.930019881314</v>
      </c>
      <c r="E53" s="72">
        <v>3376.7719999999999</v>
      </c>
      <c r="F53" s="72">
        <v>7526.54</v>
      </c>
      <c r="G53" s="72">
        <v>0</v>
      </c>
      <c r="H53" s="72"/>
      <c r="I53" s="72">
        <v>1993.5159999999998</v>
      </c>
      <c r="J53" s="72">
        <v>2847.8799999999997</v>
      </c>
      <c r="K53" s="72">
        <v>0</v>
      </c>
      <c r="L53" s="72">
        <v>0</v>
      </c>
      <c r="M53" s="72">
        <v>0</v>
      </c>
      <c r="N53" s="72"/>
      <c r="O53" s="72">
        <v>9052.1899999999987</v>
      </c>
      <c r="P53" s="72">
        <v>9560.74</v>
      </c>
      <c r="Q53" s="72">
        <v>3376.7719999999999</v>
      </c>
      <c r="R53" s="72">
        <v>7526.54</v>
      </c>
      <c r="S53" s="72">
        <v>0</v>
      </c>
      <c r="T53" s="72"/>
      <c r="U53" s="72">
        <v>42738.542000000001</v>
      </c>
      <c r="V53" s="72">
        <v>15846.418</v>
      </c>
      <c r="W53" s="72">
        <v>0</v>
      </c>
      <c r="X53" s="72">
        <v>0</v>
      </c>
      <c r="Y53" s="72">
        <v>0</v>
      </c>
      <c r="Z53" s="72"/>
      <c r="AA53" s="72">
        <v>1840.5979000000141</v>
      </c>
      <c r="AB53" s="72">
        <v>1840.5979000000141</v>
      </c>
      <c r="AC53" s="72">
        <v>0</v>
      </c>
      <c r="AD53" s="72">
        <v>0</v>
      </c>
      <c r="AE53" s="72">
        <v>0</v>
      </c>
      <c r="AF53" s="72"/>
      <c r="AG53" s="72">
        <v>-8971.1059732937902</v>
      </c>
      <c r="AH53" s="72">
        <v>-2919.7058801187031</v>
      </c>
      <c r="AI53" s="72">
        <v>0</v>
      </c>
      <c r="AJ53" s="72">
        <v>0</v>
      </c>
      <c r="AK53" s="72">
        <v>0</v>
      </c>
    </row>
    <row r="54" spans="1:37">
      <c r="A54" s="32" t="s">
        <v>72</v>
      </c>
      <c r="B54" s="71">
        <v>6.7647999999999996E-3</v>
      </c>
      <c r="C54" s="72">
        <v>3284.5462534124599</v>
      </c>
      <c r="D54" s="72">
        <v>3291.0415397626111</v>
      </c>
      <c r="E54" s="72">
        <v>1122.9567999999999</v>
      </c>
      <c r="F54" s="72">
        <v>2502.9759999999997</v>
      </c>
      <c r="G54" s="72">
        <v>0</v>
      </c>
      <c r="H54" s="72"/>
      <c r="I54" s="72">
        <v>662.95039999999995</v>
      </c>
      <c r="J54" s="72">
        <v>947.072</v>
      </c>
      <c r="K54" s="72">
        <v>0</v>
      </c>
      <c r="L54" s="72">
        <v>0</v>
      </c>
      <c r="M54" s="72">
        <v>0</v>
      </c>
      <c r="N54" s="72"/>
      <c r="O54" s="72">
        <v>3010.3359999999998</v>
      </c>
      <c r="P54" s="72">
        <v>3179.4559999999997</v>
      </c>
      <c r="Q54" s="72">
        <v>1122.9567999999999</v>
      </c>
      <c r="R54" s="72">
        <v>2502.9759999999997</v>
      </c>
      <c r="S54" s="72">
        <v>0</v>
      </c>
      <c r="T54" s="72"/>
      <c r="U54" s="72">
        <v>14212.844799999999</v>
      </c>
      <c r="V54" s="72">
        <v>5269.7791999999999</v>
      </c>
      <c r="W54" s="72">
        <v>0</v>
      </c>
      <c r="X54" s="72">
        <v>0</v>
      </c>
      <c r="Y54" s="72">
        <v>0</v>
      </c>
      <c r="Z54" s="72"/>
      <c r="AA54" s="72">
        <v>0</v>
      </c>
      <c r="AB54" s="72">
        <v>0</v>
      </c>
      <c r="AC54" s="72">
        <v>0</v>
      </c>
      <c r="AD54" s="72">
        <v>0</v>
      </c>
      <c r="AE54" s="72">
        <v>0</v>
      </c>
      <c r="AF54" s="72"/>
      <c r="AG54" s="72">
        <v>-14601.58494658754</v>
      </c>
      <c r="AH54" s="72">
        <v>-6105.2656602373881</v>
      </c>
      <c r="AI54" s="72">
        <v>0</v>
      </c>
      <c r="AJ54" s="72">
        <v>0</v>
      </c>
      <c r="AK54" s="72">
        <v>0</v>
      </c>
    </row>
    <row r="55" spans="1:37">
      <c r="A55" s="32" t="s">
        <v>73</v>
      </c>
      <c r="B55" s="71">
        <v>2.1563800000000001E-2</v>
      </c>
      <c r="C55" s="72">
        <v>37817.626136795254</v>
      </c>
      <c r="D55" s="72">
        <v>14227.016489614231</v>
      </c>
      <c r="E55" s="72">
        <v>3579.5907999999999</v>
      </c>
      <c r="F55" s="72">
        <v>7978.6060000000007</v>
      </c>
      <c r="G55" s="72">
        <v>0</v>
      </c>
      <c r="H55" s="72"/>
      <c r="I55" s="72">
        <v>2113.2524000000003</v>
      </c>
      <c r="J55" s="72">
        <v>3018.9320000000002</v>
      </c>
      <c r="K55" s="72">
        <v>0</v>
      </c>
      <c r="L55" s="72">
        <v>0</v>
      </c>
      <c r="M55" s="72">
        <v>0</v>
      </c>
      <c r="N55" s="72"/>
      <c r="O55" s="72">
        <v>9595.8909999999996</v>
      </c>
      <c r="P55" s="72">
        <v>10134.986000000001</v>
      </c>
      <c r="Q55" s="72">
        <v>3579.5907999999999</v>
      </c>
      <c r="R55" s="72">
        <v>7978.6060000000007</v>
      </c>
      <c r="S55" s="72">
        <v>0</v>
      </c>
      <c r="T55" s="72"/>
      <c r="U55" s="72">
        <v>45305.543799999999</v>
      </c>
      <c r="V55" s="72">
        <v>16798.200199999999</v>
      </c>
      <c r="W55" s="72">
        <v>0</v>
      </c>
      <c r="X55" s="72">
        <v>0</v>
      </c>
      <c r="Y55" s="72">
        <v>0</v>
      </c>
      <c r="Z55" s="72"/>
      <c r="AA55" s="72">
        <v>410.81580000000122</v>
      </c>
      <c r="AB55" s="72">
        <v>0</v>
      </c>
      <c r="AC55" s="72">
        <v>0</v>
      </c>
      <c r="AD55" s="72">
        <v>0</v>
      </c>
      <c r="AE55" s="72">
        <v>0</v>
      </c>
      <c r="AF55" s="72"/>
      <c r="AG55" s="72">
        <v>-19607.87686320475</v>
      </c>
      <c r="AH55" s="72">
        <v>-15725.10171038577</v>
      </c>
      <c r="AI55" s="72">
        <v>0</v>
      </c>
      <c r="AJ55" s="72">
        <v>0</v>
      </c>
      <c r="AK55" s="72">
        <v>0</v>
      </c>
    </row>
    <row r="56" spans="1:37">
      <c r="A56" s="32" t="s">
        <v>74</v>
      </c>
      <c r="B56" s="71">
        <v>8.2770000000000001E-4</v>
      </c>
      <c r="C56" s="72">
        <v>3796.4676667655781</v>
      </c>
      <c r="D56" s="72">
        <v>1826.649399703264</v>
      </c>
      <c r="E56" s="72">
        <v>137.3982</v>
      </c>
      <c r="F56" s="72">
        <v>306.24900000000002</v>
      </c>
      <c r="G56" s="72">
        <v>0</v>
      </c>
      <c r="H56" s="72"/>
      <c r="I56" s="72">
        <v>81.114599999999996</v>
      </c>
      <c r="J56" s="72">
        <v>115.878</v>
      </c>
      <c r="K56" s="72">
        <v>0</v>
      </c>
      <c r="L56" s="72">
        <v>0</v>
      </c>
      <c r="M56" s="72">
        <v>0</v>
      </c>
      <c r="N56" s="72"/>
      <c r="O56" s="72">
        <v>368.32650000000001</v>
      </c>
      <c r="P56" s="72">
        <v>389.01900000000001</v>
      </c>
      <c r="Q56" s="72">
        <v>137.3982</v>
      </c>
      <c r="R56" s="72">
        <v>306.24900000000002</v>
      </c>
      <c r="S56" s="72">
        <v>0</v>
      </c>
      <c r="T56" s="72"/>
      <c r="U56" s="72">
        <v>1738.9977000000001</v>
      </c>
      <c r="V56" s="72">
        <v>644.77830000000006</v>
      </c>
      <c r="W56" s="72">
        <v>0</v>
      </c>
      <c r="X56" s="72">
        <v>0</v>
      </c>
      <c r="Y56" s="72">
        <v>0</v>
      </c>
      <c r="Z56" s="72"/>
      <c r="AA56" s="72">
        <v>1735.0134667655782</v>
      </c>
      <c r="AB56" s="72">
        <v>676.97409970326396</v>
      </c>
      <c r="AC56" s="72">
        <v>0</v>
      </c>
      <c r="AD56" s="72">
        <v>0</v>
      </c>
      <c r="AE56" s="72">
        <v>0</v>
      </c>
      <c r="AF56" s="72"/>
      <c r="AG56" s="72">
        <v>-126.98460000000023</v>
      </c>
      <c r="AH56" s="72">
        <v>0</v>
      </c>
      <c r="AI56" s="72">
        <v>0</v>
      </c>
      <c r="AJ56" s="72">
        <v>0</v>
      </c>
      <c r="AK56" s="72">
        <v>0</v>
      </c>
    </row>
    <row r="57" spans="1:37">
      <c r="A57" s="32" t="s">
        <v>75</v>
      </c>
      <c r="B57" s="71">
        <v>5.6318999999999996E-3</v>
      </c>
      <c r="C57" s="72">
        <v>14713.288368249263</v>
      </c>
      <c r="D57" s="72">
        <v>8329.9641952522325</v>
      </c>
      <c r="E57" s="72">
        <v>934.89539999999988</v>
      </c>
      <c r="F57" s="72">
        <v>2083.8029999999999</v>
      </c>
      <c r="G57" s="72">
        <v>0</v>
      </c>
      <c r="H57" s="72"/>
      <c r="I57" s="72">
        <v>551.92619999999999</v>
      </c>
      <c r="J57" s="72">
        <v>788.46599999999989</v>
      </c>
      <c r="K57" s="72">
        <v>0</v>
      </c>
      <c r="L57" s="72">
        <v>0</v>
      </c>
      <c r="M57" s="72">
        <v>0</v>
      </c>
      <c r="N57" s="72"/>
      <c r="O57" s="72">
        <v>2506.1954999999998</v>
      </c>
      <c r="P57" s="72">
        <v>2646.9929999999999</v>
      </c>
      <c r="Q57" s="72">
        <v>934.89539999999988</v>
      </c>
      <c r="R57" s="72">
        <v>2083.8029999999999</v>
      </c>
      <c r="S57" s="72">
        <v>0</v>
      </c>
      <c r="T57" s="72"/>
      <c r="U57" s="72">
        <v>11832.621899999998</v>
      </c>
      <c r="V57" s="72">
        <v>4387.2500999999993</v>
      </c>
      <c r="W57" s="72">
        <v>0</v>
      </c>
      <c r="X57" s="72">
        <v>0</v>
      </c>
      <c r="Y57" s="72">
        <v>0</v>
      </c>
      <c r="Z57" s="72"/>
      <c r="AA57" s="72">
        <v>888.59150000000682</v>
      </c>
      <c r="AB57" s="72">
        <v>888.59150000000682</v>
      </c>
      <c r="AC57" s="72">
        <v>0</v>
      </c>
      <c r="AD57" s="72">
        <v>0</v>
      </c>
      <c r="AE57" s="72">
        <v>0</v>
      </c>
      <c r="AF57" s="72"/>
      <c r="AG57" s="72">
        <v>-1066.0467317507412</v>
      </c>
      <c r="AH57" s="72">
        <v>-381.33640474777417</v>
      </c>
      <c r="AI57" s="72">
        <v>0</v>
      </c>
      <c r="AJ57" s="72">
        <v>0</v>
      </c>
      <c r="AK57" s="72">
        <v>0</v>
      </c>
    </row>
    <row r="58" spans="1:37">
      <c r="A58" s="32" t="s">
        <v>76</v>
      </c>
      <c r="B58" s="71">
        <v>3.4169000000000001E-3</v>
      </c>
      <c r="C58" s="72">
        <v>9765.157482195842</v>
      </c>
      <c r="D58" s="72">
        <v>5646.0763534124608</v>
      </c>
      <c r="E58" s="72">
        <v>567.20540000000005</v>
      </c>
      <c r="F58" s="72">
        <v>1264.2529999999999</v>
      </c>
      <c r="G58" s="72">
        <v>0</v>
      </c>
      <c r="H58" s="72"/>
      <c r="I58" s="72">
        <v>334.8562</v>
      </c>
      <c r="J58" s="72">
        <v>478.36599999999999</v>
      </c>
      <c r="K58" s="72">
        <v>0</v>
      </c>
      <c r="L58" s="72">
        <v>0</v>
      </c>
      <c r="M58" s="72">
        <v>0</v>
      </c>
      <c r="N58" s="72"/>
      <c r="O58" s="72">
        <v>1520.5205000000001</v>
      </c>
      <c r="P58" s="72">
        <v>1605.943</v>
      </c>
      <c r="Q58" s="72">
        <v>567.20540000000005</v>
      </c>
      <c r="R58" s="72">
        <v>1264.2529999999999</v>
      </c>
      <c r="S58" s="72">
        <v>0</v>
      </c>
      <c r="T58" s="72"/>
      <c r="U58" s="72">
        <v>7178.9069</v>
      </c>
      <c r="V58" s="72">
        <v>2661.7651000000001</v>
      </c>
      <c r="W58" s="72">
        <v>0</v>
      </c>
      <c r="X58" s="72">
        <v>0</v>
      </c>
      <c r="Y58" s="72">
        <v>0</v>
      </c>
      <c r="Z58" s="72"/>
      <c r="AA58" s="72">
        <v>1643.7459000000003</v>
      </c>
      <c r="AB58" s="72">
        <v>1237.7648999999992</v>
      </c>
      <c r="AC58" s="72">
        <v>0</v>
      </c>
      <c r="AD58" s="72">
        <v>0</v>
      </c>
      <c r="AE58" s="72">
        <v>0</v>
      </c>
      <c r="AF58" s="72"/>
      <c r="AG58" s="72">
        <v>-912.87201780415796</v>
      </c>
      <c r="AH58" s="72">
        <v>-337.76264658753854</v>
      </c>
      <c r="AI58" s="72">
        <v>0</v>
      </c>
      <c r="AJ58" s="72">
        <v>0</v>
      </c>
      <c r="AK58" s="72">
        <v>0</v>
      </c>
    </row>
    <row r="59" spans="1:37">
      <c r="A59" s="32" t="s">
        <v>77</v>
      </c>
      <c r="B59" s="71">
        <v>9.2902000000000002E-3</v>
      </c>
      <c r="C59" s="72">
        <v>17636.332116913945</v>
      </c>
      <c r="D59" s="72">
        <v>8883.2241492581597</v>
      </c>
      <c r="E59" s="72">
        <v>1542.1732</v>
      </c>
      <c r="F59" s="72">
        <v>3437.3740000000003</v>
      </c>
      <c r="G59" s="72">
        <v>0</v>
      </c>
      <c r="H59" s="72"/>
      <c r="I59" s="72">
        <v>910.43960000000004</v>
      </c>
      <c r="J59" s="72">
        <v>1300.6279999999999</v>
      </c>
      <c r="K59" s="72">
        <v>0</v>
      </c>
      <c r="L59" s="72">
        <v>0</v>
      </c>
      <c r="M59" s="72">
        <v>0</v>
      </c>
      <c r="N59" s="72"/>
      <c r="O59" s="72">
        <v>4134.1390000000001</v>
      </c>
      <c r="P59" s="72">
        <v>4366.3940000000002</v>
      </c>
      <c r="Q59" s="72">
        <v>1542.1732</v>
      </c>
      <c r="R59" s="72">
        <v>3437.3740000000003</v>
      </c>
      <c r="S59" s="72">
        <v>0</v>
      </c>
      <c r="T59" s="72"/>
      <c r="U59" s="72">
        <v>19518.710200000001</v>
      </c>
      <c r="V59" s="72">
        <v>7237.0658000000003</v>
      </c>
      <c r="W59" s="72">
        <v>0</v>
      </c>
      <c r="X59" s="72">
        <v>0</v>
      </c>
      <c r="Y59" s="72">
        <v>0</v>
      </c>
      <c r="Z59" s="72"/>
      <c r="AA59" s="72">
        <v>0</v>
      </c>
      <c r="AB59" s="72">
        <v>0</v>
      </c>
      <c r="AC59" s="72">
        <v>0</v>
      </c>
      <c r="AD59" s="72">
        <v>0</v>
      </c>
      <c r="AE59" s="72">
        <v>0</v>
      </c>
      <c r="AF59" s="72"/>
      <c r="AG59" s="72">
        <v>-6926.9566830860585</v>
      </c>
      <c r="AH59" s="72">
        <v>-4020.8636507418405</v>
      </c>
      <c r="AI59" s="72">
        <v>0</v>
      </c>
      <c r="AJ59" s="72">
        <v>0</v>
      </c>
      <c r="AK59" s="72">
        <v>0</v>
      </c>
    </row>
    <row r="60" spans="1:37">
      <c r="A60" s="32" t="s">
        <v>78</v>
      </c>
      <c r="B60" s="71">
        <v>4.2596999999999999E-3</v>
      </c>
      <c r="C60" s="72">
        <v>10626.326720474774</v>
      </c>
      <c r="D60" s="72">
        <v>6061.0943385756655</v>
      </c>
      <c r="E60" s="72">
        <v>707.11019999999996</v>
      </c>
      <c r="F60" s="72">
        <v>1576.0889999999999</v>
      </c>
      <c r="G60" s="72">
        <v>0</v>
      </c>
      <c r="H60" s="72"/>
      <c r="I60" s="72">
        <v>417.45060000000001</v>
      </c>
      <c r="J60" s="72">
        <v>596.35799999999995</v>
      </c>
      <c r="K60" s="72">
        <v>0</v>
      </c>
      <c r="L60" s="72">
        <v>0</v>
      </c>
      <c r="M60" s="72">
        <v>0</v>
      </c>
      <c r="N60" s="72"/>
      <c r="O60" s="72">
        <v>1895.5664999999999</v>
      </c>
      <c r="P60" s="72">
        <v>2002.059</v>
      </c>
      <c r="Q60" s="72">
        <v>707.11019999999996</v>
      </c>
      <c r="R60" s="72">
        <v>1576.0889999999999</v>
      </c>
      <c r="S60" s="72">
        <v>0</v>
      </c>
      <c r="T60" s="72"/>
      <c r="U60" s="72">
        <v>8949.6296999999995</v>
      </c>
      <c r="V60" s="72">
        <v>3318.3062999999997</v>
      </c>
      <c r="W60" s="72">
        <v>0</v>
      </c>
      <c r="X60" s="72">
        <v>0</v>
      </c>
      <c r="Y60" s="72">
        <v>0</v>
      </c>
      <c r="Z60" s="72"/>
      <c r="AA60" s="72">
        <v>294.37039999999917</v>
      </c>
      <c r="AB60" s="72">
        <v>294.37039999999917</v>
      </c>
      <c r="AC60" s="72">
        <v>0</v>
      </c>
      <c r="AD60" s="72">
        <v>0</v>
      </c>
      <c r="AE60" s="72">
        <v>0</v>
      </c>
      <c r="AF60" s="72"/>
      <c r="AG60" s="72">
        <v>-930.6904795252251</v>
      </c>
      <c r="AH60" s="72">
        <v>-149.99936142433293</v>
      </c>
      <c r="AI60" s="72">
        <v>0</v>
      </c>
      <c r="AJ60" s="72">
        <v>0</v>
      </c>
      <c r="AK60" s="72">
        <v>0</v>
      </c>
    </row>
    <row r="61" spans="1:37">
      <c r="A61" s="32" t="s">
        <v>79</v>
      </c>
      <c r="B61" s="71">
        <v>5.3855999999999999E-3</v>
      </c>
      <c r="C61" s="72">
        <v>10310.941469436206</v>
      </c>
      <c r="D61" s="72">
        <v>5051.9891916913994</v>
      </c>
      <c r="E61" s="72">
        <v>894.00959999999998</v>
      </c>
      <c r="F61" s="72">
        <v>1992.672</v>
      </c>
      <c r="G61" s="72">
        <v>0</v>
      </c>
      <c r="H61" s="72"/>
      <c r="I61" s="72">
        <v>527.78880000000004</v>
      </c>
      <c r="J61" s="72">
        <v>753.98400000000004</v>
      </c>
      <c r="K61" s="72">
        <v>0</v>
      </c>
      <c r="L61" s="72">
        <v>0</v>
      </c>
      <c r="M61" s="72">
        <v>0</v>
      </c>
      <c r="N61" s="72"/>
      <c r="O61" s="72">
        <v>2396.5920000000001</v>
      </c>
      <c r="P61" s="72">
        <v>2531.232</v>
      </c>
      <c r="Q61" s="72">
        <v>894.00959999999998</v>
      </c>
      <c r="R61" s="72">
        <v>1992.672</v>
      </c>
      <c r="S61" s="72">
        <v>0</v>
      </c>
      <c r="T61" s="72"/>
      <c r="U61" s="72">
        <v>11315.1456</v>
      </c>
      <c r="V61" s="72">
        <v>4195.3823999999995</v>
      </c>
      <c r="W61" s="72">
        <v>0</v>
      </c>
      <c r="X61" s="72">
        <v>0</v>
      </c>
      <c r="Y61" s="72">
        <v>0</v>
      </c>
      <c r="Z61" s="72"/>
      <c r="AA61" s="72">
        <v>0</v>
      </c>
      <c r="AB61" s="72">
        <v>0</v>
      </c>
      <c r="AC61" s="72">
        <v>0</v>
      </c>
      <c r="AD61" s="72">
        <v>0</v>
      </c>
      <c r="AE61" s="72">
        <v>0</v>
      </c>
      <c r="AF61" s="72"/>
      <c r="AG61" s="72">
        <v>-3928.5849305637939</v>
      </c>
      <c r="AH61" s="72">
        <v>-2428.6092083085996</v>
      </c>
      <c r="AI61" s="72">
        <v>0</v>
      </c>
      <c r="AJ61" s="72">
        <v>0</v>
      </c>
      <c r="AK61" s="72">
        <v>0</v>
      </c>
    </row>
    <row r="62" spans="1:37">
      <c r="A62" s="32" t="s">
        <v>80</v>
      </c>
      <c r="B62" s="71">
        <v>1.7650999999999999E-3</v>
      </c>
      <c r="C62" s="72">
        <v>5347.882606528191</v>
      </c>
      <c r="D62" s="72">
        <v>3114.1343804154299</v>
      </c>
      <c r="E62" s="72">
        <v>293.00659999999999</v>
      </c>
      <c r="F62" s="72">
        <v>653.08699999999999</v>
      </c>
      <c r="G62" s="72">
        <v>0</v>
      </c>
      <c r="H62" s="72"/>
      <c r="I62" s="72">
        <v>172.97979999999998</v>
      </c>
      <c r="J62" s="72">
        <v>247.11399999999998</v>
      </c>
      <c r="K62" s="72">
        <v>0</v>
      </c>
      <c r="L62" s="72">
        <v>0</v>
      </c>
      <c r="M62" s="72">
        <v>0</v>
      </c>
      <c r="N62" s="72"/>
      <c r="O62" s="72">
        <v>785.46949999999993</v>
      </c>
      <c r="P62" s="72">
        <v>829.59699999999998</v>
      </c>
      <c r="Q62" s="72">
        <v>293.00659999999999</v>
      </c>
      <c r="R62" s="72">
        <v>653.08699999999999</v>
      </c>
      <c r="S62" s="72">
        <v>0</v>
      </c>
      <c r="T62" s="72"/>
      <c r="U62" s="72">
        <v>3708.4750999999997</v>
      </c>
      <c r="V62" s="72">
        <v>1375.0128999999999</v>
      </c>
      <c r="W62" s="72">
        <v>0</v>
      </c>
      <c r="X62" s="72">
        <v>0</v>
      </c>
      <c r="Y62" s="72">
        <v>0</v>
      </c>
      <c r="Z62" s="72"/>
      <c r="AA62" s="72">
        <v>723.06879999999876</v>
      </c>
      <c r="AB62" s="72">
        <v>677.99139999999886</v>
      </c>
      <c r="AC62" s="72">
        <v>0</v>
      </c>
      <c r="AD62" s="72">
        <v>0</v>
      </c>
      <c r="AE62" s="72">
        <v>0</v>
      </c>
      <c r="AF62" s="72"/>
      <c r="AG62" s="72">
        <v>-42.110593471808357</v>
      </c>
      <c r="AH62" s="72">
        <v>-15.580919584569097</v>
      </c>
      <c r="AI62" s="72">
        <v>0</v>
      </c>
      <c r="AJ62" s="72">
        <v>0</v>
      </c>
      <c r="AK62" s="72">
        <v>0</v>
      </c>
    </row>
    <row r="63" spans="1:37">
      <c r="A63" s="32" t="s">
        <v>81</v>
      </c>
      <c r="B63" s="71">
        <v>4.065E-3</v>
      </c>
      <c r="C63" s="72">
        <v>8869.3298344213617</v>
      </c>
      <c r="D63" s="72">
        <v>4640.7968967359029</v>
      </c>
      <c r="E63" s="72">
        <v>674.79</v>
      </c>
      <c r="F63" s="72">
        <v>1504.05</v>
      </c>
      <c r="G63" s="72">
        <v>0</v>
      </c>
      <c r="H63" s="72"/>
      <c r="I63" s="72">
        <v>398.37</v>
      </c>
      <c r="J63" s="72">
        <v>569.1</v>
      </c>
      <c r="K63" s="72">
        <v>0</v>
      </c>
      <c r="L63" s="72">
        <v>0</v>
      </c>
      <c r="M63" s="72">
        <v>0</v>
      </c>
      <c r="N63" s="72"/>
      <c r="O63" s="72">
        <v>1808.925</v>
      </c>
      <c r="P63" s="72">
        <v>1910.55</v>
      </c>
      <c r="Q63" s="72">
        <v>674.79</v>
      </c>
      <c r="R63" s="72">
        <v>1504.05</v>
      </c>
      <c r="S63" s="72">
        <v>0</v>
      </c>
      <c r="T63" s="72"/>
      <c r="U63" s="72">
        <v>8540.5650000000005</v>
      </c>
      <c r="V63" s="72">
        <v>3166.6350000000002</v>
      </c>
      <c r="W63" s="72">
        <v>0</v>
      </c>
      <c r="X63" s="72">
        <v>0</v>
      </c>
      <c r="Y63" s="72">
        <v>0</v>
      </c>
      <c r="Z63" s="72"/>
      <c r="AA63" s="72">
        <v>65.838599999999559</v>
      </c>
      <c r="AB63" s="72">
        <v>0</v>
      </c>
      <c r="AC63" s="72">
        <v>0</v>
      </c>
      <c r="AD63" s="72">
        <v>0</v>
      </c>
      <c r="AE63" s="72">
        <v>0</v>
      </c>
      <c r="AF63" s="72"/>
      <c r="AG63" s="72">
        <v>-1944.3687655786382</v>
      </c>
      <c r="AH63" s="72">
        <v>-1005.4881032640965</v>
      </c>
      <c r="AI63" s="72">
        <v>0</v>
      </c>
      <c r="AJ63" s="72">
        <v>0</v>
      </c>
      <c r="AK63" s="72">
        <v>0</v>
      </c>
    </row>
    <row r="64" spans="1:37">
      <c r="A64" s="32" t="s">
        <v>82</v>
      </c>
      <c r="B64" s="71">
        <v>8.22431E-2</v>
      </c>
      <c r="C64" s="72">
        <v>257982.91295578645</v>
      </c>
      <c r="D64" s="72">
        <v>117960.476232641</v>
      </c>
      <c r="E64" s="72">
        <v>13652.354600000001</v>
      </c>
      <c r="F64" s="72">
        <v>30429.947</v>
      </c>
      <c r="G64" s="72">
        <v>0</v>
      </c>
      <c r="H64" s="72"/>
      <c r="I64" s="72">
        <v>8059.8238000000001</v>
      </c>
      <c r="J64" s="72">
        <v>11514.034</v>
      </c>
      <c r="K64" s="72">
        <v>0</v>
      </c>
      <c r="L64" s="72">
        <v>0</v>
      </c>
      <c r="M64" s="72">
        <v>0</v>
      </c>
      <c r="N64" s="72"/>
      <c r="O64" s="72">
        <v>36598.179499999998</v>
      </c>
      <c r="P64" s="72">
        <v>38654.256999999998</v>
      </c>
      <c r="Q64" s="72">
        <v>13652.354600000001</v>
      </c>
      <c r="R64" s="72">
        <v>30429.947</v>
      </c>
      <c r="S64" s="72">
        <v>0</v>
      </c>
      <c r="T64" s="72"/>
      <c r="U64" s="72">
        <v>172792.7531</v>
      </c>
      <c r="V64" s="72">
        <v>64067.374900000003</v>
      </c>
      <c r="W64" s="72">
        <v>0</v>
      </c>
      <c r="X64" s="72">
        <v>0</v>
      </c>
      <c r="Y64" s="72">
        <v>0</v>
      </c>
      <c r="Z64" s="72"/>
      <c r="AA64" s="72">
        <v>61084.627655786404</v>
      </c>
      <c r="AB64" s="72">
        <v>22601.312232640976</v>
      </c>
      <c r="AC64" s="72">
        <v>0</v>
      </c>
      <c r="AD64" s="72">
        <v>0</v>
      </c>
      <c r="AE64" s="72">
        <v>0</v>
      </c>
      <c r="AF64" s="72"/>
      <c r="AG64" s="72">
        <v>-20552.471099999981</v>
      </c>
      <c r="AH64" s="72">
        <v>-18876.501899999977</v>
      </c>
      <c r="AI64" s="72">
        <v>0</v>
      </c>
      <c r="AJ64" s="72">
        <v>0</v>
      </c>
      <c r="AK64" s="72">
        <v>0</v>
      </c>
    </row>
    <row r="65" spans="1:37">
      <c r="A65" s="32" t="s">
        <v>83</v>
      </c>
      <c r="B65" s="71">
        <v>1.4748999999999999E-3</v>
      </c>
      <c r="C65" s="72">
        <v>4790.8534670623158</v>
      </c>
      <c r="D65" s="72">
        <v>2851.816698813057</v>
      </c>
      <c r="E65" s="72">
        <v>244.83339999999998</v>
      </c>
      <c r="F65" s="72">
        <v>545.71299999999997</v>
      </c>
      <c r="G65" s="72">
        <v>0</v>
      </c>
      <c r="H65" s="72"/>
      <c r="I65" s="72">
        <v>144.5402</v>
      </c>
      <c r="J65" s="72">
        <v>206.48599999999999</v>
      </c>
      <c r="K65" s="72">
        <v>0</v>
      </c>
      <c r="L65" s="72">
        <v>0</v>
      </c>
      <c r="M65" s="72">
        <v>0</v>
      </c>
      <c r="N65" s="72"/>
      <c r="O65" s="72">
        <v>656.33049999999992</v>
      </c>
      <c r="P65" s="72">
        <v>693.20299999999997</v>
      </c>
      <c r="Q65" s="72">
        <v>244.83339999999998</v>
      </c>
      <c r="R65" s="72">
        <v>545.71299999999997</v>
      </c>
      <c r="S65" s="72">
        <v>0</v>
      </c>
      <c r="T65" s="72"/>
      <c r="U65" s="72">
        <v>3098.7648999999997</v>
      </c>
      <c r="V65" s="72">
        <v>1148.9470999999999</v>
      </c>
      <c r="W65" s="72">
        <v>0</v>
      </c>
      <c r="X65" s="72">
        <v>0</v>
      </c>
      <c r="Y65" s="72">
        <v>0</v>
      </c>
      <c r="Z65" s="72"/>
      <c r="AA65" s="72">
        <v>908.34760000000097</v>
      </c>
      <c r="AB65" s="72">
        <v>809.51860000000067</v>
      </c>
      <c r="AC65" s="72">
        <v>0</v>
      </c>
      <c r="AD65" s="72">
        <v>0</v>
      </c>
      <c r="AE65" s="72">
        <v>0</v>
      </c>
      <c r="AF65" s="72"/>
      <c r="AG65" s="72">
        <v>-17.129732937684697</v>
      </c>
      <c r="AH65" s="72">
        <v>-6.3380011869433392</v>
      </c>
      <c r="AI65" s="72">
        <v>0</v>
      </c>
      <c r="AJ65" s="72">
        <v>0</v>
      </c>
      <c r="AK65" s="72">
        <v>0</v>
      </c>
    </row>
    <row r="66" spans="1:37">
      <c r="A66" s="32" t="s">
        <v>84</v>
      </c>
      <c r="B66" s="71">
        <v>2.4242999999999999E-3</v>
      </c>
      <c r="C66" s="72">
        <v>6856.0463047477742</v>
      </c>
      <c r="D66" s="72">
        <v>3849.249885756677</v>
      </c>
      <c r="E66" s="72">
        <v>402.43379999999996</v>
      </c>
      <c r="F66" s="72">
        <v>896.99099999999999</v>
      </c>
      <c r="G66" s="72">
        <v>0</v>
      </c>
      <c r="H66" s="72"/>
      <c r="I66" s="72">
        <v>237.5814</v>
      </c>
      <c r="J66" s="72">
        <v>339.40199999999999</v>
      </c>
      <c r="K66" s="72">
        <v>0</v>
      </c>
      <c r="L66" s="72">
        <v>0</v>
      </c>
      <c r="M66" s="72">
        <v>0</v>
      </c>
      <c r="N66" s="72"/>
      <c r="O66" s="72">
        <v>1078.8135</v>
      </c>
      <c r="P66" s="72">
        <v>1139.421</v>
      </c>
      <c r="Q66" s="72">
        <v>402.43379999999996</v>
      </c>
      <c r="R66" s="72">
        <v>896.99099999999999</v>
      </c>
      <c r="S66" s="72">
        <v>0</v>
      </c>
      <c r="T66" s="72"/>
      <c r="U66" s="72">
        <v>5093.4542999999994</v>
      </c>
      <c r="V66" s="72">
        <v>1888.5296999999998</v>
      </c>
      <c r="W66" s="72">
        <v>0</v>
      </c>
      <c r="X66" s="72">
        <v>0</v>
      </c>
      <c r="Y66" s="72">
        <v>0</v>
      </c>
      <c r="Z66" s="72"/>
      <c r="AA66" s="72">
        <v>503.93030474777441</v>
      </c>
      <c r="AB66" s="72">
        <v>481.89718575667735</v>
      </c>
      <c r="AC66" s="72">
        <v>0</v>
      </c>
      <c r="AD66" s="72">
        <v>0</v>
      </c>
      <c r="AE66" s="72">
        <v>0</v>
      </c>
      <c r="AF66" s="72"/>
      <c r="AG66" s="72">
        <v>-57.733200000000096</v>
      </c>
      <c r="AH66" s="72">
        <v>0</v>
      </c>
      <c r="AI66" s="72">
        <v>0</v>
      </c>
      <c r="AJ66" s="72">
        <v>0</v>
      </c>
      <c r="AK66" s="72">
        <v>0</v>
      </c>
    </row>
    <row r="67" spans="1:37">
      <c r="A67" s="32" t="s">
        <v>85</v>
      </c>
      <c r="B67" s="71">
        <v>6.9439999999999997E-3</v>
      </c>
      <c r="C67" s="72">
        <v>72129.309873590522</v>
      </c>
      <c r="D67" s="72">
        <v>108787.15047922848</v>
      </c>
      <c r="E67" s="72">
        <v>1152.704</v>
      </c>
      <c r="F67" s="72">
        <v>2569.2799999999997</v>
      </c>
      <c r="G67" s="72">
        <v>0</v>
      </c>
      <c r="H67" s="72"/>
      <c r="I67" s="72">
        <v>680.51199999999994</v>
      </c>
      <c r="J67" s="72">
        <v>972.16</v>
      </c>
      <c r="K67" s="72">
        <v>0</v>
      </c>
      <c r="L67" s="72">
        <v>0</v>
      </c>
      <c r="M67" s="72">
        <v>0</v>
      </c>
      <c r="N67" s="72"/>
      <c r="O67" s="72">
        <v>3090.08</v>
      </c>
      <c r="P67" s="72">
        <v>3263.68</v>
      </c>
      <c r="Q67" s="72">
        <v>1152.704</v>
      </c>
      <c r="R67" s="72">
        <v>2569.2799999999997</v>
      </c>
      <c r="S67" s="72">
        <v>0</v>
      </c>
      <c r="T67" s="72"/>
      <c r="U67" s="72">
        <v>14589.343999999999</v>
      </c>
      <c r="V67" s="72">
        <v>5409.3759999999993</v>
      </c>
      <c r="W67" s="72">
        <v>0</v>
      </c>
      <c r="X67" s="72">
        <v>0</v>
      </c>
      <c r="Y67" s="72">
        <v>0</v>
      </c>
      <c r="Z67" s="72"/>
      <c r="AA67" s="72">
        <v>125506.69900000001</v>
      </c>
      <c r="AB67" s="72">
        <v>125506.69900000001</v>
      </c>
      <c r="AC67" s="72">
        <v>0</v>
      </c>
      <c r="AD67" s="72">
        <v>0</v>
      </c>
      <c r="AE67" s="72">
        <v>0</v>
      </c>
      <c r="AF67" s="72"/>
      <c r="AG67" s="72">
        <v>-71737.325126409487</v>
      </c>
      <c r="AH67" s="72">
        <v>-26364.764520771521</v>
      </c>
      <c r="AI67" s="72">
        <v>0</v>
      </c>
      <c r="AJ67" s="72">
        <v>0</v>
      </c>
      <c r="AK67" s="72">
        <v>0</v>
      </c>
    </row>
    <row r="68" spans="1:37">
      <c r="A68" s="32" t="s">
        <v>86</v>
      </c>
      <c r="B68" s="71">
        <v>8.3329000000000007E-3</v>
      </c>
      <c r="C68" s="72">
        <v>22234.914895548962</v>
      </c>
      <c r="D68" s="72">
        <v>11568.976413353113</v>
      </c>
      <c r="E68" s="72">
        <v>1383.2614000000001</v>
      </c>
      <c r="F68" s="72">
        <v>3083.1730000000002</v>
      </c>
      <c r="G68" s="72">
        <v>0</v>
      </c>
      <c r="H68" s="72"/>
      <c r="I68" s="72">
        <v>816.62420000000009</v>
      </c>
      <c r="J68" s="72">
        <v>1166.606</v>
      </c>
      <c r="K68" s="72">
        <v>0</v>
      </c>
      <c r="L68" s="72">
        <v>0</v>
      </c>
      <c r="M68" s="72">
        <v>0</v>
      </c>
      <c r="N68" s="72"/>
      <c r="O68" s="72">
        <v>3708.1405000000004</v>
      </c>
      <c r="P68" s="72">
        <v>3916.4630000000002</v>
      </c>
      <c r="Q68" s="72">
        <v>1383.2614000000001</v>
      </c>
      <c r="R68" s="72">
        <v>3083.1730000000002</v>
      </c>
      <c r="S68" s="72">
        <v>0</v>
      </c>
      <c r="T68" s="72"/>
      <c r="U68" s="72">
        <v>17507.422900000001</v>
      </c>
      <c r="V68" s="72">
        <v>6491.3291000000008</v>
      </c>
      <c r="W68" s="72">
        <v>0</v>
      </c>
      <c r="X68" s="72">
        <v>0</v>
      </c>
      <c r="Y68" s="72">
        <v>0</v>
      </c>
      <c r="Z68" s="72"/>
      <c r="AA68" s="72">
        <v>279.45149554896358</v>
      </c>
      <c r="AB68" s="72">
        <v>71.302513353116098</v>
      </c>
      <c r="AC68" s="72">
        <v>0</v>
      </c>
      <c r="AD68" s="72">
        <v>0</v>
      </c>
      <c r="AE68" s="72">
        <v>0</v>
      </c>
      <c r="AF68" s="72"/>
      <c r="AG68" s="72">
        <v>-76.724200000003592</v>
      </c>
      <c r="AH68" s="72">
        <v>-76.724200000003592</v>
      </c>
      <c r="AI68" s="72">
        <v>0</v>
      </c>
      <c r="AJ68" s="72">
        <v>0</v>
      </c>
      <c r="AK68" s="72">
        <v>0</v>
      </c>
    </row>
    <row r="69" spans="1:37">
      <c r="A69" s="32" t="s">
        <v>87</v>
      </c>
      <c r="B69" s="71">
        <v>2.74573E-2</v>
      </c>
      <c r="C69" s="72">
        <v>60726.572593175093</v>
      </c>
      <c r="D69" s="72">
        <v>34370.308420474779</v>
      </c>
      <c r="E69" s="72">
        <v>4557.9117999999999</v>
      </c>
      <c r="F69" s="72">
        <v>10159.201000000001</v>
      </c>
      <c r="G69" s="72">
        <v>0</v>
      </c>
      <c r="H69" s="72"/>
      <c r="I69" s="72">
        <v>2690.8154</v>
      </c>
      <c r="J69" s="72">
        <v>3844.0219999999999</v>
      </c>
      <c r="K69" s="72">
        <v>0</v>
      </c>
      <c r="L69" s="72">
        <v>0</v>
      </c>
      <c r="M69" s="72">
        <v>0</v>
      </c>
      <c r="N69" s="72"/>
      <c r="O69" s="72">
        <v>12218.4985</v>
      </c>
      <c r="P69" s="72">
        <v>12904.931</v>
      </c>
      <c r="Q69" s="72">
        <v>4557.9117999999999</v>
      </c>
      <c r="R69" s="72">
        <v>10159.201000000001</v>
      </c>
      <c r="S69" s="72">
        <v>0</v>
      </c>
      <c r="T69" s="72"/>
      <c r="U69" s="72">
        <v>57687.787300000004</v>
      </c>
      <c r="V69" s="72">
        <v>21389.236700000001</v>
      </c>
      <c r="W69" s="72">
        <v>0</v>
      </c>
      <c r="X69" s="72">
        <v>0</v>
      </c>
      <c r="Y69" s="72">
        <v>0</v>
      </c>
      <c r="Z69" s="72"/>
      <c r="AA69" s="72">
        <v>127.61270000000029</v>
      </c>
      <c r="AB69" s="72">
        <v>127.61270000000029</v>
      </c>
      <c r="AC69" s="72">
        <v>0</v>
      </c>
      <c r="AD69" s="72">
        <v>0</v>
      </c>
      <c r="AE69" s="72">
        <v>0</v>
      </c>
      <c r="AF69" s="72"/>
      <c r="AG69" s="72">
        <v>-11998.141306824911</v>
      </c>
      <c r="AH69" s="72">
        <v>-3895.4939795252185</v>
      </c>
      <c r="AI69" s="72">
        <v>0</v>
      </c>
      <c r="AJ69" s="72">
        <v>0</v>
      </c>
      <c r="AK69" s="72">
        <v>0</v>
      </c>
    </row>
    <row r="70" spans="1:37">
      <c r="A70" s="32" t="s">
        <v>88</v>
      </c>
      <c r="B70" s="71">
        <v>1.5912999999999999E-3</v>
      </c>
      <c r="C70" s="72">
        <v>5080.6172350148372</v>
      </c>
      <c r="D70" s="72">
        <v>3499.1601949554911</v>
      </c>
      <c r="E70" s="72">
        <v>264.1558</v>
      </c>
      <c r="F70" s="72">
        <v>588.78099999999995</v>
      </c>
      <c r="G70" s="72">
        <v>0</v>
      </c>
      <c r="H70" s="72"/>
      <c r="I70" s="72">
        <v>155.94739999999999</v>
      </c>
      <c r="J70" s="72">
        <v>222.78199999999998</v>
      </c>
      <c r="K70" s="72">
        <v>0</v>
      </c>
      <c r="L70" s="72">
        <v>0</v>
      </c>
      <c r="M70" s="72">
        <v>0</v>
      </c>
      <c r="N70" s="72"/>
      <c r="O70" s="72">
        <v>708.12849999999992</v>
      </c>
      <c r="P70" s="72">
        <v>747.91099999999994</v>
      </c>
      <c r="Q70" s="72">
        <v>264.1558</v>
      </c>
      <c r="R70" s="72">
        <v>588.78099999999995</v>
      </c>
      <c r="S70" s="72">
        <v>0</v>
      </c>
      <c r="T70" s="72"/>
      <c r="U70" s="72">
        <v>3343.3212999999996</v>
      </c>
      <c r="V70" s="72">
        <v>1239.6226999999999</v>
      </c>
      <c r="W70" s="72">
        <v>0</v>
      </c>
      <c r="X70" s="72">
        <v>0</v>
      </c>
      <c r="Y70" s="72">
        <v>0</v>
      </c>
      <c r="Z70" s="72"/>
      <c r="AA70" s="72">
        <v>1493.7732000000017</v>
      </c>
      <c r="AB70" s="72">
        <v>1493.7732000000017</v>
      </c>
      <c r="AC70" s="72">
        <v>0</v>
      </c>
      <c r="AD70" s="72">
        <v>0</v>
      </c>
      <c r="AE70" s="72">
        <v>0</v>
      </c>
      <c r="AF70" s="72"/>
      <c r="AG70" s="72">
        <v>-620.55316498516345</v>
      </c>
      <c r="AH70" s="72">
        <v>-204.92870504451051</v>
      </c>
      <c r="AI70" s="72">
        <v>0</v>
      </c>
      <c r="AJ70" s="72">
        <v>0</v>
      </c>
      <c r="AK70" s="72">
        <v>0</v>
      </c>
    </row>
    <row r="71" spans="1:37">
      <c r="A71" s="32" t="s">
        <v>89</v>
      </c>
      <c r="B71" s="71">
        <v>2.2098099999999999E-2</v>
      </c>
      <c r="C71" s="72">
        <v>63689.670543026732</v>
      </c>
      <c r="D71" s="72">
        <v>33264.645070919905</v>
      </c>
      <c r="E71" s="72">
        <v>3668.2846</v>
      </c>
      <c r="F71" s="72">
        <v>8176.2969999999996</v>
      </c>
      <c r="G71" s="72">
        <v>0</v>
      </c>
      <c r="H71" s="72"/>
      <c r="I71" s="72">
        <v>2165.6138000000001</v>
      </c>
      <c r="J71" s="72">
        <v>3093.7339999999999</v>
      </c>
      <c r="K71" s="72">
        <v>0</v>
      </c>
      <c r="L71" s="72">
        <v>0</v>
      </c>
      <c r="M71" s="72">
        <v>0</v>
      </c>
      <c r="N71" s="72"/>
      <c r="O71" s="72">
        <v>9833.6544999999987</v>
      </c>
      <c r="P71" s="72">
        <v>10386.107</v>
      </c>
      <c r="Q71" s="72">
        <v>3668.2846</v>
      </c>
      <c r="R71" s="72">
        <v>8176.2969999999996</v>
      </c>
      <c r="S71" s="72">
        <v>0</v>
      </c>
      <c r="T71" s="72"/>
      <c r="U71" s="72">
        <v>46428.108099999998</v>
      </c>
      <c r="V71" s="72">
        <v>17214.419900000001</v>
      </c>
      <c r="W71" s="72">
        <v>0</v>
      </c>
      <c r="X71" s="72">
        <v>0</v>
      </c>
      <c r="Y71" s="72">
        <v>0</v>
      </c>
      <c r="Z71" s="72"/>
      <c r="AA71" s="72">
        <v>5336.6647430267294</v>
      </c>
      <c r="AB71" s="72">
        <v>2570.3841709199032</v>
      </c>
      <c r="AC71" s="72">
        <v>0</v>
      </c>
      <c r="AD71" s="72">
        <v>0</v>
      </c>
      <c r="AE71" s="72">
        <v>0</v>
      </c>
      <c r="AF71" s="72"/>
      <c r="AG71" s="72">
        <v>-74.370599999997665</v>
      </c>
      <c r="AH71" s="72">
        <v>0</v>
      </c>
      <c r="AI71" s="72">
        <v>0</v>
      </c>
      <c r="AJ71" s="72">
        <v>0</v>
      </c>
      <c r="AK71" s="72">
        <v>0</v>
      </c>
    </row>
    <row r="72" spans="1:37">
      <c r="A72" s="32" t="s">
        <v>90</v>
      </c>
      <c r="B72" s="71">
        <v>1.12581E-2</v>
      </c>
      <c r="C72" s="72">
        <v>27092.580932344215</v>
      </c>
      <c r="D72" s="72">
        <v>16185.601502967353</v>
      </c>
      <c r="E72" s="72">
        <v>1868.8445999999999</v>
      </c>
      <c r="F72" s="72">
        <v>4165.4970000000003</v>
      </c>
      <c r="G72" s="72">
        <v>0</v>
      </c>
      <c r="H72" s="72"/>
      <c r="I72" s="72">
        <v>1103.2937999999999</v>
      </c>
      <c r="J72" s="72">
        <v>1576.134</v>
      </c>
      <c r="K72" s="72">
        <v>0</v>
      </c>
      <c r="L72" s="72">
        <v>0</v>
      </c>
      <c r="M72" s="72">
        <v>0</v>
      </c>
      <c r="N72" s="72"/>
      <c r="O72" s="72">
        <v>5009.8545000000004</v>
      </c>
      <c r="P72" s="72">
        <v>5291.3069999999998</v>
      </c>
      <c r="Q72" s="72">
        <v>1868.8445999999999</v>
      </c>
      <c r="R72" s="72">
        <v>4165.4970000000003</v>
      </c>
      <c r="S72" s="72">
        <v>0</v>
      </c>
      <c r="T72" s="72"/>
      <c r="U72" s="72">
        <v>23653.268100000001</v>
      </c>
      <c r="V72" s="72">
        <v>8770.0599000000002</v>
      </c>
      <c r="W72" s="72">
        <v>0</v>
      </c>
      <c r="X72" s="72">
        <v>0</v>
      </c>
      <c r="Y72" s="72">
        <v>0</v>
      </c>
      <c r="Z72" s="72"/>
      <c r="AA72" s="72">
        <v>2134.1853999999912</v>
      </c>
      <c r="AB72" s="72">
        <v>2134.1853999999912</v>
      </c>
      <c r="AC72" s="72">
        <v>0</v>
      </c>
      <c r="AD72" s="72">
        <v>0</v>
      </c>
      <c r="AE72" s="72">
        <v>0</v>
      </c>
      <c r="AF72" s="72"/>
      <c r="AG72" s="72">
        <v>-4808.0208676557759</v>
      </c>
      <c r="AH72" s="72">
        <v>-1586.0847970326372</v>
      </c>
      <c r="AI72" s="72">
        <v>0</v>
      </c>
      <c r="AJ72" s="72">
        <v>0</v>
      </c>
      <c r="AK72" s="72">
        <v>0</v>
      </c>
    </row>
    <row r="73" spans="1:37">
      <c r="A73" s="32" t="s">
        <v>91</v>
      </c>
      <c r="B73" s="71">
        <v>1.4119E-3</v>
      </c>
      <c r="C73" s="72">
        <v>3836.0309172106818</v>
      </c>
      <c r="D73" s="72">
        <v>2717.0143483679522</v>
      </c>
      <c r="E73" s="72">
        <v>234.37540000000001</v>
      </c>
      <c r="F73" s="72">
        <v>522.40300000000002</v>
      </c>
      <c r="G73" s="72">
        <v>0</v>
      </c>
      <c r="H73" s="72"/>
      <c r="I73" s="72">
        <v>138.36619999999999</v>
      </c>
      <c r="J73" s="72">
        <v>197.666</v>
      </c>
      <c r="K73" s="72">
        <v>0</v>
      </c>
      <c r="L73" s="72">
        <v>0</v>
      </c>
      <c r="M73" s="72">
        <v>0</v>
      </c>
      <c r="N73" s="72"/>
      <c r="O73" s="72">
        <v>628.29549999999995</v>
      </c>
      <c r="P73" s="72">
        <v>663.59299999999996</v>
      </c>
      <c r="Q73" s="72">
        <v>234.37540000000001</v>
      </c>
      <c r="R73" s="72">
        <v>522.40300000000002</v>
      </c>
      <c r="S73" s="72">
        <v>0</v>
      </c>
      <c r="T73" s="72"/>
      <c r="U73" s="72">
        <v>2966.4018999999998</v>
      </c>
      <c r="V73" s="72">
        <v>1099.8701000000001</v>
      </c>
      <c r="W73" s="72">
        <v>0</v>
      </c>
      <c r="X73" s="72">
        <v>0</v>
      </c>
      <c r="Y73" s="72">
        <v>0</v>
      </c>
      <c r="Z73" s="72"/>
      <c r="AA73" s="72">
        <v>1329.1706999999988</v>
      </c>
      <c r="AB73" s="72">
        <v>1209.5804999999989</v>
      </c>
      <c r="AC73" s="72">
        <v>0</v>
      </c>
      <c r="AD73" s="72">
        <v>0</v>
      </c>
      <c r="AE73" s="72">
        <v>0</v>
      </c>
      <c r="AF73" s="72"/>
      <c r="AG73" s="72">
        <v>-1226.2033827893165</v>
      </c>
      <c r="AH73" s="72">
        <v>-453.69525163204725</v>
      </c>
      <c r="AI73" s="72">
        <v>0</v>
      </c>
      <c r="AJ73" s="72">
        <v>0</v>
      </c>
      <c r="AK73" s="72">
        <v>0</v>
      </c>
    </row>
    <row r="74" spans="1:37">
      <c r="A74" s="32" t="s">
        <v>92</v>
      </c>
      <c r="B74" s="71">
        <v>4.0241000000000001E-3</v>
      </c>
      <c r="C74" s="72">
        <v>11625.620436201782</v>
      </c>
      <c r="D74" s="72">
        <v>6948.8104913946572</v>
      </c>
      <c r="E74" s="72">
        <v>668.00059999999996</v>
      </c>
      <c r="F74" s="72">
        <v>1488.9169999999999</v>
      </c>
      <c r="G74" s="72">
        <v>0</v>
      </c>
      <c r="H74" s="72"/>
      <c r="I74" s="72">
        <v>394.36180000000002</v>
      </c>
      <c r="J74" s="72">
        <v>563.37400000000002</v>
      </c>
      <c r="K74" s="72">
        <v>0</v>
      </c>
      <c r="L74" s="72">
        <v>0</v>
      </c>
      <c r="M74" s="72">
        <v>0</v>
      </c>
      <c r="N74" s="72"/>
      <c r="O74" s="72">
        <v>1790.7245</v>
      </c>
      <c r="P74" s="72">
        <v>1891.327</v>
      </c>
      <c r="Q74" s="72">
        <v>668.00059999999996</v>
      </c>
      <c r="R74" s="72">
        <v>1488.9169999999999</v>
      </c>
      <c r="S74" s="72">
        <v>0</v>
      </c>
      <c r="T74" s="72"/>
      <c r="U74" s="72">
        <v>8454.6340999999993</v>
      </c>
      <c r="V74" s="72">
        <v>3134.7739000000001</v>
      </c>
      <c r="W74" s="72">
        <v>0</v>
      </c>
      <c r="X74" s="72">
        <v>0</v>
      </c>
      <c r="Y74" s="72">
        <v>0</v>
      </c>
      <c r="Z74" s="72"/>
      <c r="AA74" s="72">
        <v>1831.6805999999992</v>
      </c>
      <c r="AB74" s="72">
        <v>1672.2743999999977</v>
      </c>
      <c r="AC74" s="72">
        <v>0</v>
      </c>
      <c r="AD74" s="72">
        <v>0</v>
      </c>
      <c r="AE74" s="72">
        <v>0</v>
      </c>
      <c r="AF74" s="72"/>
      <c r="AG74" s="72">
        <v>-845.78056379821692</v>
      </c>
      <c r="AH74" s="72">
        <v>-312.93880860534034</v>
      </c>
      <c r="AI74" s="72">
        <v>0</v>
      </c>
      <c r="AJ74" s="72">
        <v>0</v>
      </c>
      <c r="AK74" s="72">
        <v>0</v>
      </c>
    </row>
    <row r="75" spans="1:37">
      <c r="A75" s="32" t="s">
        <v>93</v>
      </c>
      <c r="B75" s="71">
        <v>7.4469999999999996E-3</v>
      </c>
      <c r="C75" s="72">
        <v>16294.498054896147</v>
      </c>
      <c r="D75" s="72">
        <v>8324.3478353115752</v>
      </c>
      <c r="E75" s="72">
        <v>1236.202</v>
      </c>
      <c r="F75" s="72">
        <v>2755.39</v>
      </c>
      <c r="G75" s="72">
        <v>0</v>
      </c>
      <c r="H75" s="72"/>
      <c r="I75" s="72">
        <v>729.80599999999993</v>
      </c>
      <c r="J75" s="72">
        <v>1042.58</v>
      </c>
      <c r="K75" s="72">
        <v>0</v>
      </c>
      <c r="L75" s="72">
        <v>0</v>
      </c>
      <c r="M75" s="72">
        <v>0</v>
      </c>
      <c r="N75" s="72"/>
      <c r="O75" s="72">
        <v>3313.915</v>
      </c>
      <c r="P75" s="72">
        <v>3500.0899999999997</v>
      </c>
      <c r="Q75" s="72">
        <v>1236.202</v>
      </c>
      <c r="R75" s="72">
        <v>2755.39</v>
      </c>
      <c r="S75" s="72">
        <v>0</v>
      </c>
      <c r="T75" s="72"/>
      <c r="U75" s="72">
        <v>15646.146999999999</v>
      </c>
      <c r="V75" s="72">
        <v>5801.2129999999997</v>
      </c>
      <c r="W75" s="72">
        <v>0</v>
      </c>
      <c r="X75" s="72">
        <v>0</v>
      </c>
      <c r="Y75" s="72">
        <v>0</v>
      </c>
      <c r="Z75" s="72"/>
      <c r="AA75" s="72">
        <v>0</v>
      </c>
      <c r="AB75" s="72">
        <v>0</v>
      </c>
      <c r="AC75" s="72">
        <v>0</v>
      </c>
      <c r="AD75" s="72">
        <v>0</v>
      </c>
      <c r="AE75" s="72">
        <v>0</v>
      </c>
      <c r="AF75" s="72"/>
      <c r="AG75" s="72">
        <v>-3395.3699451038519</v>
      </c>
      <c r="AH75" s="72">
        <v>-2019.5351646884237</v>
      </c>
      <c r="AI75" s="72">
        <v>0</v>
      </c>
      <c r="AJ75" s="72">
        <v>0</v>
      </c>
      <c r="AK75" s="72">
        <v>0</v>
      </c>
    </row>
    <row r="76" spans="1:37">
      <c r="A76" s="32" t="s">
        <v>94</v>
      </c>
      <c r="B76" s="71">
        <v>1.2819000000000001E-3</v>
      </c>
      <c r="C76" s="72">
        <v>3980.0733246290783</v>
      </c>
      <c r="D76" s="72">
        <v>2678.8603261127587</v>
      </c>
      <c r="E76" s="72">
        <v>212.79540000000003</v>
      </c>
      <c r="F76" s="72">
        <v>474.30300000000005</v>
      </c>
      <c r="G76" s="72">
        <v>0</v>
      </c>
      <c r="H76" s="72"/>
      <c r="I76" s="72">
        <v>125.62620000000001</v>
      </c>
      <c r="J76" s="72">
        <v>179.46600000000001</v>
      </c>
      <c r="K76" s="72">
        <v>0</v>
      </c>
      <c r="L76" s="72">
        <v>0</v>
      </c>
      <c r="M76" s="72">
        <v>0</v>
      </c>
      <c r="N76" s="72"/>
      <c r="O76" s="72">
        <v>570.44550000000004</v>
      </c>
      <c r="P76" s="72">
        <v>602.49300000000005</v>
      </c>
      <c r="Q76" s="72">
        <v>212.79540000000003</v>
      </c>
      <c r="R76" s="72">
        <v>474.30300000000005</v>
      </c>
      <c r="S76" s="72">
        <v>0</v>
      </c>
      <c r="T76" s="72"/>
      <c r="U76" s="72">
        <v>2693.2719000000002</v>
      </c>
      <c r="V76" s="72">
        <v>998.60010000000011</v>
      </c>
      <c r="W76" s="72">
        <v>0</v>
      </c>
      <c r="X76" s="72">
        <v>0</v>
      </c>
      <c r="Y76" s="72">
        <v>0</v>
      </c>
      <c r="Z76" s="72"/>
      <c r="AA76" s="72">
        <v>1175.9955999999991</v>
      </c>
      <c r="AB76" s="72">
        <v>1114.8495999999993</v>
      </c>
      <c r="AC76" s="72">
        <v>0</v>
      </c>
      <c r="AD76" s="72">
        <v>0</v>
      </c>
      <c r="AE76" s="72">
        <v>0</v>
      </c>
      <c r="AF76" s="72"/>
      <c r="AG76" s="72">
        <v>-585.26587537092098</v>
      </c>
      <c r="AH76" s="72">
        <v>-216.54837388724081</v>
      </c>
      <c r="AI76" s="72">
        <v>0</v>
      </c>
      <c r="AJ76" s="72">
        <v>0</v>
      </c>
      <c r="AK76" s="72">
        <v>0</v>
      </c>
    </row>
    <row r="77" spans="1:37">
      <c r="A77" s="32" t="s">
        <v>95</v>
      </c>
      <c r="B77" s="71">
        <v>3.4467E-3</v>
      </c>
      <c r="C77" s="72">
        <v>10126.649483679526</v>
      </c>
      <c r="D77" s="72">
        <v>5389.196448961422</v>
      </c>
      <c r="E77" s="72">
        <v>572.15219999999999</v>
      </c>
      <c r="F77" s="72">
        <v>1275.279</v>
      </c>
      <c r="G77" s="72">
        <v>0</v>
      </c>
      <c r="H77" s="72"/>
      <c r="I77" s="72">
        <v>337.77660000000003</v>
      </c>
      <c r="J77" s="72">
        <v>482.53800000000001</v>
      </c>
      <c r="K77" s="72">
        <v>0</v>
      </c>
      <c r="L77" s="72">
        <v>0</v>
      </c>
      <c r="M77" s="72">
        <v>0</v>
      </c>
      <c r="N77" s="72"/>
      <c r="O77" s="72">
        <v>1533.7815000000001</v>
      </c>
      <c r="P77" s="72">
        <v>1619.9490000000001</v>
      </c>
      <c r="Q77" s="72">
        <v>572.15219999999999</v>
      </c>
      <c r="R77" s="72">
        <v>1275.279</v>
      </c>
      <c r="S77" s="72">
        <v>0</v>
      </c>
      <c r="T77" s="72"/>
      <c r="U77" s="72">
        <v>7241.5167000000001</v>
      </c>
      <c r="V77" s="72">
        <v>2684.9793</v>
      </c>
      <c r="W77" s="72">
        <v>0</v>
      </c>
      <c r="X77" s="72">
        <v>0</v>
      </c>
      <c r="Y77" s="72">
        <v>0</v>
      </c>
      <c r="Z77" s="72"/>
      <c r="AA77" s="72">
        <v>1013.5746836795261</v>
      </c>
      <c r="AB77" s="72">
        <v>601.7301489614224</v>
      </c>
      <c r="AC77" s="72">
        <v>0</v>
      </c>
      <c r="AD77" s="72">
        <v>0</v>
      </c>
      <c r="AE77" s="72">
        <v>0</v>
      </c>
      <c r="AF77" s="72"/>
      <c r="AG77" s="72">
        <v>0</v>
      </c>
      <c r="AH77" s="72">
        <v>0</v>
      </c>
      <c r="AI77" s="72">
        <v>0</v>
      </c>
      <c r="AJ77" s="72">
        <v>0</v>
      </c>
      <c r="AK77" s="72">
        <v>0</v>
      </c>
    </row>
    <row r="78" spans="1:37">
      <c r="A78" s="32" t="s">
        <v>96</v>
      </c>
      <c r="B78" s="71">
        <v>1.4525700000000001E-2</v>
      </c>
      <c r="C78" s="72">
        <v>38908.928350445101</v>
      </c>
      <c r="D78" s="72">
        <v>18745.304048664671</v>
      </c>
      <c r="E78" s="72">
        <v>2411.2662</v>
      </c>
      <c r="F78" s="72">
        <v>5374.509</v>
      </c>
      <c r="G78" s="72">
        <v>0</v>
      </c>
      <c r="H78" s="72"/>
      <c r="I78" s="72">
        <v>1423.5186000000001</v>
      </c>
      <c r="J78" s="72">
        <v>2033.5980000000002</v>
      </c>
      <c r="K78" s="72">
        <v>0</v>
      </c>
      <c r="L78" s="72">
        <v>0</v>
      </c>
      <c r="M78" s="72">
        <v>0</v>
      </c>
      <c r="N78" s="72"/>
      <c r="O78" s="72">
        <v>6463.9365000000007</v>
      </c>
      <c r="P78" s="72">
        <v>6827.0790000000006</v>
      </c>
      <c r="Q78" s="72">
        <v>2411.2662</v>
      </c>
      <c r="R78" s="72">
        <v>5374.509</v>
      </c>
      <c r="S78" s="72">
        <v>0</v>
      </c>
      <c r="T78" s="72"/>
      <c r="U78" s="72">
        <v>30518.495700000003</v>
      </c>
      <c r="V78" s="72">
        <v>11315.5203</v>
      </c>
      <c r="W78" s="72">
        <v>0</v>
      </c>
      <c r="X78" s="72">
        <v>0</v>
      </c>
      <c r="Y78" s="72">
        <v>0</v>
      </c>
      <c r="Z78" s="72"/>
      <c r="AA78" s="72">
        <v>2905.6976504451063</v>
      </c>
      <c r="AB78" s="72">
        <v>971.82684866468958</v>
      </c>
      <c r="AC78" s="72">
        <v>0</v>
      </c>
      <c r="AD78" s="72">
        <v>0</v>
      </c>
      <c r="AE78" s="72">
        <v>0</v>
      </c>
      <c r="AF78" s="72"/>
      <c r="AG78" s="72">
        <v>-2402.720100000015</v>
      </c>
      <c r="AH78" s="72">
        <v>-2402.720100000015</v>
      </c>
      <c r="AI78" s="72">
        <v>0</v>
      </c>
      <c r="AJ78" s="72">
        <v>0</v>
      </c>
      <c r="AK78" s="72">
        <v>0</v>
      </c>
    </row>
    <row r="79" spans="1:37">
      <c r="A79" s="32" t="s">
        <v>97</v>
      </c>
      <c r="B79" s="71">
        <v>2.3395999999999998E-3</v>
      </c>
      <c r="C79" s="72">
        <v>6326.0818213649818</v>
      </c>
      <c r="D79" s="72">
        <v>3038.5093359050425</v>
      </c>
      <c r="E79" s="72">
        <v>388.37359999999995</v>
      </c>
      <c r="F79" s="72">
        <v>865.65199999999993</v>
      </c>
      <c r="G79" s="72">
        <v>0</v>
      </c>
      <c r="H79" s="72"/>
      <c r="I79" s="72">
        <v>229.28079999999997</v>
      </c>
      <c r="J79" s="72">
        <v>327.54399999999998</v>
      </c>
      <c r="K79" s="72">
        <v>0</v>
      </c>
      <c r="L79" s="72">
        <v>0</v>
      </c>
      <c r="M79" s="72">
        <v>0</v>
      </c>
      <c r="N79" s="72"/>
      <c r="O79" s="72">
        <v>1041.1219999999998</v>
      </c>
      <c r="P79" s="72">
        <v>1099.6119999999999</v>
      </c>
      <c r="Q79" s="72">
        <v>388.37359999999995</v>
      </c>
      <c r="R79" s="72">
        <v>865.65199999999993</v>
      </c>
      <c r="S79" s="72">
        <v>0</v>
      </c>
      <c r="T79" s="72"/>
      <c r="U79" s="72">
        <v>4915.4996000000001</v>
      </c>
      <c r="V79" s="72">
        <v>1822.5483999999999</v>
      </c>
      <c r="W79" s="72">
        <v>0</v>
      </c>
      <c r="X79" s="72">
        <v>0</v>
      </c>
      <c r="Y79" s="72">
        <v>0</v>
      </c>
      <c r="Z79" s="72"/>
      <c r="AA79" s="72">
        <v>999.2344213649834</v>
      </c>
      <c r="AB79" s="72">
        <v>369.71673590504395</v>
      </c>
      <c r="AC79" s="72">
        <v>0</v>
      </c>
      <c r="AD79" s="72">
        <v>0</v>
      </c>
      <c r="AE79" s="72">
        <v>0</v>
      </c>
      <c r="AF79" s="72"/>
      <c r="AG79" s="72">
        <v>-859.0550000000012</v>
      </c>
      <c r="AH79" s="72">
        <v>-580.91180000000122</v>
      </c>
      <c r="AI79" s="72">
        <v>0</v>
      </c>
      <c r="AJ79" s="72">
        <v>0</v>
      </c>
      <c r="AK79" s="72">
        <v>0</v>
      </c>
    </row>
    <row r="80" spans="1:37">
      <c r="A80" s="32" t="s">
        <v>98</v>
      </c>
      <c r="B80" s="71">
        <v>1.20278E-2</v>
      </c>
      <c r="C80" s="72">
        <v>38115.471693768515</v>
      </c>
      <c r="D80" s="72">
        <v>18969.842618694347</v>
      </c>
      <c r="E80" s="72">
        <v>1996.6148000000001</v>
      </c>
      <c r="F80" s="72">
        <v>4450.2860000000001</v>
      </c>
      <c r="G80" s="72">
        <v>0</v>
      </c>
      <c r="H80" s="72"/>
      <c r="I80" s="72">
        <v>1178.7244000000001</v>
      </c>
      <c r="J80" s="72">
        <v>1683.8920000000001</v>
      </c>
      <c r="K80" s="72">
        <v>0</v>
      </c>
      <c r="L80" s="72">
        <v>0</v>
      </c>
      <c r="M80" s="72">
        <v>0</v>
      </c>
      <c r="N80" s="72"/>
      <c r="O80" s="72">
        <v>5352.3710000000001</v>
      </c>
      <c r="P80" s="72">
        <v>5653.0659999999998</v>
      </c>
      <c r="Q80" s="72">
        <v>1996.6148000000001</v>
      </c>
      <c r="R80" s="72">
        <v>4450.2860000000001</v>
      </c>
      <c r="S80" s="72">
        <v>0</v>
      </c>
      <c r="T80" s="72"/>
      <c r="U80" s="72">
        <v>25270.407800000001</v>
      </c>
      <c r="V80" s="72">
        <v>9369.6561999999994</v>
      </c>
      <c r="W80" s="72">
        <v>0</v>
      </c>
      <c r="X80" s="72">
        <v>0</v>
      </c>
      <c r="Y80" s="72">
        <v>0</v>
      </c>
      <c r="Z80" s="72"/>
      <c r="AA80" s="72">
        <v>9650.4632937685346</v>
      </c>
      <c r="AB80" s="72">
        <v>3570.6714186943586</v>
      </c>
      <c r="AC80" s="72">
        <v>0</v>
      </c>
      <c r="AD80" s="72">
        <v>0</v>
      </c>
      <c r="AE80" s="72">
        <v>0</v>
      </c>
      <c r="AF80" s="72"/>
      <c r="AG80" s="72">
        <v>-3336.4948000000122</v>
      </c>
      <c r="AH80" s="72">
        <v>-1307.4430000000102</v>
      </c>
      <c r="AI80" s="72">
        <v>0</v>
      </c>
      <c r="AJ80" s="72">
        <v>0</v>
      </c>
      <c r="AK80" s="72">
        <v>0</v>
      </c>
    </row>
    <row r="81" spans="1:37">
      <c r="A81" s="32" t="s">
        <v>99</v>
      </c>
      <c r="B81" s="71">
        <v>2.7853999999999999E-3</v>
      </c>
      <c r="C81" s="72">
        <v>8114.4222436201781</v>
      </c>
      <c r="D81" s="72">
        <v>5032.7138691394648</v>
      </c>
      <c r="E81" s="72">
        <v>462.37639999999999</v>
      </c>
      <c r="F81" s="72">
        <v>1030.598</v>
      </c>
      <c r="G81" s="72">
        <v>0</v>
      </c>
      <c r="H81" s="72"/>
      <c r="I81" s="72">
        <v>272.9692</v>
      </c>
      <c r="J81" s="72">
        <v>389.95600000000002</v>
      </c>
      <c r="K81" s="72">
        <v>0</v>
      </c>
      <c r="L81" s="72">
        <v>0</v>
      </c>
      <c r="M81" s="72">
        <v>0</v>
      </c>
      <c r="N81" s="72"/>
      <c r="O81" s="72">
        <v>1239.5029999999999</v>
      </c>
      <c r="P81" s="72">
        <v>1309.1379999999999</v>
      </c>
      <c r="Q81" s="72">
        <v>462.37639999999999</v>
      </c>
      <c r="R81" s="72">
        <v>1030.598</v>
      </c>
      <c r="S81" s="72">
        <v>0</v>
      </c>
      <c r="T81" s="72"/>
      <c r="U81" s="72">
        <v>5852.1253999999999</v>
      </c>
      <c r="V81" s="72">
        <v>2169.8265999999999</v>
      </c>
      <c r="W81" s="72">
        <v>0</v>
      </c>
      <c r="X81" s="72">
        <v>0</v>
      </c>
      <c r="Y81" s="72">
        <v>0</v>
      </c>
      <c r="Z81" s="72"/>
      <c r="AA81" s="72">
        <v>1328.5812999999991</v>
      </c>
      <c r="AB81" s="72">
        <v>1328.5812999999991</v>
      </c>
      <c r="AC81" s="72">
        <v>0</v>
      </c>
      <c r="AD81" s="72">
        <v>0</v>
      </c>
      <c r="AE81" s="72">
        <v>0</v>
      </c>
      <c r="AF81" s="72"/>
      <c r="AG81" s="72">
        <v>-578.75665637982138</v>
      </c>
      <c r="AH81" s="72">
        <v>-164.78803086053421</v>
      </c>
      <c r="AI81" s="72">
        <v>0</v>
      </c>
      <c r="AJ81" s="72">
        <v>0</v>
      </c>
      <c r="AK81" s="72">
        <v>0</v>
      </c>
    </row>
    <row r="82" spans="1:37">
      <c r="A82" s="32" t="s">
        <v>100</v>
      </c>
      <c r="B82" s="71">
        <v>7.8741000000000002E-3</v>
      </c>
      <c r="C82" s="72">
        <v>20895.614399109796</v>
      </c>
      <c r="D82" s="72">
        <v>13792.922102670622</v>
      </c>
      <c r="E82" s="72">
        <v>1307.1006</v>
      </c>
      <c r="F82" s="72">
        <v>2913.4169999999999</v>
      </c>
      <c r="G82" s="72">
        <v>0</v>
      </c>
      <c r="H82" s="72"/>
      <c r="I82" s="72">
        <v>771.66179999999997</v>
      </c>
      <c r="J82" s="72">
        <v>1102.374</v>
      </c>
      <c r="K82" s="72">
        <v>0</v>
      </c>
      <c r="L82" s="72">
        <v>0</v>
      </c>
      <c r="M82" s="72">
        <v>0</v>
      </c>
      <c r="N82" s="72"/>
      <c r="O82" s="72">
        <v>3503.9745000000003</v>
      </c>
      <c r="P82" s="72">
        <v>3700.8270000000002</v>
      </c>
      <c r="Q82" s="72">
        <v>1307.1006</v>
      </c>
      <c r="R82" s="72">
        <v>2913.4169999999999</v>
      </c>
      <c r="S82" s="72">
        <v>0</v>
      </c>
      <c r="T82" s="72"/>
      <c r="U82" s="72">
        <v>16543.484100000001</v>
      </c>
      <c r="V82" s="72">
        <v>6133.9238999999998</v>
      </c>
      <c r="W82" s="72">
        <v>0</v>
      </c>
      <c r="X82" s="72">
        <v>0</v>
      </c>
      <c r="Y82" s="72">
        <v>0</v>
      </c>
      <c r="Z82" s="72"/>
      <c r="AA82" s="72">
        <v>4848.5521000000017</v>
      </c>
      <c r="AB82" s="72">
        <v>4621.4587000000001</v>
      </c>
      <c r="AC82" s="72">
        <v>0</v>
      </c>
      <c r="AD82" s="72">
        <v>0</v>
      </c>
      <c r="AE82" s="72">
        <v>0</v>
      </c>
      <c r="AF82" s="72"/>
      <c r="AG82" s="72">
        <v>-4772.0581008902036</v>
      </c>
      <c r="AH82" s="72">
        <v>-1765.6614973293758</v>
      </c>
      <c r="AI82" s="72">
        <v>0</v>
      </c>
      <c r="AJ82" s="72">
        <v>0</v>
      </c>
      <c r="AK82" s="72">
        <v>0</v>
      </c>
    </row>
    <row r="83" spans="1:37">
      <c r="A83" s="32" t="s">
        <v>101</v>
      </c>
      <c r="B83" s="71">
        <v>8.0756999999999999E-3</v>
      </c>
      <c r="C83" s="72">
        <v>21752.334832640954</v>
      </c>
      <c r="D83" s="72">
        <v>10973.306702077156</v>
      </c>
      <c r="E83" s="72">
        <v>1340.5662</v>
      </c>
      <c r="F83" s="72">
        <v>2988.009</v>
      </c>
      <c r="G83" s="72">
        <v>0</v>
      </c>
      <c r="H83" s="72"/>
      <c r="I83" s="72">
        <v>791.41859999999997</v>
      </c>
      <c r="J83" s="72">
        <v>1130.598</v>
      </c>
      <c r="K83" s="72">
        <v>0</v>
      </c>
      <c r="L83" s="72">
        <v>0</v>
      </c>
      <c r="M83" s="72">
        <v>0</v>
      </c>
      <c r="N83" s="72"/>
      <c r="O83" s="72">
        <v>3593.6864999999998</v>
      </c>
      <c r="P83" s="72">
        <v>3795.5789999999997</v>
      </c>
      <c r="Q83" s="72">
        <v>1340.5662</v>
      </c>
      <c r="R83" s="72">
        <v>2988.009</v>
      </c>
      <c r="S83" s="72">
        <v>0</v>
      </c>
      <c r="T83" s="72"/>
      <c r="U83" s="72">
        <v>16967.045699999999</v>
      </c>
      <c r="V83" s="72">
        <v>6290.9703</v>
      </c>
      <c r="W83" s="72">
        <v>0</v>
      </c>
      <c r="X83" s="72">
        <v>0</v>
      </c>
      <c r="Y83" s="72">
        <v>0</v>
      </c>
      <c r="Z83" s="72"/>
      <c r="AA83" s="72">
        <v>1232.6270326409453</v>
      </c>
      <c r="AB83" s="72">
        <v>456.07200207714993</v>
      </c>
      <c r="AC83" s="72">
        <v>0</v>
      </c>
      <c r="AD83" s="72">
        <v>0</v>
      </c>
      <c r="AE83" s="72">
        <v>0</v>
      </c>
      <c r="AF83" s="72"/>
      <c r="AG83" s="72">
        <v>-832.44299999999373</v>
      </c>
      <c r="AH83" s="72">
        <v>-699.91259999999363</v>
      </c>
      <c r="AI83" s="72">
        <v>0</v>
      </c>
      <c r="AJ83" s="72">
        <v>0</v>
      </c>
      <c r="AK83" s="72">
        <v>0</v>
      </c>
    </row>
    <row r="84" spans="1:37">
      <c r="A84" s="32" t="s">
        <v>102</v>
      </c>
      <c r="B84" s="71">
        <v>1.3247699999999999E-2</v>
      </c>
      <c r="C84" s="72">
        <v>30284.010915133527</v>
      </c>
      <c r="D84" s="72">
        <v>15077.348054599406</v>
      </c>
      <c r="E84" s="72">
        <v>2199.1181999999999</v>
      </c>
      <c r="F84" s="72">
        <v>4901.6489999999994</v>
      </c>
      <c r="G84" s="72">
        <v>0</v>
      </c>
      <c r="H84" s="72"/>
      <c r="I84" s="72">
        <v>1298.2746</v>
      </c>
      <c r="J84" s="72">
        <v>1854.6779999999999</v>
      </c>
      <c r="K84" s="72">
        <v>0</v>
      </c>
      <c r="L84" s="72">
        <v>0</v>
      </c>
      <c r="M84" s="72">
        <v>0</v>
      </c>
      <c r="N84" s="72"/>
      <c r="O84" s="72">
        <v>5895.2264999999998</v>
      </c>
      <c r="P84" s="72">
        <v>6226.4189999999999</v>
      </c>
      <c r="Q84" s="72">
        <v>2199.1181999999999</v>
      </c>
      <c r="R84" s="72">
        <v>4901.6489999999994</v>
      </c>
      <c r="S84" s="72">
        <v>0</v>
      </c>
      <c r="T84" s="72"/>
      <c r="U84" s="72">
        <v>27833.417699999998</v>
      </c>
      <c r="V84" s="72">
        <v>10319.9583</v>
      </c>
      <c r="W84" s="72">
        <v>0</v>
      </c>
      <c r="X84" s="72">
        <v>0</v>
      </c>
      <c r="Y84" s="72">
        <v>0</v>
      </c>
      <c r="Z84" s="72"/>
      <c r="AA84" s="72">
        <v>54.320400000001555</v>
      </c>
      <c r="AB84" s="72">
        <v>0</v>
      </c>
      <c r="AC84" s="72">
        <v>0</v>
      </c>
      <c r="AD84" s="72">
        <v>0</v>
      </c>
      <c r="AE84" s="72">
        <v>0</v>
      </c>
      <c r="AF84" s="72"/>
      <c r="AG84" s="72">
        <v>-4797.2282848664763</v>
      </c>
      <c r="AH84" s="72">
        <v>-3323.7072454005934</v>
      </c>
      <c r="AI84" s="72">
        <v>0</v>
      </c>
      <c r="AJ84" s="72">
        <v>0</v>
      </c>
      <c r="AK84" s="72">
        <v>0</v>
      </c>
    </row>
    <row r="85" spans="1:37">
      <c r="A85" s="32" t="s">
        <v>103</v>
      </c>
      <c r="B85" s="71">
        <v>6.8475000000000003E-3</v>
      </c>
      <c r="C85" s="72">
        <v>15538.215449554897</v>
      </c>
      <c r="D85" s="72">
        <v>7400.8177513353112</v>
      </c>
      <c r="E85" s="72">
        <v>1136.6849999999999</v>
      </c>
      <c r="F85" s="72">
        <v>2533.5750000000003</v>
      </c>
      <c r="G85" s="72">
        <v>0</v>
      </c>
      <c r="H85" s="72"/>
      <c r="I85" s="72">
        <v>671.05500000000006</v>
      </c>
      <c r="J85" s="72">
        <v>958.65000000000009</v>
      </c>
      <c r="K85" s="72">
        <v>0</v>
      </c>
      <c r="L85" s="72">
        <v>0</v>
      </c>
      <c r="M85" s="72">
        <v>0</v>
      </c>
      <c r="N85" s="72"/>
      <c r="O85" s="72">
        <v>3047.1375000000003</v>
      </c>
      <c r="P85" s="72">
        <v>3218.3250000000003</v>
      </c>
      <c r="Q85" s="72">
        <v>1136.6849999999999</v>
      </c>
      <c r="R85" s="72">
        <v>2533.5750000000003</v>
      </c>
      <c r="S85" s="72">
        <v>0</v>
      </c>
      <c r="T85" s="72"/>
      <c r="U85" s="72">
        <v>14386.5975</v>
      </c>
      <c r="V85" s="72">
        <v>5334.2025000000003</v>
      </c>
      <c r="W85" s="72">
        <v>0</v>
      </c>
      <c r="X85" s="72">
        <v>0</v>
      </c>
      <c r="Y85" s="72">
        <v>0</v>
      </c>
      <c r="Z85" s="72"/>
      <c r="AA85" s="72">
        <v>0</v>
      </c>
      <c r="AB85" s="72">
        <v>0</v>
      </c>
      <c r="AC85" s="72">
        <v>0</v>
      </c>
      <c r="AD85" s="72">
        <v>0</v>
      </c>
      <c r="AE85" s="72">
        <v>0</v>
      </c>
      <c r="AF85" s="72"/>
      <c r="AG85" s="72">
        <v>-2566.5745504451038</v>
      </c>
      <c r="AH85" s="72">
        <v>-2110.35974866469</v>
      </c>
      <c r="AI85" s="72">
        <v>0</v>
      </c>
      <c r="AJ85" s="72">
        <v>0</v>
      </c>
      <c r="AK85" s="72">
        <v>0</v>
      </c>
    </row>
    <row r="86" spans="1:37">
      <c r="A86" s="32" t="s">
        <v>104</v>
      </c>
      <c r="B86" s="71">
        <v>4.8418000000000003E-3</v>
      </c>
      <c r="C86" s="72">
        <v>13062.979641543021</v>
      </c>
      <c r="D86" s="72">
        <v>7626.3723753709137</v>
      </c>
      <c r="E86" s="72">
        <v>803.73880000000008</v>
      </c>
      <c r="F86" s="72">
        <v>1791.4660000000001</v>
      </c>
      <c r="G86" s="72">
        <v>0</v>
      </c>
      <c r="H86" s="72"/>
      <c r="I86" s="72">
        <v>474.49640000000005</v>
      </c>
      <c r="J86" s="72">
        <v>677.85200000000009</v>
      </c>
      <c r="K86" s="72">
        <v>0</v>
      </c>
      <c r="L86" s="72">
        <v>0</v>
      </c>
      <c r="M86" s="72">
        <v>0</v>
      </c>
      <c r="N86" s="72"/>
      <c r="O86" s="72">
        <v>2154.6010000000001</v>
      </c>
      <c r="P86" s="72">
        <v>2275.6460000000002</v>
      </c>
      <c r="Q86" s="72">
        <v>803.73880000000008</v>
      </c>
      <c r="R86" s="72">
        <v>1791.4660000000001</v>
      </c>
      <c r="S86" s="72">
        <v>0</v>
      </c>
      <c r="T86" s="72"/>
      <c r="U86" s="72">
        <v>10172.621800000001</v>
      </c>
      <c r="V86" s="72">
        <v>3771.7622000000001</v>
      </c>
      <c r="W86" s="72">
        <v>0</v>
      </c>
      <c r="X86" s="72">
        <v>0</v>
      </c>
      <c r="Y86" s="72">
        <v>0</v>
      </c>
      <c r="Z86" s="72"/>
      <c r="AA86" s="72">
        <v>1338.2923999999919</v>
      </c>
      <c r="AB86" s="72">
        <v>1299.6139999999921</v>
      </c>
      <c r="AC86" s="72">
        <v>0</v>
      </c>
      <c r="AD86" s="72">
        <v>0</v>
      </c>
      <c r="AE86" s="72">
        <v>0</v>
      </c>
      <c r="AF86" s="72"/>
      <c r="AG86" s="72">
        <v>-1077.0319584569706</v>
      </c>
      <c r="AH86" s="72">
        <v>-398.50182462907924</v>
      </c>
      <c r="AI86" s="72">
        <v>0</v>
      </c>
      <c r="AJ86" s="72">
        <v>0</v>
      </c>
      <c r="AK86" s="72">
        <v>0</v>
      </c>
    </row>
    <row r="87" spans="1:37">
      <c r="A87" s="32" t="s">
        <v>105</v>
      </c>
      <c r="B87" s="71">
        <v>2.9344000000000002E-3</v>
      </c>
      <c r="C87" s="72">
        <v>7196.3682620178042</v>
      </c>
      <c r="D87" s="72">
        <v>4622.9120139465849</v>
      </c>
      <c r="E87" s="72">
        <v>487.11040000000003</v>
      </c>
      <c r="F87" s="72">
        <v>1085.7280000000001</v>
      </c>
      <c r="G87" s="72">
        <v>0</v>
      </c>
      <c r="H87" s="72"/>
      <c r="I87" s="72">
        <v>287.57120000000003</v>
      </c>
      <c r="J87" s="72">
        <v>410.81600000000003</v>
      </c>
      <c r="K87" s="72">
        <v>0</v>
      </c>
      <c r="L87" s="72">
        <v>0</v>
      </c>
      <c r="M87" s="72">
        <v>0</v>
      </c>
      <c r="N87" s="72"/>
      <c r="O87" s="72">
        <v>1305.808</v>
      </c>
      <c r="P87" s="72">
        <v>1379.1680000000001</v>
      </c>
      <c r="Q87" s="72">
        <v>487.11040000000003</v>
      </c>
      <c r="R87" s="72">
        <v>1085.7280000000001</v>
      </c>
      <c r="S87" s="72">
        <v>0</v>
      </c>
      <c r="T87" s="72"/>
      <c r="U87" s="72">
        <v>6165.1744000000008</v>
      </c>
      <c r="V87" s="72">
        <v>2285.8976000000002</v>
      </c>
      <c r="W87" s="72">
        <v>0</v>
      </c>
      <c r="X87" s="72">
        <v>0</v>
      </c>
      <c r="Y87" s="72">
        <v>0</v>
      </c>
      <c r="Z87" s="72"/>
      <c r="AA87" s="72">
        <v>1184.527699999996</v>
      </c>
      <c r="AB87" s="72">
        <v>1184.527699999996</v>
      </c>
      <c r="AC87" s="72">
        <v>0</v>
      </c>
      <c r="AD87" s="72">
        <v>0</v>
      </c>
      <c r="AE87" s="72">
        <v>0</v>
      </c>
      <c r="AF87" s="72"/>
      <c r="AG87" s="72">
        <v>-1746.7130379821936</v>
      </c>
      <c r="AH87" s="72">
        <v>-637.49728605341181</v>
      </c>
      <c r="AI87" s="72">
        <v>0</v>
      </c>
      <c r="AJ87" s="72">
        <v>0</v>
      </c>
      <c r="AK87" s="72">
        <v>0</v>
      </c>
    </row>
    <row r="88" spans="1:37">
      <c r="A88" s="32" t="s">
        <v>106</v>
      </c>
      <c r="B88" s="71">
        <v>6.3501E-3</v>
      </c>
      <c r="C88" s="72">
        <v>12652.886739465877</v>
      </c>
      <c r="D88" s="72">
        <v>6831.5426816023755</v>
      </c>
      <c r="E88" s="72">
        <v>1054.1166000000001</v>
      </c>
      <c r="F88" s="72">
        <v>2349.5369999999998</v>
      </c>
      <c r="G88" s="72">
        <v>0</v>
      </c>
      <c r="H88" s="72"/>
      <c r="I88" s="72">
        <v>622.3098</v>
      </c>
      <c r="J88" s="72">
        <v>889.01400000000001</v>
      </c>
      <c r="K88" s="72">
        <v>0</v>
      </c>
      <c r="L88" s="72">
        <v>0</v>
      </c>
      <c r="M88" s="72">
        <v>0</v>
      </c>
      <c r="N88" s="72"/>
      <c r="O88" s="72">
        <v>2825.7945</v>
      </c>
      <c r="P88" s="72">
        <v>2984.547</v>
      </c>
      <c r="Q88" s="72">
        <v>1054.1166000000001</v>
      </c>
      <c r="R88" s="72">
        <v>2349.5369999999998</v>
      </c>
      <c r="S88" s="72">
        <v>0</v>
      </c>
      <c r="T88" s="72"/>
      <c r="U88" s="72">
        <v>13341.560100000001</v>
      </c>
      <c r="V88" s="72">
        <v>4946.7278999999999</v>
      </c>
      <c r="W88" s="72">
        <v>0</v>
      </c>
      <c r="X88" s="72">
        <v>0</v>
      </c>
      <c r="Y88" s="72">
        <v>0</v>
      </c>
      <c r="Z88" s="72"/>
      <c r="AA88" s="72">
        <v>0</v>
      </c>
      <c r="AB88" s="72">
        <v>0</v>
      </c>
      <c r="AC88" s="72">
        <v>0</v>
      </c>
      <c r="AD88" s="72">
        <v>0</v>
      </c>
      <c r="AE88" s="72">
        <v>0</v>
      </c>
      <c r="AF88" s="72"/>
      <c r="AG88" s="72">
        <v>-4136.7776605341232</v>
      </c>
      <c r="AH88" s="72">
        <v>-1988.7462183976236</v>
      </c>
      <c r="AI88" s="72">
        <v>0</v>
      </c>
      <c r="AJ88" s="72">
        <v>0</v>
      </c>
      <c r="AK88" s="72">
        <v>0</v>
      </c>
    </row>
    <row r="89" spans="1:37">
      <c r="A89" s="32" t="s">
        <v>107</v>
      </c>
      <c r="B89" s="71">
        <v>3.8162000000000001E-3</v>
      </c>
      <c r="C89" s="72">
        <v>10000.791081602374</v>
      </c>
      <c r="D89" s="72">
        <v>4721.97635519288</v>
      </c>
      <c r="E89" s="72">
        <v>633.48919999999998</v>
      </c>
      <c r="F89" s="72">
        <v>1411.9939999999999</v>
      </c>
      <c r="G89" s="72">
        <v>0</v>
      </c>
      <c r="H89" s="72"/>
      <c r="I89" s="72">
        <v>373.98759999999999</v>
      </c>
      <c r="J89" s="72">
        <v>534.26800000000003</v>
      </c>
      <c r="K89" s="72">
        <v>0</v>
      </c>
      <c r="L89" s="72">
        <v>0</v>
      </c>
      <c r="M89" s="72">
        <v>0</v>
      </c>
      <c r="N89" s="72"/>
      <c r="O89" s="72">
        <v>1698.2090000000001</v>
      </c>
      <c r="P89" s="72">
        <v>1793.614</v>
      </c>
      <c r="Q89" s="72">
        <v>633.48919999999998</v>
      </c>
      <c r="R89" s="72">
        <v>1411.9939999999999</v>
      </c>
      <c r="S89" s="72">
        <v>0</v>
      </c>
      <c r="T89" s="72"/>
      <c r="U89" s="72">
        <v>8017.8361999999997</v>
      </c>
      <c r="V89" s="72">
        <v>2972.8198000000002</v>
      </c>
      <c r="W89" s="72">
        <v>0</v>
      </c>
      <c r="X89" s="72">
        <v>0</v>
      </c>
      <c r="Y89" s="72">
        <v>0</v>
      </c>
      <c r="Z89" s="72"/>
      <c r="AA89" s="72">
        <v>1277.5925816023721</v>
      </c>
      <c r="AB89" s="72">
        <v>472.70925519287783</v>
      </c>
      <c r="AC89" s="72">
        <v>0</v>
      </c>
      <c r="AD89" s="72">
        <v>0</v>
      </c>
      <c r="AE89" s="72">
        <v>0</v>
      </c>
      <c r="AF89" s="72"/>
      <c r="AG89" s="72">
        <v>-1366.8342999999986</v>
      </c>
      <c r="AH89" s="72">
        <v>-1051.4346999999987</v>
      </c>
      <c r="AI89" s="72">
        <v>0</v>
      </c>
      <c r="AJ89" s="72">
        <v>0</v>
      </c>
      <c r="AK89" s="72">
        <v>0</v>
      </c>
    </row>
    <row r="90" spans="1:37">
      <c r="A90" s="32" t="s">
        <v>108</v>
      </c>
      <c r="B90" s="71">
        <v>6.3610999999999997E-3</v>
      </c>
      <c r="C90" s="72">
        <v>22430.960666172112</v>
      </c>
      <c r="D90" s="72">
        <v>14898.41960148368</v>
      </c>
      <c r="E90" s="72">
        <v>1055.9425999999999</v>
      </c>
      <c r="F90" s="72">
        <v>2353.607</v>
      </c>
      <c r="G90" s="72">
        <v>0</v>
      </c>
      <c r="H90" s="72"/>
      <c r="I90" s="72">
        <v>623.38779999999997</v>
      </c>
      <c r="J90" s="72">
        <v>890.55399999999997</v>
      </c>
      <c r="K90" s="72">
        <v>0</v>
      </c>
      <c r="L90" s="72">
        <v>0</v>
      </c>
      <c r="M90" s="72">
        <v>0</v>
      </c>
      <c r="N90" s="72"/>
      <c r="O90" s="72">
        <v>2830.6895</v>
      </c>
      <c r="P90" s="72">
        <v>2989.7170000000001</v>
      </c>
      <c r="Q90" s="72">
        <v>1055.9425999999999</v>
      </c>
      <c r="R90" s="72">
        <v>2353.607</v>
      </c>
      <c r="S90" s="72">
        <v>0</v>
      </c>
      <c r="T90" s="72"/>
      <c r="U90" s="72">
        <v>13364.6711</v>
      </c>
      <c r="V90" s="72">
        <v>4955.2968999999994</v>
      </c>
      <c r="W90" s="72">
        <v>0</v>
      </c>
      <c r="X90" s="72">
        <v>0</v>
      </c>
      <c r="Y90" s="72">
        <v>0</v>
      </c>
      <c r="Z90" s="72"/>
      <c r="AA90" s="72">
        <v>6321.9174999999959</v>
      </c>
      <c r="AB90" s="72">
        <v>6321.9174999999959</v>
      </c>
      <c r="AC90" s="72">
        <v>0</v>
      </c>
      <c r="AD90" s="72">
        <v>0</v>
      </c>
      <c r="AE90" s="72">
        <v>0</v>
      </c>
      <c r="AF90" s="72"/>
      <c r="AG90" s="72">
        <v>-709.7052338278836</v>
      </c>
      <c r="AH90" s="72">
        <v>-259.06579851631693</v>
      </c>
      <c r="AI90" s="72">
        <v>0</v>
      </c>
      <c r="AJ90" s="72">
        <v>0</v>
      </c>
      <c r="AK90" s="72">
        <v>0</v>
      </c>
    </row>
    <row r="91" spans="1:37">
      <c r="A91" s="32" t="s">
        <v>109</v>
      </c>
      <c r="B91" s="71">
        <v>3.0937999999999998E-3</v>
      </c>
      <c r="C91" s="72">
        <v>6216.3513356083113</v>
      </c>
      <c r="D91" s="72">
        <v>3308.0165931750767</v>
      </c>
      <c r="E91" s="72">
        <v>513.57079999999996</v>
      </c>
      <c r="F91" s="72">
        <v>1144.7059999999999</v>
      </c>
      <c r="G91" s="72">
        <v>0</v>
      </c>
      <c r="H91" s="72"/>
      <c r="I91" s="72">
        <v>303.19239999999996</v>
      </c>
      <c r="J91" s="72">
        <v>433.13200000000001</v>
      </c>
      <c r="K91" s="72">
        <v>0</v>
      </c>
      <c r="L91" s="72">
        <v>0</v>
      </c>
      <c r="M91" s="72">
        <v>0</v>
      </c>
      <c r="N91" s="72"/>
      <c r="O91" s="72">
        <v>1376.741</v>
      </c>
      <c r="P91" s="72">
        <v>1454.086</v>
      </c>
      <c r="Q91" s="72">
        <v>513.57079999999996</v>
      </c>
      <c r="R91" s="72">
        <v>1144.7059999999999</v>
      </c>
      <c r="S91" s="72">
        <v>0</v>
      </c>
      <c r="T91" s="72"/>
      <c r="U91" s="72">
        <v>6500.0738000000001</v>
      </c>
      <c r="V91" s="72">
        <v>2410.0701999999997</v>
      </c>
      <c r="W91" s="72">
        <v>0</v>
      </c>
      <c r="X91" s="72">
        <v>0</v>
      </c>
      <c r="Y91" s="72">
        <v>0</v>
      </c>
      <c r="Z91" s="72"/>
      <c r="AA91" s="72">
        <v>0</v>
      </c>
      <c r="AB91" s="72">
        <v>0</v>
      </c>
      <c r="AC91" s="72">
        <v>0</v>
      </c>
      <c r="AD91" s="72">
        <v>0</v>
      </c>
      <c r="AE91" s="72">
        <v>0</v>
      </c>
      <c r="AF91" s="72"/>
      <c r="AG91" s="72">
        <v>-1963.6558643916892</v>
      </c>
      <c r="AH91" s="72">
        <v>-989.27160682492331</v>
      </c>
      <c r="AI91" s="72">
        <v>0</v>
      </c>
      <c r="AJ91" s="72">
        <v>0</v>
      </c>
      <c r="AK91" s="72">
        <v>0</v>
      </c>
    </row>
    <row r="92" spans="1:37">
      <c r="A92" s="32" t="s">
        <v>110</v>
      </c>
      <c r="B92" s="71">
        <v>4.2665999999999997E-3</v>
      </c>
      <c r="C92" s="72">
        <v>10237.257772106826</v>
      </c>
      <c r="D92" s="72">
        <v>5285.1211836795283</v>
      </c>
      <c r="E92" s="72">
        <v>708.25559999999996</v>
      </c>
      <c r="F92" s="72">
        <v>1578.6419999999998</v>
      </c>
      <c r="G92" s="72">
        <v>0</v>
      </c>
      <c r="H92" s="72"/>
      <c r="I92" s="72">
        <v>418.12679999999995</v>
      </c>
      <c r="J92" s="72">
        <v>597.32399999999996</v>
      </c>
      <c r="K92" s="72">
        <v>0</v>
      </c>
      <c r="L92" s="72">
        <v>0</v>
      </c>
      <c r="M92" s="72">
        <v>0</v>
      </c>
      <c r="N92" s="72"/>
      <c r="O92" s="72">
        <v>1898.6369999999999</v>
      </c>
      <c r="P92" s="72">
        <v>2005.3019999999999</v>
      </c>
      <c r="Q92" s="72">
        <v>708.25559999999996</v>
      </c>
      <c r="R92" s="72">
        <v>1578.6419999999998</v>
      </c>
      <c r="S92" s="72">
        <v>0</v>
      </c>
      <c r="T92" s="72"/>
      <c r="U92" s="72">
        <v>8964.1265999999996</v>
      </c>
      <c r="V92" s="72">
        <v>3323.6813999999999</v>
      </c>
      <c r="W92" s="72">
        <v>0</v>
      </c>
      <c r="X92" s="72">
        <v>0</v>
      </c>
      <c r="Y92" s="72">
        <v>0</v>
      </c>
      <c r="Z92" s="72"/>
      <c r="AA92" s="72">
        <v>0</v>
      </c>
      <c r="AB92" s="72">
        <v>0</v>
      </c>
      <c r="AC92" s="72">
        <v>0</v>
      </c>
      <c r="AD92" s="72">
        <v>0</v>
      </c>
      <c r="AE92" s="72">
        <v>0</v>
      </c>
      <c r="AF92" s="72"/>
      <c r="AG92" s="72">
        <v>-1043.6326278931742</v>
      </c>
      <c r="AH92" s="72">
        <v>-641.18621632047154</v>
      </c>
      <c r="AI92" s="72">
        <v>0</v>
      </c>
      <c r="AJ92" s="72">
        <v>0</v>
      </c>
      <c r="AK92" s="72">
        <v>0</v>
      </c>
    </row>
    <row r="93" spans="1:37">
      <c r="A93" s="32" t="s">
        <v>111</v>
      </c>
      <c r="B93" s="71">
        <v>3.0699999999999998E-4</v>
      </c>
      <c r="C93" s="72">
        <v>1199.5005056379821</v>
      </c>
      <c r="D93" s="72">
        <v>848.1230830860535</v>
      </c>
      <c r="E93" s="72">
        <v>50.961999999999996</v>
      </c>
      <c r="F93" s="72">
        <v>113.58999999999999</v>
      </c>
      <c r="G93" s="72">
        <v>0</v>
      </c>
      <c r="H93" s="72"/>
      <c r="I93" s="72">
        <v>30.085999999999999</v>
      </c>
      <c r="J93" s="72">
        <v>42.98</v>
      </c>
      <c r="K93" s="72">
        <v>0</v>
      </c>
      <c r="L93" s="72">
        <v>0</v>
      </c>
      <c r="M93" s="72">
        <v>0</v>
      </c>
      <c r="N93" s="72"/>
      <c r="O93" s="72">
        <v>136.61499999999998</v>
      </c>
      <c r="P93" s="72">
        <v>144.29</v>
      </c>
      <c r="Q93" s="72">
        <v>50.961999999999996</v>
      </c>
      <c r="R93" s="72">
        <v>113.58999999999999</v>
      </c>
      <c r="S93" s="72">
        <v>0</v>
      </c>
      <c r="T93" s="72"/>
      <c r="U93" s="72">
        <v>645.00699999999995</v>
      </c>
      <c r="V93" s="72">
        <v>239.15299999999999</v>
      </c>
      <c r="W93" s="72">
        <v>0</v>
      </c>
      <c r="X93" s="72">
        <v>0</v>
      </c>
      <c r="Y93" s="72">
        <v>0</v>
      </c>
      <c r="Z93" s="72"/>
      <c r="AA93" s="72">
        <v>631.89120000000025</v>
      </c>
      <c r="AB93" s="72">
        <v>512.01660000000015</v>
      </c>
      <c r="AC93" s="72">
        <v>0</v>
      </c>
      <c r="AD93" s="72">
        <v>0</v>
      </c>
      <c r="AE93" s="72">
        <v>0</v>
      </c>
      <c r="AF93" s="72"/>
      <c r="AG93" s="72">
        <v>-244.09869436201805</v>
      </c>
      <c r="AH93" s="72">
        <v>-90.3165169139467</v>
      </c>
      <c r="AI93" s="72">
        <v>0</v>
      </c>
      <c r="AJ93" s="72">
        <v>0</v>
      </c>
      <c r="AK93" s="72">
        <v>0</v>
      </c>
    </row>
    <row r="94" spans="1:37">
      <c r="A94" s="32" t="s">
        <v>112</v>
      </c>
      <c r="B94" s="71">
        <v>2.61335E-2</v>
      </c>
      <c r="C94" s="72">
        <v>67805.976821661738</v>
      </c>
      <c r="D94" s="72">
        <v>36106.441535014841</v>
      </c>
      <c r="E94" s="72">
        <v>4338.1610000000001</v>
      </c>
      <c r="F94" s="72">
        <v>9669.3950000000004</v>
      </c>
      <c r="G94" s="72">
        <v>0</v>
      </c>
      <c r="H94" s="72"/>
      <c r="I94" s="72">
        <v>2561.0830000000001</v>
      </c>
      <c r="J94" s="72">
        <v>3658.69</v>
      </c>
      <c r="K94" s="72">
        <v>0</v>
      </c>
      <c r="L94" s="72">
        <v>0</v>
      </c>
      <c r="M94" s="72">
        <v>0</v>
      </c>
      <c r="N94" s="72"/>
      <c r="O94" s="72">
        <v>11629.407499999999</v>
      </c>
      <c r="P94" s="72">
        <v>12282.745000000001</v>
      </c>
      <c r="Q94" s="72">
        <v>4338.1610000000001</v>
      </c>
      <c r="R94" s="72">
        <v>9669.3950000000004</v>
      </c>
      <c r="S94" s="72">
        <v>0</v>
      </c>
      <c r="T94" s="72"/>
      <c r="U94" s="72">
        <v>54906.483500000002</v>
      </c>
      <c r="V94" s="72">
        <v>20357.996500000001</v>
      </c>
      <c r="W94" s="72">
        <v>0</v>
      </c>
      <c r="X94" s="72">
        <v>0</v>
      </c>
      <c r="Y94" s="72">
        <v>0</v>
      </c>
      <c r="Z94" s="72"/>
      <c r="AA94" s="72">
        <v>745.85712166174437</v>
      </c>
      <c r="AB94" s="72">
        <v>275.9671350148455</v>
      </c>
      <c r="AC94" s="72">
        <v>0</v>
      </c>
      <c r="AD94" s="72">
        <v>0</v>
      </c>
      <c r="AE94" s="72">
        <v>0</v>
      </c>
      <c r="AF94" s="72"/>
      <c r="AG94" s="72">
        <v>-2036.8543000000097</v>
      </c>
      <c r="AH94" s="72">
        <v>-468.95710000000935</v>
      </c>
      <c r="AI94" s="72">
        <v>0</v>
      </c>
      <c r="AJ94" s="72">
        <v>0</v>
      </c>
      <c r="AK94" s="72">
        <v>0</v>
      </c>
    </row>
    <row r="95" spans="1:37">
      <c r="A95" s="32" t="s">
        <v>113</v>
      </c>
      <c r="B95" s="71">
        <v>3.5677999999999999E-3</v>
      </c>
      <c r="C95" s="72">
        <v>10589.756312462909</v>
      </c>
      <c r="D95" s="72">
        <v>5544.7007626112763</v>
      </c>
      <c r="E95" s="72">
        <v>592.25479999999993</v>
      </c>
      <c r="F95" s="72">
        <v>1320.086</v>
      </c>
      <c r="G95" s="72">
        <v>0</v>
      </c>
      <c r="H95" s="72"/>
      <c r="I95" s="72">
        <v>349.64439999999996</v>
      </c>
      <c r="J95" s="72">
        <v>499.49199999999996</v>
      </c>
      <c r="K95" s="72">
        <v>0</v>
      </c>
      <c r="L95" s="72">
        <v>0</v>
      </c>
      <c r="M95" s="72">
        <v>0</v>
      </c>
      <c r="N95" s="72"/>
      <c r="O95" s="72">
        <v>1587.671</v>
      </c>
      <c r="P95" s="72">
        <v>1676.866</v>
      </c>
      <c r="Q95" s="72">
        <v>592.25479999999993</v>
      </c>
      <c r="R95" s="72">
        <v>1320.086</v>
      </c>
      <c r="S95" s="72">
        <v>0</v>
      </c>
      <c r="T95" s="72"/>
      <c r="U95" s="72">
        <v>7495.9477999999999</v>
      </c>
      <c r="V95" s="72">
        <v>2779.3161999999998</v>
      </c>
      <c r="W95" s="72">
        <v>0</v>
      </c>
      <c r="X95" s="72">
        <v>0</v>
      </c>
      <c r="Y95" s="72">
        <v>0</v>
      </c>
      <c r="Z95" s="72"/>
      <c r="AA95" s="72">
        <v>1156.4931124629095</v>
      </c>
      <c r="AB95" s="72">
        <v>589.02656261127709</v>
      </c>
      <c r="AC95" s="72">
        <v>0</v>
      </c>
      <c r="AD95" s="72">
        <v>0</v>
      </c>
      <c r="AE95" s="72">
        <v>0</v>
      </c>
      <c r="AF95" s="72"/>
      <c r="AG95" s="72">
        <v>0</v>
      </c>
      <c r="AH95" s="72">
        <v>0</v>
      </c>
      <c r="AI95" s="72">
        <v>0</v>
      </c>
      <c r="AJ95" s="72">
        <v>0</v>
      </c>
      <c r="AK95" s="72">
        <v>0</v>
      </c>
    </row>
    <row r="96" spans="1:37">
      <c r="A96" s="32" t="s">
        <v>114</v>
      </c>
      <c r="B96" s="71">
        <v>0.1145418</v>
      </c>
      <c r="C96" s="72">
        <v>261593.31247982179</v>
      </c>
      <c r="D96" s="72">
        <v>74006.507660534015</v>
      </c>
      <c r="E96" s="72">
        <v>19013.9388</v>
      </c>
      <c r="F96" s="72">
        <v>42380.466</v>
      </c>
      <c r="G96" s="72">
        <v>0</v>
      </c>
      <c r="H96" s="72"/>
      <c r="I96" s="72">
        <v>11225.0964</v>
      </c>
      <c r="J96" s="72">
        <v>16035.852000000001</v>
      </c>
      <c r="K96" s="72">
        <v>0</v>
      </c>
      <c r="L96" s="72">
        <v>0</v>
      </c>
      <c r="M96" s="72">
        <v>0</v>
      </c>
      <c r="N96" s="72"/>
      <c r="O96" s="72">
        <v>50971.101000000002</v>
      </c>
      <c r="P96" s="72">
        <v>53834.646000000001</v>
      </c>
      <c r="Q96" s="72">
        <v>19013.9388</v>
      </c>
      <c r="R96" s="72">
        <v>42380.466</v>
      </c>
      <c r="S96" s="72">
        <v>0</v>
      </c>
      <c r="T96" s="72"/>
      <c r="U96" s="72">
        <v>240652.32180000001</v>
      </c>
      <c r="V96" s="72">
        <v>89228.0622</v>
      </c>
      <c r="W96" s="72">
        <v>0</v>
      </c>
      <c r="X96" s="72">
        <v>0</v>
      </c>
      <c r="Y96" s="72">
        <v>0</v>
      </c>
      <c r="Z96" s="72"/>
      <c r="AA96" s="72">
        <v>83856.466379821912</v>
      </c>
      <c r="AB96" s="72">
        <v>31026.892560534117</v>
      </c>
      <c r="AC96" s="72">
        <v>0</v>
      </c>
      <c r="AD96" s="72">
        <v>0</v>
      </c>
      <c r="AE96" s="72">
        <v>0</v>
      </c>
      <c r="AF96" s="72"/>
      <c r="AG96" s="72">
        <v>-125111.67310000009</v>
      </c>
      <c r="AH96" s="72">
        <v>-116118.94510000011</v>
      </c>
      <c r="AI96" s="72">
        <v>0</v>
      </c>
      <c r="AJ96" s="72">
        <v>0</v>
      </c>
      <c r="AK96" s="72">
        <v>0</v>
      </c>
    </row>
    <row r="97" spans="1:37">
      <c r="A97" s="32" t="s">
        <v>115</v>
      </c>
      <c r="B97" s="71">
        <v>1.4982000000000001E-3</v>
      </c>
      <c r="C97" s="72">
        <v>3586.5601385756672</v>
      </c>
      <c r="D97" s="72">
        <v>2414.0136842729962</v>
      </c>
      <c r="E97" s="72">
        <v>248.70120000000003</v>
      </c>
      <c r="F97" s="72">
        <v>554.33400000000006</v>
      </c>
      <c r="G97" s="72">
        <v>0</v>
      </c>
      <c r="H97" s="72"/>
      <c r="I97" s="72">
        <v>146.8236</v>
      </c>
      <c r="J97" s="72">
        <v>209.74800000000002</v>
      </c>
      <c r="K97" s="72">
        <v>0</v>
      </c>
      <c r="L97" s="72">
        <v>0</v>
      </c>
      <c r="M97" s="72">
        <v>0</v>
      </c>
      <c r="N97" s="72"/>
      <c r="O97" s="72">
        <v>666.69900000000007</v>
      </c>
      <c r="P97" s="72">
        <v>704.154</v>
      </c>
      <c r="Q97" s="72">
        <v>248.70120000000003</v>
      </c>
      <c r="R97" s="72">
        <v>554.33400000000006</v>
      </c>
      <c r="S97" s="72">
        <v>0</v>
      </c>
      <c r="T97" s="72"/>
      <c r="U97" s="72">
        <v>3147.7182000000003</v>
      </c>
      <c r="V97" s="72">
        <v>1167.0978</v>
      </c>
      <c r="W97" s="72">
        <v>0</v>
      </c>
      <c r="X97" s="72">
        <v>0</v>
      </c>
      <c r="Y97" s="72">
        <v>0</v>
      </c>
      <c r="Z97" s="72"/>
      <c r="AA97" s="72">
        <v>1054.9382999999998</v>
      </c>
      <c r="AB97" s="72">
        <v>861.9728999999993</v>
      </c>
      <c r="AC97" s="72">
        <v>0</v>
      </c>
      <c r="AD97" s="72">
        <v>0</v>
      </c>
      <c r="AE97" s="72">
        <v>0</v>
      </c>
      <c r="AF97" s="72"/>
      <c r="AG97" s="72">
        <v>-1429.6189614243331</v>
      </c>
      <c r="AH97" s="72">
        <v>-528.95901572700336</v>
      </c>
      <c r="AI97" s="72">
        <v>0</v>
      </c>
      <c r="AJ97" s="72">
        <v>0</v>
      </c>
      <c r="AK97" s="72">
        <v>0</v>
      </c>
    </row>
    <row r="98" spans="1:37">
      <c r="A98" s="32" t="s">
        <v>116</v>
      </c>
      <c r="B98" s="71">
        <v>1.3189E-3</v>
      </c>
      <c r="C98" s="72">
        <v>2428.5562836795252</v>
      </c>
      <c r="D98" s="72">
        <v>991.58044896142417</v>
      </c>
      <c r="E98" s="72">
        <v>218.9374</v>
      </c>
      <c r="F98" s="72">
        <v>487.99299999999999</v>
      </c>
      <c r="G98" s="72">
        <v>0</v>
      </c>
      <c r="H98" s="72"/>
      <c r="I98" s="72">
        <v>129.25220000000002</v>
      </c>
      <c r="J98" s="72">
        <v>184.64600000000002</v>
      </c>
      <c r="K98" s="72">
        <v>0</v>
      </c>
      <c r="L98" s="72">
        <v>0</v>
      </c>
      <c r="M98" s="72">
        <v>0</v>
      </c>
      <c r="N98" s="72"/>
      <c r="O98" s="72">
        <v>586.91049999999996</v>
      </c>
      <c r="P98" s="72">
        <v>619.88300000000004</v>
      </c>
      <c r="Q98" s="72">
        <v>218.9374</v>
      </c>
      <c r="R98" s="72">
        <v>487.99299999999999</v>
      </c>
      <c r="S98" s="72">
        <v>0</v>
      </c>
      <c r="T98" s="72"/>
      <c r="U98" s="72">
        <v>2771.0089000000003</v>
      </c>
      <c r="V98" s="72">
        <v>1027.4231</v>
      </c>
      <c r="W98" s="72">
        <v>0</v>
      </c>
      <c r="X98" s="72">
        <v>0</v>
      </c>
      <c r="Y98" s="72">
        <v>0</v>
      </c>
      <c r="Z98" s="72"/>
      <c r="AA98" s="72">
        <v>225.54148367952627</v>
      </c>
      <c r="AB98" s="72">
        <v>83.450348961424737</v>
      </c>
      <c r="AC98" s="72">
        <v>0</v>
      </c>
      <c r="AD98" s="72">
        <v>0</v>
      </c>
      <c r="AE98" s="72">
        <v>0</v>
      </c>
      <c r="AF98" s="72"/>
      <c r="AG98" s="72">
        <v>-1284.1568000000009</v>
      </c>
      <c r="AH98" s="72">
        <v>-923.82200000000046</v>
      </c>
      <c r="AI98" s="72">
        <v>0</v>
      </c>
      <c r="AJ98" s="72">
        <v>0</v>
      </c>
      <c r="AK98" s="72">
        <v>0</v>
      </c>
    </row>
    <row r="99" spans="1:37">
      <c r="A99" s="32" t="s">
        <v>117</v>
      </c>
      <c r="B99" s="71">
        <v>6.5062000000000002E-3</v>
      </c>
      <c r="C99" s="72">
        <v>17516.640807715132</v>
      </c>
      <c r="D99" s="72">
        <v>10133.533476854598</v>
      </c>
      <c r="E99" s="72">
        <v>1080.0291999999999</v>
      </c>
      <c r="F99" s="72">
        <v>2407.2939999999999</v>
      </c>
      <c r="G99" s="72">
        <v>0</v>
      </c>
      <c r="H99" s="72"/>
      <c r="I99" s="72">
        <v>637.60760000000005</v>
      </c>
      <c r="J99" s="72">
        <v>910.86800000000005</v>
      </c>
      <c r="K99" s="72">
        <v>0</v>
      </c>
      <c r="L99" s="72">
        <v>0</v>
      </c>
      <c r="M99" s="72">
        <v>0</v>
      </c>
      <c r="N99" s="72"/>
      <c r="O99" s="72">
        <v>2895.259</v>
      </c>
      <c r="P99" s="72">
        <v>3057.9140000000002</v>
      </c>
      <c r="Q99" s="72">
        <v>1080.0291999999999</v>
      </c>
      <c r="R99" s="72">
        <v>2407.2939999999999</v>
      </c>
      <c r="S99" s="72">
        <v>0</v>
      </c>
      <c r="T99" s="72"/>
      <c r="U99" s="72">
        <v>13669.5262</v>
      </c>
      <c r="V99" s="72">
        <v>5068.3298000000004</v>
      </c>
      <c r="W99" s="72">
        <v>0</v>
      </c>
      <c r="X99" s="72">
        <v>0</v>
      </c>
      <c r="Y99" s="72">
        <v>0</v>
      </c>
      <c r="Z99" s="72"/>
      <c r="AA99" s="72">
        <v>1309.0087999999994</v>
      </c>
      <c r="AB99" s="72">
        <v>1309.0087999999994</v>
      </c>
      <c r="AC99" s="72">
        <v>0</v>
      </c>
      <c r="AD99" s="72">
        <v>0</v>
      </c>
      <c r="AE99" s="72">
        <v>0</v>
      </c>
      <c r="AF99" s="72"/>
      <c r="AG99" s="72">
        <v>-994.76079228486969</v>
      </c>
      <c r="AH99" s="72">
        <v>-212.58712314540205</v>
      </c>
      <c r="AI99" s="72">
        <v>0</v>
      </c>
      <c r="AJ99" s="72">
        <v>0</v>
      </c>
      <c r="AK99" s="72">
        <v>0</v>
      </c>
    </row>
    <row r="100" spans="1:37">
      <c r="A100" s="32" t="s">
        <v>118</v>
      </c>
      <c r="B100" s="71">
        <v>9.7663000000000003E-3</v>
      </c>
      <c r="C100" s="72">
        <v>24464.325329080115</v>
      </c>
      <c r="D100" s="72">
        <v>13218.274512759643</v>
      </c>
      <c r="E100" s="72">
        <v>1621.2058</v>
      </c>
      <c r="F100" s="72">
        <v>3613.5309999999999</v>
      </c>
      <c r="G100" s="72">
        <v>0</v>
      </c>
      <c r="H100" s="72"/>
      <c r="I100" s="72">
        <v>957.09739999999999</v>
      </c>
      <c r="J100" s="72">
        <v>1367.2820000000002</v>
      </c>
      <c r="K100" s="72">
        <v>0</v>
      </c>
      <c r="L100" s="72">
        <v>0</v>
      </c>
      <c r="M100" s="72">
        <v>0</v>
      </c>
      <c r="N100" s="72"/>
      <c r="O100" s="72">
        <v>4346.0034999999998</v>
      </c>
      <c r="P100" s="72">
        <v>4590.1610000000001</v>
      </c>
      <c r="Q100" s="72">
        <v>1621.2058</v>
      </c>
      <c r="R100" s="72">
        <v>3613.5309999999999</v>
      </c>
      <c r="S100" s="72">
        <v>0</v>
      </c>
      <c r="T100" s="72"/>
      <c r="U100" s="72">
        <v>20518.996299999999</v>
      </c>
      <c r="V100" s="72">
        <v>7607.9477000000006</v>
      </c>
      <c r="W100" s="72">
        <v>0</v>
      </c>
      <c r="X100" s="72">
        <v>0</v>
      </c>
      <c r="Y100" s="72">
        <v>0</v>
      </c>
      <c r="Z100" s="72"/>
      <c r="AA100" s="72">
        <v>382.32350000000076</v>
      </c>
      <c r="AB100" s="72">
        <v>296.71910000000088</v>
      </c>
      <c r="AC100" s="72">
        <v>0</v>
      </c>
      <c r="AD100" s="72">
        <v>0</v>
      </c>
      <c r="AE100" s="72">
        <v>0</v>
      </c>
      <c r="AF100" s="72"/>
      <c r="AG100" s="72">
        <v>-1740.095370919883</v>
      </c>
      <c r="AH100" s="72">
        <v>-643.83528724035693</v>
      </c>
      <c r="AI100" s="72">
        <v>0</v>
      </c>
      <c r="AJ100" s="72">
        <v>0</v>
      </c>
      <c r="AK100" s="72">
        <v>0</v>
      </c>
    </row>
    <row r="101" spans="1:37">
      <c r="A101" s="32" t="s">
        <v>119</v>
      </c>
      <c r="B101" s="71">
        <v>5.8377000000000004E-3</v>
      </c>
      <c r="C101" s="72">
        <v>19247.333284569733</v>
      </c>
      <c r="D101" s="72">
        <v>11316.9490462908</v>
      </c>
      <c r="E101" s="72">
        <v>969.05820000000006</v>
      </c>
      <c r="F101" s="72">
        <v>2159.9490000000001</v>
      </c>
      <c r="G101" s="72">
        <v>0</v>
      </c>
      <c r="H101" s="72"/>
      <c r="I101" s="72">
        <v>572.09460000000001</v>
      </c>
      <c r="J101" s="72">
        <v>817.27800000000002</v>
      </c>
      <c r="K101" s="72">
        <v>0</v>
      </c>
      <c r="L101" s="72">
        <v>0</v>
      </c>
      <c r="M101" s="72">
        <v>0</v>
      </c>
      <c r="N101" s="72"/>
      <c r="O101" s="72">
        <v>2597.7764999999999</v>
      </c>
      <c r="P101" s="72">
        <v>2743.7190000000001</v>
      </c>
      <c r="Q101" s="72">
        <v>969.05820000000006</v>
      </c>
      <c r="R101" s="72">
        <v>2159.9490000000001</v>
      </c>
      <c r="S101" s="72">
        <v>0</v>
      </c>
      <c r="T101" s="72"/>
      <c r="U101" s="72">
        <v>12265.0077</v>
      </c>
      <c r="V101" s="72">
        <v>4547.5682999999999</v>
      </c>
      <c r="W101" s="72">
        <v>0</v>
      </c>
      <c r="X101" s="72">
        <v>0</v>
      </c>
      <c r="Y101" s="72">
        <v>0</v>
      </c>
      <c r="Z101" s="72"/>
      <c r="AA101" s="72">
        <v>3932.3290845697302</v>
      </c>
      <c r="AB101" s="72">
        <v>3208.3837462907995</v>
      </c>
      <c r="AC101" s="72">
        <v>0</v>
      </c>
      <c r="AD101" s="72">
        <v>0</v>
      </c>
      <c r="AE101" s="72">
        <v>0</v>
      </c>
      <c r="AF101" s="72"/>
      <c r="AG101" s="72">
        <v>-119.87459999999989</v>
      </c>
      <c r="AH101" s="72">
        <v>0</v>
      </c>
      <c r="AI101" s="72">
        <v>0</v>
      </c>
      <c r="AJ101" s="72">
        <v>0</v>
      </c>
      <c r="AK101" s="72">
        <v>0</v>
      </c>
    </row>
    <row r="102" spans="1:37">
      <c r="A102" s="32" t="s">
        <v>120</v>
      </c>
      <c r="B102" s="71">
        <v>4.5783000000000004E-3</v>
      </c>
      <c r="C102" s="72">
        <v>13791.889054599409</v>
      </c>
      <c r="D102" s="72">
        <v>7835.4669362017794</v>
      </c>
      <c r="E102" s="72">
        <v>759.9978000000001</v>
      </c>
      <c r="F102" s="72">
        <v>1693.9710000000002</v>
      </c>
      <c r="G102" s="72">
        <v>0</v>
      </c>
      <c r="H102" s="72"/>
      <c r="I102" s="72">
        <v>448.67340000000002</v>
      </c>
      <c r="J102" s="72">
        <v>640.9620000000001</v>
      </c>
      <c r="K102" s="72">
        <v>0</v>
      </c>
      <c r="L102" s="72">
        <v>0</v>
      </c>
      <c r="M102" s="72">
        <v>0</v>
      </c>
      <c r="N102" s="72"/>
      <c r="O102" s="72">
        <v>2037.3435000000002</v>
      </c>
      <c r="P102" s="72">
        <v>2151.8010000000004</v>
      </c>
      <c r="Q102" s="72">
        <v>759.9978000000001</v>
      </c>
      <c r="R102" s="72">
        <v>1693.9710000000002</v>
      </c>
      <c r="S102" s="72">
        <v>0</v>
      </c>
      <c r="T102" s="72"/>
      <c r="U102" s="72">
        <v>9619.0083000000013</v>
      </c>
      <c r="V102" s="72">
        <v>3566.4957000000004</v>
      </c>
      <c r="W102" s="72">
        <v>0</v>
      </c>
      <c r="X102" s="72">
        <v>0</v>
      </c>
      <c r="Y102" s="72">
        <v>0</v>
      </c>
      <c r="Z102" s="72"/>
      <c r="AA102" s="72">
        <v>1686.8638545994079</v>
      </c>
      <c r="AB102" s="72">
        <v>1476.2082362017791</v>
      </c>
      <c r="AC102" s="72">
        <v>0</v>
      </c>
      <c r="AD102" s="72">
        <v>0</v>
      </c>
      <c r="AE102" s="72">
        <v>0</v>
      </c>
      <c r="AF102" s="72"/>
      <c r="AG102" s="72">
        <v>0</v>
      </c>
      <c r="AH102" s="72">
        <v>0</v>
      </c>
      <c r="AI102" s="72">
        <v>0</v>
      </c>
      <c r="AJ102" s="72">
        <v>0</v>
      </c>
      <c r="AK102" s="72">
        <v>0</v>
      </c>
    </row>
    <row r="103" spans="1:37">
      <c r="A103" s="32" t="s">
        <v>121</v>
      </c>
      <c r="B103" s="71">
        <v>3.1147000000000002E-3</v>
      </c>
      <c r="C103" s="72">
        <v>8234.7440842729957</v>
      </c>
      <c r="D103" s="72">
        <v>4725.4002471810081</v>
      </c>
      <c r="E103" s="72">
        <v>517.04020000000003</v>
      </c>
      <c r="F103" s="72">
        <v>1152.4390000000001</v>
      </c>
      <c r="G103" s="72">
        <v>0</v>
      </c>
      <c r="H103" s="72"/>
      <c r="I103" s="72">
        <v>305.24060000000003</v>
      </c>
      <c r="J103" s="72">
        <v>436.05800000000005</v>
      </c>
      <c r="K103" s="72">
        <v>0</v>
      </c>
      <c r="L103" s="72">
        <v>0</v>
      </c>
      <c r="M103" s="72">
        <v>0</v>
      </c>
      <c r="N103" s="72"/>
      <c r="O103" s="72">
        <v>1386.0415</v>
      </c>
      <c r="P103" s="72">
        <v>1463.9090000000001</v>
      </c>
      <c r="Q103" s="72">
        <v>517.04020000000003</v>
      </c>
      <c r="R103" s="72">
        <v>1152.4390000000001</v>
      </c>
      <c r="S103" s="72">
        <v>0</v>
      </c>
      <c r="T103" s="72"/>
      <c r="U103" s="72">
        <v>6543.9847</v>
      </c>
      <c r="V103" s="72">
        <v>2426.3513000000003</v>
      </c>
      <c r="W103" s="72">
        <v>0</v>
      </c>
      <c r="X103" s="72">
        <v>0</v>
      </c>
      <c r="Y103" s="72">
        <v>0</v>
      </c>
      <c r="Z103" s="72"/>
      <c r="AA103" s="72">
        <v>761.75039999999899</v>
      </c>
      <c r="AB103" s="72">
        <v>681.12299999999857</v>
      </c>
      <c r="AC103" s="72">
        <v>0</v>
      </c>
      <c r="AD103" s="72">
        <v>0</v>
      </c>
      <c r="AE103" s="72">
        <v>0</v>
      </c>
      <c r="AF103" s="72"/>
      <c r="AG103" s="72">
        <v>-762.27311572700364</v>
      </c>
      <c r="AH103" s="72">
        <v>-282.04105281899143</v>
      </c>
      <c r="AI103" s="72">
        <v>0</v>
      </c>
      <c r="AJ103" s="72">
        <v>0</v>
      </c>
      <c r="AK103" s="72">
        <v>0</v>
      </c>
    </row>
    <row r="104" spans="1:37">
      <c r="A104" s="32" t="s">
        <v>122</v>
      </c>
      <c r="B104" s="71">
        <v>1.7394999999999999E-3</v>
      </c>
      <c r="C104" s="72">
        <v>4603.8347801186974</v>
      </c>
      <c r="D104" s="72">
        <v>2199.1270596439181</v>
      </c>
      <c r="E104" s="72">
        <v>288.75700000000001</v>
      </c>
      <c r="F104" s="72">
        <v>643.61500000000001</v>
      </c>
      <c r="G104" s="72">
        <v>0</v>
      </c>
      <c r="H104" s="72"/>
      <c r="I104" s="72">
        <v>170.471</v>
      </c>
      <c r="J104" s="72">
        <v>243.53</v>
      </c>
      <c r="K104" s="72">
        <v>0</v>
      </c>
      <c r="L104" s="72">
        <v>0</v>
      </c>
      <c r="M104" s="72">
        <v>0</v>
      </c>
      <c r="N104" s="72"/>
      <c r="O104" s="72">
        <v>774.07749999999999</v>
      </c>
      <c r="P104" s="72">
        <v>817.56499999999994</v>
      </c>
      <c r="Q104" s="72">
        <v>288.75700000000001</v>
      </c>
      <c r="R104" s="72">
        <v>643.61500000000001</v>
      </c>
      <c r="S104" s="72">
        <v>0</v>
      </c>
      <c r="T104" s="72"/>
      <c r="U104" s="72">
        <v>3654.6895</v>
      </c>
      <c r="V104" s="72">
        <v>1355.0705</v>
      </c>
      <c r="W104" s="72">
        <v>0</v>
      </c>
      <c r="X104" s="72">
        <v>0</v>
      </c>
      <c r="Y104" s="72">
        <v>0</v>
      </c>
      <c r="Z104" s="72"/>
      <c r="AA104" s="72">
        <v>273.13148011869595</v>
      </c>
      <c r="AB104" s="72">
        <v>51.496259643917362</v>
      </c>
      <c r="AC104" s="72">
        <v>0</v>
      </c>
      <c r="AD104" s="72">
        <v>0</v>
      </c>
      <c r="AE104" s="72">
        <v>0</v>
      </c>
      <c r="AF104" s="72"/>
      <c r="AG104" s="72">
        <v>-268.53469999999948</v>
      </c>
      <c r="AH104" s="72">
        <v>-268.53469999999948</v>
      </c>
      <c r="AI104" s="72">
        <v>0</v>
      </c>
      <c r="AJ104" s="72">
        <v>0</v>
      </c>
      <c r="AK104" s="72">
        <v>0</v>
      </c>
    </row>
    <row r="106" spans="1:37" s="75" customFormat="1">
      <c r="A106" s="73" t="s">
        <v>1</v>
      </c>
      <c r="B106" s="74">
        <v>1.0000000000000002</v>
      </c>
      <c r="C106" s="76">
        <v>2643999.4312000014</v>
      </c>
      <c r="D106" s="76">
        <v>1389000.0000000002</v>
      </c>
      <c r="E106" s="76">
        <v>166000.00000000003</v>
      </c>
      <c r="F106" s="76">
        <v>370000.00000000023</v>
      </c>
      <c r="G106" s="76">
        <v>0</v>
      </c>
      <c r="H106" s="76"/>
      <c r="I106" s="76">
        <v>98000.000000000029</v>
      </c>
      <c r="J106" s="76">
        <v>139999.99999999997</v>
      </c>
      <c r="K106" s="76">
        <v>0</v>
      </c>
      <c r="L106" s="76">
        <v>0</v>
      </c>
      <c r="M106" s="76">
        <v>0</v>
      </c>
      <c r="N106" s="76"/>
      <c r="O106" s="76">
        <v>444999.99999999994</v>
      </c>
      <c r="P106" s="76">
        <v>469999.99999999994</v>
      </c>
      <c r="Q106" s="76">
        <v>166000.00000000003</v>
      </c>
      <c r="R106" s="76">
        <v>370000.00000000023</v>
      </c>
      <c r="S106" s="76">
        <v>0</v>
      </c>
      <c r="T106" s="76"/>
      <c r="U106" s="76">
        <v>2100999.9999999995</v>
      </c>
      <c r="V106" s="76">
        <v>779000.00000000023</v>
      </c>
      <c r="W106" s="76">
        <v>0</v>
      </c>
      <c r="X106" s="76">
        <v>0</v>
      </c>
      <c r="Y106" s="76">
        <v>0</v>
      </c>
      <c r="Z106" s="76"/>
      <c r="AA106" s="76">
        <v>533442.34445133561</v>
      </c>
      <c r="AB106" s="76">
        <v>347000.4261459941</v>
      </c>
      <c r="AC106" s="76">
        <v>0</v>
      </c>
      <c r="AD106" s="76">
        <v>0</v>
      </c>
      <c r="AE106" s="76">
        <v>0</v>
      </c>
      <c r="AF106" s="76"/>
      <c r="AG106" s="76">
        <v>-533442.91325133527</v>
      </c>
      <c r="AH106" s="76">
        <v>-347000.42614599405</v>
      </c>
      <c r="AI106" s="76">
        <v>0</v>
      </c>
      <c r="AJ106" s="76">
        <v>0</v>
      </c>
      <c r="AK106" s="76">
        <v>0</v>
      </c>
    </row>
  </sheetData>
  <pageMargins left="0.25" right="0.25" top="0.75" bottom="0.75" header="0.3" footer="0.3"/>
  <pageSetup scale="70" fitToHeight="0" orientation="landscape" r:id="rId1"/>
  <headerFooter>
    <oddHeader>&amp;C&amp;"-,Bold"&amp;28Appendix C: Allocation of Deferred Inflows and Outflows</oddHeader>
    <oddFooter>&amp;R&amp;G</oddFooter>
  </headerFooter>
  <colBreaks count="5" manualBreakCount="5">
    <brk id="8" max="1048575" man="1"/>
    <brk id="14" max="1048575" man="1"/>
    <brk id="20" max="1048575" man="1"/>
    <brk id="26" max="1048575" man="1"/>
    <brk id="32" max="1048575" man="1"/>
  </col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 ma:contentTypeID="0x01010063E6D748AC7C9C43A96C5224165110D7" ma:contentTypeVersion="14" ma:contentTypeDescription="Create a new document." ma:contentTypeScope="" ma:versionID="04c839d3a56f026a73d1cf96db788e9e">
  <xsd:schema xmlns:xsd="http://www.w3.org/2001/XMLSchema" xmlns:xs="http://www.w3.org/2001/XMLSchema" xmlns:p="http://schemas.microsoft.com/office/2006/metadata/properties" xmlns:ns2="b0d8bf0e-b15b-456f-8ae4-2bdf59acac1f" xmlns:ns3="d4ea4015-5b02-447c-9074-d5807a41497e" targetNamespace="http://schemas.microsoft.com/office/2006/metadata/properties" ma:root="true" ma:fieldsID="9e4fe7c83c102520a0fb93416c304af6" ns2:_="" ns3:_="">
    <xsd:import namespace="b0d8bf0e-b15b-456f-8ae4-2bdf59acac1f"/>
    <xsd:import namespace="d4ea4015-5b02-447c-9074-d5807a41497e"/>
    <xsd:element name="properties">
      <xsd:complexType>
        <xsd:sequence>
          <xsd:element name="documentManagement">
            <xsd:complexType>
              <xsd:all>
                <xsd:element ref="ns2:Category" minOccurs="0"/>
                <xsd:element ref="ns2:Description0" minOccurs="0"/>
                <xsd:element ref="ns2:Publication_x0020_Date" minOccurs="0"/>
                <xsd:element ref="ns2:Resource_x0020_Category" minOccurs="0"/>
                <xsd:element ref="ns2:Resource_x0020_Group" minOccurs="0"/>
                <xsd:element ref="ns2:Sort_x0020_Order" minOccurs="0"/>
                <xsd:element ref="ns3:_dlc_DocId" minOccurs="0"/>
                <xsd:element ref="ns3:_dlc_DocIdUrl" minOccurs="0"/>
                <xsd:element ref="ns3: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bf0e-b15b-456f-8ae4-2bdf59acac1f" elementFormDefault="qualified">
    <xsd:import namespace="http://schemas.microsoft.com/office/2006/documentManagement/types"/>
    <xsd:import namespace="http://schemas.microsoft.com/office/infopath/2007/PartnerControls"/>
    <xsd:element name="Category" ma:index="4" nillable="true" ma:displayName="Category" ma:description="Category" ma:internalName="Category" ma:readOnly="false">
      <xsd:simpleType>
        <xsd:restriction base="dms:Text">
          <xsd:maxLength value="255"/>
        </xsd:restriction>
      </xsd:simpleType>
    </xsd:element>
    <xsd:element name="Description0" ma:index="5" nillable="true" ma:displayName="Description" ma:description="Description" ma:internalName="Description0" ma:readOnly="false">
      <xsd:simpleType>
        <xsd:restriction base="dms:Text">
          <xsd:maxLength value="255"/>
        </xsd:restriction>
      </xsd:simpleType>
    </xsd:element>
    <xsd:element name="Publication_x0020_Date" ma:index="7" nillable="true" ma:displayName="Publication Date" ma:description="Publication Date" ma:internalName="Publication_x0020_Date" ma:readOnly="false">
      <xsd:simpleType>
        <xsd:restriction base="dms:Text">
          <xsd:maxLength value="255"/>
        </xsd:restriction>
      </xsd:simpleType>
    </xsd:element>
    <xsd:element name="Resource_x0020_Category" ma:index="8" nillable="true" ma:displayName="Resource Category" ma:description="Determines if the item appears on the Sample Financial Statements page OR the Aids to Financial Statement Preparation page" ma:format="Dropdown" ma:internalName="Resource_x0020_Category" ma:readOnly="false">
      <xsd:simpleType>
        <xsd:restriction base="dms:Choice">
          <xsd:enumeration value="Sample Financial Statement"/>
          <xsd:enumeration value="Preparation Aid"/>
        </xsd:restriction>
      </xsd:simpleType>
    </xsd:element>
    <xsd:element name="Resource_x0020_Group" ma:index="9" nillable="true" ma:displayName="Resource Group" ma:format="Dropdown" ma:internalName="Resource_x0020_Group" ma:readOnly="false">
      <xsd:simpleType>
        <xsd:restriction base="dms:Choice">
          <xsd:enumeration value="Board of Education Specific Worksheets"/>
          <xsd:enumeration value="Charter School Specific Worksheets"/>
          <xsd:enumeration value="County Specific Worksheets"/>
          <xsd:enumeration value="Municipal Specific Worksheets"/>
          <xsd:enumeration value="Writing a Management Discussion &amp; Analysis"/>
        </xsd:restriction>
      </xsd:simpleType>
    </xsd:element>
    <xsd:element name="Sort_x0020_Order" ma:index="10" nillable="true" ma:displayName="Sort Order" ma:internalName="Sort_x0020_Order"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4ea4015-5b02-447c-9074-d5807a41497e" elementFormDefault="qualified">
    <xsd:import namespace="http://schemas.microsoft.com/office/2006/documentManagement/types"/>
    <xsd:import namespace="http://schemas.microsoft.com/office/infopath/2007/PartnerControls"/>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SharedWithUsers" ma:index="1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ma:index="6"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ort_x0020_Order xmlns="b0d8bf0e-b15b-456f-8ae4-2bdf59acac1f" xsi:nil="true"/>
    <Resource_x0020_Category xmlns="b0d8bf0e-b15b-456f-8ae4-2bdf59acac1f" xsi:nil="true"/>
    <Publication_x0020_Date xmlns="b0d8bf0e-b15b-456f-8ae4-2bdf59acac1f" xsi:nil="true"/>
    <Resource_x0020_Group xmlns="b0d8bf0e-b15b-456f-8ae4-2bdf59acac1f" xsi:nil="true"/>
    <Category xmlns="b0d8bf0e-b15b-456f-8ae4-2bdf59acac1f" xsi:nil="true"/>
    <Description0 xmlns="b0d8bf0e-b15b-456f-8ae4-2bdf59acac1f"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039B52-7FD5-4A4A-B3DD-B5E696DA49D4}"/>
</file>

<file path=customXml/itemProps2.xml><?xml version="1.0" encoding="utf-8"?>
<ds:datastoreItem xmlns:ds="http://schemas.openxmlformats.org/officeDocument/2006/customXml" ds:itemID="{1DA9CA9B-3994-4D03-87C7-A8A683BE3EAD}"/>
</file>

<file path=customXml/itemProps3.xml><?xml version="1.0" encoding="utf-8"?>
<ds:datastoreItem xmlns:ds="http://schemas.openxmlformats.org/officeDocument/2006/customXml" ds:itemID="{B96E5DBE-86C2-429C-A747-4772DA3D8B8F}"/>
</file>

<file path=customXml/itemProps4.xml><?xml version="1.0" encoding="utf-8"?>
<ds:datastoreItem xmlns:ds="http://schemas.openxmlformats.org/officeDocument/2006/customXml" ds:itemID="{0C090EAB-2995-4549-A635-1FA1C33EF4A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Info</vt:lpstr>
      <vt:lpstr>JE Template</vt:lpstr>
      <vt:lpstr>2018 Summary</vt:lpstr>
      <vt:lpstr>2017 Summary</vt:lpstr>
      <vt:lpstr>ROD Contributions FY 2017</vt:lpstr>
      <vt:lpstr>Deferred Amortization</vt:lpstr>
      <vt:lpstr>'2018 Summary'!Print_Area</vt:lpstr>
      <vt:lpstr>'Deferred Amortization'!Print_Area</vt:lpstr>
      <vt:lpstr>'2018 Summary'!Print_Titles</vt:lpstr>
      <vt:lpstr>'Deferred Amortization'!Print_Titles</vt:lpstr>
    </vt:vector>
  </TitlesOfParts>
  <Company>NCDST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Joe Tarlton</dc:creator>
  <cp:keywords/>
  <cp:lastModifiedBy>Rita Baker</cp:lastModifiedBy>
  <cp:lastPrinted>2018-04-27T14:32:22Z</cp:lastPrinted>
  <dcterms:created xsi:type="dcterms:W3CDTF">2015-01-07T18:39:17Z</dcterms:created>
  <dcterms:modified xsi:type="dcterms:W3CDTF">2018-05-03T19:27:50Z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0x01010063E6D748AC7C9C43A96C5224165110D7</vt:lpwstr>
  </property>
</Properties>
</file>