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7 Website Files\Pension Standards\"/>
    </mc:Choice>
  </mc:AlternateContent>
  <bookViews>
    <workbookView xWindow="720" yWindow="405" windowWidth="22755" windowHeight="14085"/>
  </bookViews>
  <sheets>
    <sheet name="Info" sheetId="12" r:id="rId1"/>
    <sheet name="JE Template" sheetId="11" r:id="rId2"/>
    <sheet name="CY - Summary Exhibit " sheetId="13" r:id="rId3"/>
    <sheet name="PY1 - Summary Exhibit" sheetId="9" r:id="rId4"/>
    <sheet name="PY2 - Summary Exhibit" sheetId="4" r:id="rId5"/>
  </sheets>
  <externalReferences>
    <externalReference r:id="rId6"/>
  </externalReferences>
  <definedNames>
    <definedName name="_xlnm._FilterDatabase" localSheetId="3" hidden="1">'PY1 - Summary Exhibit'!$A$2:$U$897</definedName>
    <definedName name="AgencyCode" localSheetId="2">#REF!</definedName>
    <definedName name="AgencyCode" localSheetId="0">#REF!</definedName>
    <definedName name="AgencyCode" localSheetId="1">#REF!</definedName>
    <definedName name="AgencyCode" localSheetId="3">#REF!</definedName>
    <definedName name="AgencyCode">#REF!</definedName>
    <definedName name="Annuity" localSheetId="2">#REF!</definedName>
    <definedName name="Annuity" localSheetId="0">#REF!</definedName>
    <definedName name="Annuity" localSheetId="1">#REF!</definedName>
    <definedName name="Annuity" localSheetId="3">'[1]Assets Input'!$L$37:$L$56</definedName>
    <definedName name="Annuity">#REF!</definedName>
    <definedName name="AnnuityLY" localSheetId="2">#REF!</definedName>
    <definedName name="AnnuityLY">#REF!</definedName>
    <definedName name="EmployerRates" localSheetId="2">#REF!</definedName>
    <definedName name="EmployerRates" localSheetId="0">#REF!</definedName>
    <definedName name="EmployerRates" localSheetId="1">#REF!</definedName>
    <definedName name="EmployerRates" localSheetId="3">#REF!</definedName>
    <definedName name="EmployerRates">#REF!</definedName>
    <definedName name="EmployerRatesLEO" localSheetId="2">#REF!</definedName>
    <definedName name="EmployerRatesLEO" localSheetId="0">#REF!</definedName>
    <definedName name="EmployerRatesLEO" localSheetId="1">#REF!</definedName>
    <definedName name="EmployerRatesLEO" localSheetId="3">#REF!</definedName>
    <definedName name="EmployerRatesLEO">#REF!</definedName>
    <definedName name="Pension" localSheetId="2">#REF!</definedName>
    <definedName name="Pension" localSheetId="0">#REF!</definedName>
    <definedName name="Pension" localSheetId="1">#REF!</definedName>
    <definedName name="Pension" localSheetId="3">'[1]Assets Input'!$L$60:$L$95</definedName>
    <definedName name="Pension">#REF!</definedName>
    <definedName name="PensionLY" localSheetId="2">#REF!</definedName>
    <definedName name="PensionLY">#REF!</definedName>
    <definedName name="_xlnm.Print_Area" localSheetId="1">'JE Template'!$A$99:$F$226</definedName>
    <definedName name="_xlnm.Print_Area" localSheetId="3">'PY1 - Summary Exhibit'!$B$5:$S$904</definedName>
    <definedName name="_xlnm.Print_Area" localSheetId="4">'PY2 - Summary Exhibit'!$B$4:$U$301</definedName>
    <definedName name="_xlnm.Print_Titles" localSheetId="2">'CY - Summary Exhibit '!$1:$2</definedName>
    <definedName name="_xlnm.Print_Titles" localSheetId="3">'PY1 - Summary Exhibit'!$5:$6</definedName>
    <definedName name="_xlnm.Print_Titles" localSheetId="4">'PY2 - Summary Exhibit'!$4:$5</definedName>
    <definedName name="ProValResults" localSheetId="2">#REF!</definedName>
    <definedName name="ProValResults" localSheetId="0">#REF!</definedName>
    <definedName name="ProValResults" localSheetId="1">#REF!</definedName>
    <definedName name="ProValResults" localSheetId="3">#REF!</definedName>
    <definedName name="ProValResults">#REF!</definedName>
    <definedName name="TableData" localSheetId="2">#REF!</definedName>
    <definedName name="TableData" localSheetId="0">#REF!</definedName>
    <definedName name="TableData" localSheetId="1">#REF!</definedName>
    <definedName name="TableData" localSheetId="3">#REF!</definedName>
    <definedName name="TableData">#REF!</definedName>
    <definedName name="Type" localSheetId="2">#REF!</definedName>
    <definedName name="Type">#REF!</definedName>
    <definedName name="TypeAnnuity" localSheetId="2">#REF!</definedName>
    <definedName name="TypeAnnuity" localSheetId="0">#REF!</definedName>
    <definedName name="TypeAnnuity" localSheetId="1">#REF!</definedName>
    <definedName name="TypeAnnuity" localSheetId="3">'[1]Assets Input'!$K$37:$K$56</definedName>
    <definedName name="TypeAnnuity">#REF!</definedName>
    <definedName name="TypePension" localSheetId="2">#REF!</definedName>
    <definedName name="TypePension" localSheetId="0">#REF!</definedName>
    <definedName name="TypePension" localSheetId="1">#REF!</definedName>
    <definedName name="TypePension" localSheetId="3">'[1]Assets Input'!$K$60:$K$95</definedName>
    <definedName name="TypePension">#REF!</definedName>
    <definedName name="UnfundedData" localSheetId="2">#REF!</definedName>
    <definedName name="UnfundedData" localSheetId="0">#REF!</definedName>
    <definedName name="UnfundedData" localSheetId="1">#REF!</definedName>
    <definedName name="UnfundedData" localSheetId="3">#REF!</definedName>
    <definedName name="UnfundedData">#REF!</definedName>
    <definedName name="UnfundedLY" localSheetId="2">#REF!</definedName>
    <definedName name="UnfundedLY" localSheetId="0">#REF!</definedName>
    <definedName name="UnfundedLY" localSheetId="1">#REF!</definedName>
    <definedName name="UnfundedLY" localSheetId="3">#REF!</definedName>
    <definedName name="UnfundedLY">#REF!</definedName>
    <definedName name="UnfunedLYLEO" localSheetId="2">#REF!</definedName>
    <definedName name="UnfunedLYLEO" localSheetId="0">#REF!</definedName>
    <definedName name="UnfunedLYLEO" localSheetId="1">#REF!</definedName>
    <definedName name="UnfunedLYLEO" localSheetId="3">#REF!</definedName>
    <definedName name="UnfunedLYLEO">#REF!</definedName>
  </definedNames>
  <calcPr calcId="152511"/>
</workbook>
</file>

<file path=xl/calcChain.xml><?xml version="1.0" encoding="utf-8"?>
<calcChain xmlns="http://schemas.openxmlformats.org/spreadsheetml/2006/main">
  <c r="E58" i="11" l="1"/>
  <c r="C24" i="12" l="1"/>
  <c r="C23" i="12"/>
  <c r="O49" i="11" l="1"/>
  <c r="T49" i="11" s="1"/>
  <c r="S49" i="11" l="1"/>
  <c r="Q49" i="11"/>
  <c r="R49" i="11"/>
  <c r="E904" i="13" l="1"/>
  <c r="F19" i="11" s="1"/>
  <c r="F904" i="13" l="1"/>
  <c r="G19" i="11" s="1"/>
  <c r="U904" i="13" l="1"/>
  <c r="V19" i="11" s="1"/>
  <c r="T904" i="13"/>
  <c r="U19" i="11" s="1"/>
  <c r="S904" i="13"/>
  <c r="T19" i="11" s="1"/>
  <c r="Q904" i="13"/>
  <c r="R19" i="11" s="1"/>
  <c r="P904" i="13"/>
  <c r="Q19" i="11" s="1"/>
  <c r="O904" i="13"/>
  <c r="P19" i="11" s="1"/>
  <c r="N904" i="13"/>
  <c r="O19" i="11" s="1"/>
  <c r="L904" i="13"/>
  <c r="M19" i="11" s="1"/>
  <c r="K904" i="13"/>
  <c r="L19" i="11" s="1"/>
  <c r="J904" i="13"/>
  <c r="K19" i="11" s="1"/>
  <c r="I904" i="13"/>
  <c r="J19" i="11" s="1"/>
  <c r="G904" i="13"/>
  <c r="H19" i="11" s="1"/>
  <c r="F260" i="11" s="1"/>
  <c r="D904" i="13"/>
  <c r="C904" i="13"/>
  <c r="A30" i="12" l="1"/>
  <c r="C27" i="12" l="1"/>
  <c r="C3" i="11" l="1"/>
  <c r="A24" i="11" l="1"/>
  <c r="U24" i="11" s="1"/>
  <c r="A15" i="11"/>
  <c r="D24" i="12"/>
  <c r="A33" i="11"/>
  <c r="V33" i="11" s="1"/>
  <c r="C24" i="11"/>
  <c r="E208" i="11"/>
  <c r="M24" i="11" l="1"/>
  <c r="T24" i="11"/>
  <c r="Q24" i="11"/>
  <c r="P24" i="11"/>
  <c r="O24" i="11"/>
  <c r="G24" i="11"/>
  <c r="B24" i="11"/>
  <c r="K24" i="11"/>
  <c r="J24" i="11"/>
  <c r="V24" i="11"/>
  <c r="L24" i="11"/>
  <c r="F24" i="11"/>
  <c r="D24" i="11"/>
  <c r="E24" i="11" s="1"/>
  <c r="H24" i="11"/>
  <c r="R24" i="11"/>
  <c r="V15" i="11"/>
  <c r="Q15" i="11"/>
  <c r="L15" i="11"/>
  <c r="G15" i="11"/>
  <c r="B15" i="11"/>
  <c r="U15" i="11"/>
  <c r="P15" i="11"/>
  <c r="K15" i="11"/>
  <c r="F15" i="11"/>
  <c r="T15" i="11"/>
  <c r="O15" i="11"/>
  <c r="J15" i="11"/>
  <c r="D15" i="11"/>
  <c r="R15" i="11"/>
  <c r="M15" i="11"/>
  <c r="H15" i="11"/>
  <c r="C15" i="11"/>
  <c r="E15" i="11" s="1"/>
  <c r="F33" i="11"/>
  <c r="T33" i="11"/>
  <c r="Q33" i="11"/>
  <c r="D33" i="11"/>
  <c r="B33" i="11"/>
  <c r="C33" i="11"/>
  <c r="U33" i="11"/>
  <c r="R33" i="11"/>
  <c r="L33" i="11"/>
  <c r="P33" i="11"/>
  <c r="O33" i="11"/>
  <c r="M33" i="11"/>
  <c r="G33" i="11"/>
  <c r="K33" i="11"/>
  <c r="J33" i="11"/>
  <c r="H33" i="11"/>
  <c r="C206" i="11"/>
  <c r="V37" i="11"/>
  <c r="U37" i="11"/>
  <c r="T37" i="11"/>
  <c r="R37" i="11"/>
  <c r="Q37" i="11"/>
  <c r="P37" i="11"/>
  <c r="O37" i="11"/>
  <c r="M37" i="11"/>
  <c r="L37" i="11"/>
  <c r="K37" i="11"/>
  <c r="J37" i="11"/>
  <c r="H37" i="11"/>
  <c r="C2" i="11"/>
  <c r="A13" i="11" s="1"/>
  <c r="O13" i="11" l="1"/>
  <c r="O17" i="11" s="1"/>
  <c r="K219" i="11" s="1"/>
  <c r="F238" i="11" s="1"/>
  <c r="R13" i="11"/>
  <c r="R17" i="11" s="1"/>
  <c r="K222" i="11" s="1"/>
  <c r="F241" i="11" s="1"/>
  <c r="M13" i="11"/>
  <c r="M17" i="11" s="1"/>
  <c r="K218" i="11" s="1"/>
  <c r="E241" i="11" s="1"/>
  <c r="D13" i="11"/>
  <c r="D17" i="11" s="1"/>
  <c r="V13" i="11"/>
  <c r="V17" i="11" s="1"/>
  <c r="L104" i="11" s="1"/>
  <c r="Q13" i="11"/>
  <c r="Q17" i="11" s="1"/>
  <c r="K221" i="11" s="1"/>
  <c r="F239" i="11" s="1"/>
  <c r="L13" i="11"/>
  <c r="L17" i="11" s="1"/>
  <c r="K217" i="11" s="1"/>
  <c r="E239" i="11" s="1"/>
  <c r="H13" i="11"/>
  <c r="H17" i="11" s="1"/>
  <c r="C13" i="11"/>
  <c r="U13" i="11"/>
  <c r="U17" i="11" s="1"/>
  <c r="P13" i="11"/>
  <c r="P17" i="11" s="1"/>
  <c r="K13" i="11"/>
  <c r="K17" i="11" s="1"/>
  <c r="G13" i="11"/>
  <c r="G17" i="11" s="1"/>
  <c r="B13" i="11"/>
  <c r="T13" i="11"/>
  <c r="T17" i="11" s="1"/>
  <c r="J13" i="11"/>
  <c r="J17" i="11" s="1"/>
  <c r="K215" i="11" s="1"/>
  <c r="E238" i="11" s="1"/>
  <c r="F13" i="11"/>
  <c r="E33" i="11"/>
  <c r="A22" i="11"/>
  <c r="F22" i="11" s="1"/>
  <c r="A31" i="11"/>
  <c r="B32" i="12"/>
  <c r="I49" i="11"/>
  <c r="N49" i="11" s="1"/>
  <c r="C49" i="11"/>
  <c r="J104" i="11" l="1"/>
  <c r="F262" i="11"/>
  <c r="K216" i="11"/>
  <c r="E240" i="11" s="1"/>
  <c r="K220" i="11"/>
  <c r="F240" i="11" s="1"/>
  <c r="K104" i="11"/>
  <c r="F17" i="11"/>
  <c r="E13" i="11"/>
  <c r="C17" i="11"/>
  <c r="F26" i="11"/>
  <c r="H22" i="11"/>
  <c r="H26" i="11" s="1"/>
  <c r="J22" i="11"/>
  <c r="J26" i="11" s="1"/>
  <c r="K22" i="11"/>
  <c r="K26" i="11" s="1"/>
  <c r="L22" i="11"/>
  <c r="L26" i="11" s="1"/>
  <c r="Q22" i="11"/>
  <c r="Q26" i="11" s="1"/>
  <c r="M22" i="11"/>
  <c r="M26" i="11" s="1"/>
  <c r="O22" i="11"/>
  <c r="O26" i="11" s="1"/>
  <c r="P22" i="11"/>
  <c r="P26" i="11" s="1"/>
  <c r="B22" i="11"/>
  <c r="V22" i="11"/>
  <c r="V26" i="11" s="1"/>
  <c r="R22" i="11"/>
  <c r="R26" i="11" s="1"/>
  <c r="T22" i="11"/>
  <c r="T26" i="11" s="1"/>
  <c r="U22" i="11"/>
  <c r="U26" i="11" s="1"/>
  <c r="G22" i="11"/>
  <c r="G26" i="11" s="1"/>
  <c r="C22" i="11"/>
  <c r="D22" i="11"/>
  <c r="D26" i="11" s="1"/>
  <c r="V31" i="11"/>
  <c r="V35" i="11" s="1"/>
  <c r="Q31" i="11"/>
  <c r="Q35" i="11" s="1"/>
  <c r="L31" i="11"/>
  <c r="L35" i="11" s="1"/>
  <c r="G31" i="11"/>
  <c r="G35" i="11" s="1"/>
  <c r="B31" i="11"/>
  <c r="U31" i="11"/>
  <c r="U35" i="11" s="1"/>
  <c r="P31" i="11"/>
  <c r="P35" i="11" s="1"/>
  <c r="K31" i="11"/>
  <c r="K35" i="11" s="1"/>
  <c r="F31" i="11"/>
  <c r="F35" i="11" s="1"/>
  <c r="O31" i="11"/>
  <c r="O35" i="11" s="1"/>
  <c r="J31" i="11"/>
  <c r="J35" i="11" s="1"/>
  <c r="D31" i="11"/>
  <c r="D35" i="11" s="1"/>
  <c r="R31" i="11"/>
  <c r="R35" i="11" s="1"/>
  <c r="M31" i="11"/>
  <c r="M35" i="11" s="1"/>
  <c r="H31" i="11"/>
  <c r="H35" i="11" s="1"/>
  <c r="C31" i="11"/>
  <c r="T31" i="11"/>
  <c r="T35" i="11" s="1"/>
  <c r="M49" i="11"/>
  <c r="G49" i="11"/>
  <c r="E49" i="11"/>
  <c r="H49" i="11"/>
  <c r="F49" i="11"/>
  <c r="L49" i="11"/>
  <c r="K49" i="11"/>
  <c r="E242" i="11"/>
  <c r="F209" i="11"/>
  <c r="F103" i="11" l="1"/>
  <c r="E104" i="11" s="1"/>
  <c r="E103" i="11"/>
  <c r="F104" i="11" s="1"/>
  <c r="E109" i="11"/>
  <c r="F110" i="11" s="1"/>
  <c r="G262" i="11"/>
  <c r="E262" i="11"/>
  <c r="S72" i="11"/>
  <c r="S74" i="11" s="1"/>
  <c r="S76" i="11" s="1"/>
  <c r="S80" i="11" s="1"/>
  <c r="S81" i="11" s="1"/>
  <c r="E17" i="11"/>
  <c r="P72" i="11"/>
  <c r="Q72" i="11"/>
  <c r="R70" i="11"/>
  <c r="O72" i="11"/>
  <c r="E22" i="11"/>
  <c r="C26" i="11"/>
  <c r="E26" i="11" s="1"/>
  <c r="E31" i="11"/>
  <c r="C35" i="11"/>
  <c r="E52" i="11"/>
  <c r="E54" i="11" s="1"/>
  <c r="E56" i="11" s="1"/>
  <c r="K62" i="11"/>
  <c r="D52" i="11"/>
  <c r="D54" i="11" s="1"/>
  <c r="C52" i="11"/>
  <c r="L109" i="11" l="1"/>
  <c r="E183" i="11"/>
  <c r="F185" i="11" s="1"/>
  <c r="F184" i="11"/>
  <c r="F178" i="11"/>
  <c r="E177" i="11"/>
  <c r="E171" i="11"/>
  <c r="F172" i="11"/>
  <c r="I62" i="11"/>
  <c r="I64" i="11" s="1"/>
  <c r="I66" i="11" s="1"/>
  <c r="I68" i="11" s="1"/>
  <c r="E62" i="11"/>
  <c r="E64" i="11" s="1"/>
  <c r="S82" i="11"/>
  <c r="S83" i="11" s="1"/>
  <c r="O74" i="11"/>
  <c r="Q74" i="11"/>
  <c r="P74" i="11"/>
  <c r="J62" i="11"/>
  <c r="E35" i="11"/>
  <c r="K64" i="11"/>
  <c r="K66" i="11" s="1"/>
  <c r="K68" i="11" s="1"/>
  <c r="D56" i="11"/>
  <c r="D58" i="11" s="1"/>
  <c r="C54" i="11"/>
  <c r="C56" i="11" s="1"/>
  <c r="C58" i="11" s="1"/>
  <c r="E179" i="11" l="1"/>
  <c r="F122" i="11"/>
  <c r="E122" i="11"/>
  <c r="E194" i="11"/>
  <c r="F193" i="11"/>
  <c r="P76" i="11"/>
  <c r="P80" i="11" s="1"/>
  <c r="P81" i="11" s="1"/>
  <c r="F191" i="11"/>
  <c r="E192" i="11"/>
  <c r="Q76" i="11"/>
  <c r="Q80" i="11" s="1"/>
  <c r="Q81" i="11" s="1"/>
  <c r="O76" i="11"/>
  <c r="O80" i="11" s="1"/>
  <c r="E190" i="11"/>
  <c r="F189" i="11"/>
  <c r="F173" i="11"/>
  <c r="S84" i="11"/>
  <c r="S85" i="11" s="1"/>
  <c r="F123" i="11"/>
  <c r="K72" i="11"/>
  <c r="F179" i="11"/>
  <c r="L58" i="11"/>
  <c r="J64" i="11"/>
  <c r="E185" i="11"/>
  <c r="E173" i="11"/>
  <c r="C62" i="11"/>
  <c r="C64" i="11" s="1"/>
  <c r="C66" i="11" s="1"/>
  <c r="C68" i="11" s="1"/>
  <c r="D62" i="11"/>
  <c r="D64" i="11" s="1"/>
  <c r="E66" i="11"/>
  <c r="E68" i="11" s="1"/>
  <c r="F118" i="11" l="1"/>
  <c r="E118" i="11"/>
  <c r="E123" i="11"/>
  <c r="I72" i="11"/>
  <c r="I74" i="11" s="1"/>
  <c r="Q82" i="11"/>
  <c r="Q83" i="11" s="1"/>
  <c r="Q84" i="11" s="1"/>
  <c r="Q85" i="11" s="1"/>
  <c r="P82" i="11"/>
  <c r="P83" i="11" s="1"/>
  <c r="P84" i="11" s="1"/>
  <c r="P85" i="11" s="1"/>
  <c r="O81" i="11"/>
  <c r="O82" i="11" s="1"/>
  <c r="E119" i="11"/>
  <c r="K74" i="11"/>
  <c r="E72" i="11"/>
  <c r="J66" i="11"/>
  <c r="J68" i="11" s="1"/>
  <c r="F195" i="11"/>
  <c r="D66" i="11"/>
  <c r="D68" i="11" s="1"/>
  <c r="F119" i="11" l="1"/>
  <c r="F125" i="11"/>
  <c r="E125" i="11"/>
  <c r="F120" i="11"/>
  <c r="E120" i="11"/>
  <c r="K76" i="11"/>
  <c r="K80" i="11" s="1"/>
  <c r="E144" i="11"/>
  <c r="F143" i="11"/>
  <c r="I76" i="11"/>
  <c r="I80" i="11" s="1"/>
  <c r="I81" i="11" s="1"/>
  <c r="E140" i="11"/>
  <c r="F139" i="11"/>
  <c r="C72" i="11"/>
  <c r="C74" i="11" s="1"/>
  <c r="O83" i="11"/>
  <c r="O84" i="11" s="1"/>
  <c r="E74" i="11"/>
  <c r="F121" i="11"/>
  <c r="F124" i="11"/>
  <c r="E195" i="11"/>
  <c r="E121" i="11" l="1"/>
  <c r="E124" i="11"/>
  <c r="E76" i="11"/>
  <c r="E80" i="11" s="1"/>
  <c r="E81" i="11" s="1"/>
  <c r="E136" i="11"/>
  <c r="L221" i="11" s="1"/>
  <c r="M221" i="11" s="1"/>
  <c r="F135" i="11"/>
  <c r="L217" i="11" s="1"/>
  <c r="M217" i="11" s="1"/>
  <c r="C76" i="11"/>
  <c r="C80" i="11" s="1"/>
  <c r="C81" i="11" s="1"/>
  <c r="E132" i="11"/>
  <c r="L219" i="11" s="1"/>
  <c r="M219" i="11" s="1"/>
  <c r="F131" i="11"/>
  <c r="L215" i="11" s="1"/>
  <c r="M215" i="11" s="1"/>
  <c r="E215" i="11" s="1"/>
  <c r="D72" i="11"/>
  <c r="D74" i="11" s="1"/>
  <c r="R68" i="11"/>
  <c r="R72" i="11" s="1"/>
  <c r="R74" i="11" s="1"/>
  <c r="R76" i="11" s="1"/>
  <c r="O85" i="11"/>
  <c r="K81" i="11"/>
  <c r="K82" i="11" s="1"/>
  <c r="I82" i="11"/>
  <c r="J72" i="11"/>
  <c r="E221" i="11" l="1"/>
  <c r="F221" i="11"/>
  <c r="F215" i="11"/>
  <c r="D76" i="11"/>
  <c r="D80" i="11" s="1"/>
  <c r="E134" i="11"/>
  <c r="F133" i="11"/>
  <c r="F217" i="11"/>
  <c r="E217" i="11"/>
  <c r="T72" i="11"/>
  <c r="I83" i="11"/>
  <c r="I84" i="11" s="1"/>
  <c r="I85" i="11" s="1"/>
  <c r="R80" i="11"/>
  <c r="R81" i="11" s="1"/>
  <c r="R82" i="11" s="1"/>
  <c r="K83" i="11"/>
  <c r="K84" i="11" s="1"/>
  <c r="C82" i="11"/>
  <c r="C83" i="11" s="1"/>
  <c r="E82" i="11"/>
  <c r="E83" i="11" s="1"/>
  <c r="J74" i="11"/>
  <c r="E159" i="11" l="1"/>
  <c r="F160" i="11"/>
  <c r="E160" i="11"/>
  <c r="F159" i="11"/>
  <c r="T74" i="11"/>
  <c r="E166" i="11" s="1"/>
  <c r="E153" i="11"/>
  <c r="E126" i="11"/>
  <c r="F154" i="11"/>
  <c r="F127" i="11"/>
  <c r="E154" i="11"/>
  <c r="E127" i="11"/>
  <c r="F153" i="11"/>
  <c r="F126" i="11"/>
  <c r="J76" i="11"/>
  <c r="J80" i="11" s="1"/>
  <c r="E142" i="11"/>
  <c r="L220" i="11" s="1"/>
  <c r="F141" i="11"/>
  <c r="R83" i="11"/>
  <c r="R84" i="11" s="1"/>
  <c r="R85" i="11" s="1"/>
  <c r="K85" i="11"/>
  <c r="D81" i="11"/>
  <c r="D82" i="11" s="1"/>
  <c r="C84" i="11"/>
  <c r="E84" i="11"/>
  <c r="E85" i="11" s="1"/>
  <c r="E904" i="9"/>
  <c r="F28" i="11" s="1"/>
  <c r="M220" i="11" l="1"/>
  <c r="L216" i="11"/>
  <c r="M216" i="11" s="1"/>
  <c r="E155" i="11"/>
  <c r="T76" i="11"/>
  <c r="T80" i="11" s="1"/>
  <c r="T81" i="11" s="1"/>
  <c r="T82" i="11" s="1"/>
  <c r="E161" i="11"/>
  <c r="F161" i="11"/>
  <c r="F165" i="11"/>
  <c r="F155" i="11"/>
  <c r="D83" i="11"/>
  <c r="D84" i="11" s="1"/>
  <c r="D85" i="11" s="1"/>
  <c r="J81" i="11"/>
  <c r="J82" i="11" s="1"/>
  <c r="J83" i="11" s="1"/>
  <c r="C85" i="11"/>
  <c r="M62" i="11"/>
  <c r="M64" i="11" s="1"/>
  <c r="M66" i="11" s="1"/>
  <c r="M72" i="11" s="1"/>
  <c r="U904" i="9"/>
  <c r="V28" i="11" s="1"/>
  <c r="T904" i="9"/>
  <c r="U28" i="11" s="1"/>
  <c r="S904" i="9"/>
  <c r="T28" i="11" s="1"/>
  <c r="Q904" i="9"/>
  <c r="R28" i="11" s="1"/>
  <c r="P904" i="9"/>
  <c r="Q28" i="11" s="1"/>
  <c r="O904" i="9"/>
  <c r="P28" i="11" s="1"/>
  <c r="N904" i="9"/>
  <c r="O28" i="11" s="1"/>
  <c r="L904" i="9"/>
  <c r="M28" i="11" s="1"/>
  <c r="K904" i="9"/>
  <c r="L28" i="11" s="1"/>
  <c r="J904" i="9"/>
  <c r="K28" i="11" s="1"/>
  <c r="I904" i="9"/>
  <c r="J28" i="11" s="1"/>
  <c r="G904" i="9"/>
  <c r="H28" i="11" s="1"/>
  <c r="F216" i="11" l="1"/>
  <c r="E216" i="11"/>
  <c r="T83" i="11"/>
  <c r="T84" i="11" s="1"/>
  <c r="T85" i="11" s="1"/>
  <c r="J84" i="11"/>
  <c r="J85" i="11" s="1"/>
  <c r="M74" i="11"/>
  <c r="M76" i="11" s="1"/>
  <c r="E909" i="4"/>
  <c r="F37" i="11" s="1"/>
  <c r="G52" i="11" s="1"/>
  <c r="G54" i="11" s="1"/>
  <c r="G56" i="11" s="1"/>
  <c r="G62" i="11" s="1"/>
  <c r="G64" i="11" s="1"/>
  <c r="G66" i="11" s="1"/>
  <c r="G72" i="11" s="1"/>
  <c r="M80" i="11" l="1"/>
  <c r="G74" i="11"/>
  <c r="G76" i="11" s="1"/>
  <c r="F909" i="4"/>
  <c r="G37" i="11" s="1"/>
  <c r="F52" i="11" s="1"/>
  <c r="G80" i="11" l="1"/>
  <c r="G81" i="11" s="1"/>
  <c r="G82" i="11" s="1"/>
  <c r="G83" i="11" s="1"/>
  <c r="M81" i="11"/>
  <c r="H52" i="11"/>
  <c r="H54" i="11" s="1"/>
  <c r="H56" i="11" s="1"/>
  <c r="F54" i="11"/>
  <c r="F56" i="11" s="1"/>
  <c r="F62" i="11" s="1"/>
  <c r="F64" i="11" s="1"/>
  <c r="F66" i="11" s="1"/>
  <c r="F72" i="11" s="1"/>
  <c r="F904" i="9"/>
  <c r="G28" i="11" s="1"/>
  <c r="L60" i="11" s="1"/>
  <c r="G84" i="11" l="1"/>
  <c r="G85" i="11" s="1"/>
  <c r="M82" i="11"/>
  <c r="M83" i="11" s="1"/>
  <c r="M84" i="11" s="1"/>
  <c r="M85" i="11" s="1"/>
  <c r="F74" i="11"/>
  <c r="F76" i="11" s="1"/>
  <c r="H62" i="11"/>
  <c r="L62" i="11"/>
  <c r="F80" i="11" l="1"/>
  <c r="H64" i="11"/>
  <c r="H66" i="11" s="1"/>
  <c r="H72" i="11" s="1"/>
  <c r="N62" i="11"/>
  <c r="L64" i="11"/>
  <c r="L66" i="11" s="1"/>
  <c r="L72" i="11" s="1"/>
  <c r="F81" i="11" l="1"/>
  <c r="L74" i="11"/>
  <c r="L76" i="11" s="1"/>
  <c r="H74" i="11"/>
  <c r="N64" i="11"/>
  <c r="H76" i="11" l="1"/>
  <c r="H80" i="11" s="1"/>
  <c r="H81" i="11" s="1"/>
  <c r="E138" i="11"/>
  <c r="F137" i="11"/>
  <c r="L80" i="11"/>
  <c r="L81" i="11" s="1"/>
  <c r="F82" i="11"/>
  <c r="N66" i="11"/>
  <c r="N72" i="11" s="1"/>
  <c r="F219" i="11" l="1"/>
  <c r="H82" i="11"/>
  <c r="H83" i="11" s="1"/>
  <c r="F83" i="11"/>
  <c r="F84" i="11" s="1"/>
  <c r="F85" i="11" s="1"/>
  <c r="L82" i="11"/>
  <c r="N74" i="11"/>
  <c r="F220" i="11"/>
  <c r="E220" i="11"/>
  <c r="F167" i="11"/>
  <c r="E167" i="11"/>
  <c r="E243" i="11"/>
  <c r="F243" i="11"/>
  <c r="E219" i="11" l="1"/>
  <c r="N76" i="11"/>
  <c r="N80" i="11" s="1"/>
  <c r="E146" i="11"/>
  <c r="L222" i="11" s="1"/>
  <c r="F145" i="11"/>
  <c r="L218" i="11" s="1"/>
  <c r="F201" i="11"/>
  <c r="E202" i="11" s="1"/>
  <c r="E201" i="11"/>
  <c r="F202" i="11" s="1"/>
  <c r="L83" i="11"/>
  <c r="L84" i="11" s="1"/>
  <c r="L85" i="11" s="1"/>
  <c r="H84" i="11"/>
  <c r="M222" i="11" l="1"/>
  <c r="M218" i="11"/>
  <c r="F147" i="11"/>
  <c r="E147" i="11"/>
  <c r="C88" i="11"/>
  <c r="E250" i="11" s="1"/>
  <c r="N81" i="11"/>
  <c r="C89" i="11" s="1"/>
  <c r="E251" i="11" s="1"/>
  <c r="H85" i="11"/>
  <c r="E222" i="11" l="1"/>
  <c r="F222" i="11"/>
  <c r="E218" i="11"/>
  <c r="F218" i="11"/>
  <c r="M223" i="11"/>
  <c r="L105" i="11"/>
  <c r="N82" i="11"/>
  <c r="C90" i="11" s="1"/>
  <c r="E252" i="11" s="1"/>
  <c r="L106" i="11" l="1"/>
  <c r="L111" i="11" s="1"/>
  <c r="E233" i="11"/>
  <c r="E223" i="11"/>
  <c r="F223" i="11"/>
  <c r="N83" i="11"/>
  <c r="C91" i="11" s="1"/>
  <c r="E253" i="11" s="1"/>
  <c r="K105" i="11" l="1"/>
  <c r="K106" i="11" s="1"/>
  <c r="K111" i="11" s="1"/>
  <c r="J105" i="11"/>
  <c r="N84" i="11"/>
  <c r="J106" i="11" l="1"/>
  <c r="J111" i="11" s="1"/>
  <c r="E234" i="11"/>
  <c r="N85" i="11"/>
  <c r="C93" i="11" s="1"/>
  <c r="E255" i="11" s="1"/>
  <c r="C92" i="11"/>
  <c r="E254" i="11" s="1"/>
  <c r="E256" i="11" l="1"/>
</calcChain>
</file>

<file path=xl/sharedStrings.xml><?xml version="1.0" encoding="utf-8"?>
<sst xmlns="http://schemas.openxmlformats.org/spreadsheetml/2006/main" count="5725" uniqueCount="2467">
  <si>
    <t>Difference</t>
  </si>
  <si>
    <t>Agency Number</t>
  </si>
  <si>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</si>
  <si>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</si>
  <si>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</si>
  <si>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</si>
  <si>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</si>
  <si>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</si>
  <si>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</si>
  <si>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</si>
  <si>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</si>
  <si>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</si>
  <si>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</si>
  <si>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</si>
  <si>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Net Pension Liability - End of Year</t>
  </si>
  <si>
    <t>Net Pension Liability - Beginning of Year</t>
  </si>
  <si>
    <t>FY Contributions</t>
  </si>
  <si>
    <t>Total Plan</t>
  </si>
  <si>
    <t>Debit</t>
  </si>
  <si>
    <t>Credit</t>
  </si>
  <si>
    <t>Estimated remaining service life of inactive participants (years)</t>
  </si>
  <si>
    <t>Check:</t>
  </si>
  <si>
    <t>Total Expense</t>
  </si>
  <si>
    <t>Per Schedule</t>
  </si>
  <si>
    <t>Per Entries</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</si>
  <si>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</si>
  <si>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</si>
  <si>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</si>
  <si>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</si>
  <si>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</si>
  <si>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</si>
  <si>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</si>
  <si>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</si>
  <si>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</si>
  <si>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</si>
  <si>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Eastern Band Of Cherokee Indians</t>
  </si>
  <si>
    <t>Misenheimer, Village Of</t>
  </si>
  <si>
    <t>Piedmont Triad Airport Authority</t>
  </si>
  <si>
    <t>Sparta, Town Of</t>
  </si>
  <si>
    <t>Yancey County</t>
  </si>
  <si>
    <t>Yancey Soil &amp; Water Conservation District</t>
  </si>
  <si>
    <t>Burnsville, Town Of</t>
  </si>
  <si>
    <t>Martin-Tyrell-Washington D.H.D</t>
  </si>
  <si>
    <t xml:space="preserve">Pas.-Per.-Camden-Chowan D.H.D. </t>
  </si>
  <si>
    <t xml:space="preserve">Toe River District Health Department </t>
  </si>
  <si>
    <t>Appalachian District Health Department</t>
  </si>
  <si>
    <t>Alamance County</t>
  </si>
  <si>
    <t>Burlington, City Of</t>
  </si>
  <si>
    <t>Mebane, Town Of</t>
  </si>
  <si>
    <t>Burlington-Graham A.B.C. Board</t>
  </si>
  <si>
    <t>Graham, City Of</t>
  </si>
  <si>
    <t>Elon College, Town Of</t>
  </si>
  <si>
    <t>Haw River, Town Of</t>
  </si>
  <si>
    <t>Alamance, Village Of</t>
  </si>
  <si>
    <t>Green Level, Town Of</t>
  </si>
  <si>
    <t>Alexander County</t>
  </si>
  <si>
    <t>Alexander County Health Department</t>
  </si>
  <si>
    <t>Alexander County Library</t>
  </si>
  <si>
    <t>Alexander County Welfare Department</t>
  </si>
  <si>
    <t>Taylorsville, Town Of</t>
  </si>
  <si>
    <t>Alleghany County</t>
  </si>
  <si>
    <t>Northwestern Regional Library</t>
  </si>
  <si>
    <t>Sparta A.B.C. Board</t>
  </si>
  <si>
    <t>Anson County</t>
  </si>
  <si>
    <t>Wadesboro, Town Of</t>
  </si>
  <si>
    <t>Wadesboro Housing Authority</t>
  </si>
  <si>
    <t>Wadesboro A.B.C. Board</t>
  </si>
  <si>
    <t>Lilesville, Town Of</t>
  </si>
  <si>
    <t>Polkton, Town Of</t>
  </si>
  <si>
    <t>Peachland, Town Of</t>
  </si>
  <si>
    <t>Ansonville, Town Of</t>
  </si>
  <si>
    <t>Morven, Town Of</t>
  </si>
  <si>
    <t>Ashe County</t>
  </si>
  <si>
    <t>WEST JEFFERSON ABC BOARD</t>
  </si>
  <si>
    <t>Jefferson, Town Of</t>
  </si>
  <si>
    <t>West Jefferson, Town Of</t>
  </si>
  <si>
    <t>Avery County</t>
  </si>
  <si>
    <t>Avery-Mitchell-Yancey Dist. Library</t>
  </si>
  <si>
    <t>Banner Elk, Town Of</t>
  </si>
  <si>
    <t>High Country Municipal A.B.C. Board</t>
  </si>
  <si>
    <t>Newland, Town Of</t>
  </si>
  <si>
    <t>Beech Mountain, Town Of</t>
  </si>
  <si>
    <t>Elk Park, Town Of</t>
  </si>
  <si>
    <t>Sugar Mountain, Town Of</t>
  </si>
  <si>
    <t>Beaufort County</t>
  </si>
  <si>
    <t>Beaufort County A.B.C. Board</t>
  </si>
  <si>
    <t>B.H.M. Regional Library</t>
  </si>
  <si>
    <t>Mideast Economic Development Comm</t>
  </si>
  <si>
    <t>Washington, City Of</t>
  </si>
  <si>
    <t>Aurora, Town Of</t>
  </si>
  <si>
    <t>Belhaven, Town Of</t>
  </si>
  <si>
    <t>Washington Park, Town Of</t>
  </si>
  <si>
    <t>Chocowinity, Town Of</t>
  </si>
  <si>
    <t>Bertie County</t>
  </si>
  <si>
    <t>Bertie County A.B.C. Board</t>
  </si>
  <si>
    <t>Albemarle Regional Library</t>
  </si>
  <si>
    <t>Bertie-Martin Regional Jail Comm</t>
  </si>
  <si>
    <t>Aulander, Town Of</t>
  </si>
  <si>
    <t>Windsor, Town Of</t>
  </si>
  <si>
    <t>Colerain, Town Of</t>
  </si>
  <si>
    <t>Lewiston-Woodville, Town Of</t>
  </si>
  <si>
    <t>Bladen County</t>
  </si>
  <si>
    <t>Elizabethtown, Town Of</t>
  </si>
  <si>
    <t>Elizabethtown A.B.C. Board</t>
  </si>
  <si>
    <t>Southeastern Economic Develop. Com</t>
  </si>
  <si>
    <t>White Lake, Town Of</t>
  </si>
  <si>
    <t>Clarkton, Town Of</t>
  </si>
  <si>
    <t>Bladenboro, Town Of</t>
  </si>
  <si>
    <t>Brunswick County</t>
  </si>
  <si>
    <t>Leland, Town Of</t>
  </si>
  <si>
    <t>Brunswick County Health Department</t>
  </si>
  <si>
    <t>Brunswick County A.B.C. Board</t>
  </si>
  <si>
    <t>Brunswick County Welfare Department</t>
  </si>
  <si>
    <t>Calabash A.B.C. Board</t>
  </si>
  <si>
    <t>Cape Fear Council Of Governments</t>
  </si>
  <si>
    <t>Brunswick County Tourism Develop. Authority</t>
  </si>
  <si>
    <t>Calabash, Town Of</t>
  </si>
  <si>
    <t>Southport, City Of</t>
  </si>
  <si>
    <t>Northwest, City Of</t>
  </si>
  <si>
    <t>Holden Beach, Town Of</t>
  </si>
  <si>
    <t>Southport A.B.C. Board</t>
  </si>
  <si>
    <t>Belville, Town Of</t>
  </si>
  <si>
    <t>Oak Island, Town Of</t>
  </si>
  <si>
    <t>Carolina Shores, Town of</t>
  </si>
  <si>
    <t>TOWN OF NAVASSA</t>
  </si>
  <si>
    <t>Oak Island A.B.C. Board</t>
  </si>
  <si>
    <t>St. James, Town Of</t>
  </si>
  <si>
    <t>Sunset Beach, Town Of</t>
  </si>
  <si>
    <t>North Brunswick Sanitary District</t>
  </si>
  <si>
    <t>Sunset Beach A.B.C. Board</t>
  </si>
  <si>
    <t>Caswell Beach, Town Of</t>
  </si>
  <si>
    <t>Shallotte A.B.C. Board</t>
  </si>
  <si>
    <t>Ocean Isle Beach, Town Of</t>
  </si>
  <si>
    <t>Ocean Isle A.B.C. Board</t>
  </si>
  <si>
    <t>Boiling Spring Lakes, City Of</t>
  </si>
  <si>
    <t>Boiling Spring Lakes A.B.C. Board</t>
  </si>
  <si>
    <t>Shallotte, Town Of</t>
  </si>
  <si>
    <t>Bald Head Island, Village Of</t>
  </si>
  <si>
    <t>Buncombe County</t>
  </si>
  <si>
    <t>Land-Of-Sky Regional Council</t>
  </si>
  <si>
    <t>Woodfin ABC Commission</t>
  </si>
  <si>
    <t>Western NC Regional Air Pollution Control</t>
  </si>
  <si>
    <t>Metro Sewerage Dist Of Buncombe County</t>
  </si>
  <si>
    <t>Woodfin Sanitary Water &amp; Sewer District</t>
  </si>
  <si>
    <t>Biltmore Forest, Town Of</t>
  </si>
  <si>
    <t>WESTERN HIGHLAND AREA AUTHORITY</t>
  </si>
  <si>
    <t>West Buncombe Fire Department</t>
  </si>
  <si>
    <t>Asheville, City Of</t>
  </si>
  <si>
    <t>Asheville A.B.C. Board</t>
  </si>
  <si>
    <t>Asheville Regional Airport Authority</t>
  </si>
  <si>
    <t>Skyland Volunteer Fire Department</t>
  </si>
  <si>
    <t>Weaverville, Town Of</t>
  </si>
  <si>
    <t>Weaverville A.B.C. Board</t>
  </si>
  <si>
    <t>Black Mountain, Town Of</t>
  </si>
  <si>
    <t>Black Mountain A.B.C. Board</t>
  </si>
  <si>
    <t>Montreat, Town Of</t>
  </si>
  <si>
    <t>Woodfin, Town Of</t>
  </si>
  <si>
    <t>Burke County</t>
  </si>
  <si>
    <t>Burke-Catawba Dist. Confinement Fa</t>
  </si>
  <si>
    <t>Burke County Health Department</t>
  </si>
  <si>
    <t>Burke County Welfare Department</t>
  </si>
  <si>
    <t xml:space="preserve">Burke County Tourism Development Authority </t>
  </si>
  <si>
    <t>Valdese, Town Of</t>
  </si>
  <si>
    <t>Valdese Housing Authority</t>
  </si>
  <si>
    <t>Rutherford College, Town of</t>
  </si>
  <si>
    <t>Morganton A.B.C. Board</t>
  </si>
  <si>
    <t>Drexel, Town Of</t>
  </si>
  <si>
    <t>Morganton, City Of</t>
  </si>
  <si>
    <t>Morganton Housing Authority</t>
  </si>
  <si>
    <t>Glen Alpine, Town Of</t>
  </si>
  <si>
    <t>Hildebrand, Town Of</t>
  </si>
  <si>
    <t>Connelly Springs, Town Of</t>
  </si>
  <si>
    <t>Cabarrus County</t>
  </si>
  <si>
    <t>Water &amp; Sewer Authority Of Cabarrus County</t>
  </si>
  <si>
    <t>Cabarrus Co. Public Health Auth</t>
  </si>
  <si>
    <t>Cabarrus Co. Tourism Auth</t>
  </si>
  <si>
    <t>Concord, City Of</t>
  </si>
  <si>
    <t>Concord A.B.C. Board</t>
  </si>
  <si>
    <t>Mount Pleasant, Town Of</t>
  </si>
  <si>
    <t>Mt. Pleasant A.B.C. Board</t>
  </si>
  <si>
    <t>Kannapolis, Town Of</t>
  </si>
  <si>
    <t>Midland, Town of</t>
  </si>
  <si>
    <t>Caldwell County</t>
  </si>
  <si>
    <t>Granite Falls, Town Of</t>
  </si>
  <si>
    <t>Granite Falls A.B.C. Board</t>
  </si>
  <si>
    <t>Sawmills, Town Of</t>
  </si>
  <si>
    <t>Lenoir Housing Authority</t>
  </si>
  <si>
    <t>Hudson, Town Of</t>
  </si>
  <si>
    <t>Harrisburg, Town Of</t>
  </si>
  <si>
    <t>Lenoir, City Of</t>
  </si>
  <si>
    <t>Lenoir A.B.C. Board</t>
  </si>
  <si>
    <t>Cajah's Mountain, Town Of</t>
  </si>
  <si>
    <t>Camden County</t>
  </si>
  <si>
    <t>Camden County A.B.C. Board</t>
  </si>
  <si>
    <t>Carteret County</t>
  </si>
  <si>
    <t>Carteret County A.B.C. Board</t>
  </si>
  <si>
    <t>Western Cartert Interlocal Agency</t>
  </si>
  <si>
    <t>Morehead City, Town Of</t>
  </si>
  <si>
    <t>Newport, Town Of</t>
  </si>
  <si>
    <t>Beaufort, Town Of</t>
  </si>
  <si>
    <t>Beaufort Housing Authority</t>
  </si>
  <si>
    <t>Pine Knoll Shores, Town Of</t>
  </si>
  <si>
    <t>Emerald Isle, Town Of</t>
  </si>
  <si>
    <t>Indian Beach, Town Of</t>
  </si>
  <si>
    <t>Cape Carteret, Town Of</t>
  </si>
  <si>
    <t>Atlantic Beach, Town Of</t>
  </si>
  <si>
    <t>Cedar Point, Town Of</t>
  </si>
  <si>
    <t>Caswell County</t>
  </si>
  <si>
    <t>Caswell County A.B.C. Board</t>
  </si>
  <si>
    <t>Caswell County Welfare Department</t>
  </si>
  <si>
    <t>Yanceyville, Town Of</t>
  </si>
  <si>
    <t>Catawba County</t>
  </si>
  <si>
    <t>Catawba County A.B.C. Board</t>
  </si>
  <si>
    <t>Hickory, City Of</t>
  </si>
  <si>
    <t>Hickory/Conover Tourism Dev. Authority</t>
  </si>
  <si>
    <t>Hickory Housing Authority</t>
  </si>
  <si>
    <t>Western Piedmont Council of Governments</t>
  </si>
  <si>
    <t>Western Piedmont Regional Transit Authority</t>
  </si>
  <si>
    <t>Claremont, Town Of</t>
  </si>
  <si>
    <t>Maiden, Town Of</t>
  </si>
  <si>
    <t>Long View, Town Of</t>
  </si>
  <si>
    <t>Conover, Town Of</t>
  </si>
  <si>
    <t>Brookford, Town Of</t>
  </si>
  <si>
    <t>Newton, Town Of</t>
  </si>
  <si>
    <t>Catawba, Town Of</t>
  </si>
  <si>
    <t>Chatham County</t>
  </si>
  <si>
    <t>Chatham County Housing Authority</t>
  </si>
  <si>
    <t>Chatham County A.B.C. Board</t>
  </si>
  <si>
    <t>Goldston-Gulf Sanitary District</t>
  </si>
  <si>
    <t>Siler City, Town Of</t>
  </si>
  <si>
    <t>Siler City A.B.C. Board</t>
  </si>
  <si>
    <t>Pittsboro, Town Of</t>
  </si>
  <si>
    <t>Cherokee County</t>
  </si>
  <si>
    <t>Nantahala Regional Library</t>
  </si>
  <si>
    <t>Murphy, Town Of</t>
  </si>
  <si>
    <t>Murphy A.B.C. Board</t>
  </si>
  <si>
    <t>Andrews, Town Of</t>
  </si>
  <si>
    <t>Chowan County</t>
  </si>
  <si>
    <t>Chowan County A.B.C. Board</t>
  </si>
  <si>
    <t>Albemarle Regional Plan. &amp; Develop. Com</t>
  </si>
  <si>
    <t>Edenton, Town Of</t>
  </si>
  <si>
    <t>The New Edenton Housing Authority</t>
  </si>
  <si>
    <t>Clay County</t>
  </si>
  <si>
    <t>Cleveland County</t>
  </si>
  <si>
    <t>Cleveland County Sanitary District</t>
  </si>
  <si>
    <t>Shelby, City Of</t>
  </si>
  <si>
    <t>Shelby A.B.C. Board</t>
  </si>
  <si>
    <t>Kings Mountain, City Of</t>
  </si>
  <si>
    <t>Kings Mountain A.B.C. Board</t>
  </si>
  <si>
    <t>Boiling Springs, Town Of</t>
  </si>
  <si>
    <t>Lawndale, Town Of</t>
  </si>
  <si>
    <t>Grover, Town Of</t>
  </si>
  <si>
    <t>Columbus County</t>
  </si>
  <si>
    <t>Whiteville Housing Authority</t>
  </si>
  <si>
    <t>Whiteville, City Of</t>
  </si>
  <si>
    <t>TOWN OF BOLTON</t>
  </si>
  <si>
    <t>Whiteville A.B.C. Board</t>
  </si>
  <si>
    <t>Brunswick, Town Of</t>
  </si>
  <si>
    <t>Lake Waccamaw A.B.C. Board</t>
  </si>
  <si>
    <t>Fair Bluff, Town Of</t>
  </si>
  <si>
    <t>Chadbourn, Town Of</t>
  </si>
  <si>
    <t>Chadburn A.B.C. Board</t>
  </si>
  <si>
    <t>Tabor City, Town Of</t>
  </si>
  <si>
    <t>Lake Woccamaw, Town Of</t>
  </si>
  <si>
    <t>Craven County</t>
  </si>
  <si>
    <t>First Craven Sanitary District</t>
  </si>
  <si>
    <t>Craven County A.B.C. Board</t>
  </si>
  <si>
    <t>Craven-Pamlico-Carteret Regional Library</t>
  </si>
  <si>
    <t>Craven County Airport Authority</t>
  </si>
  <si>
    <t>Neuse River Council Of Governments</t>
  </si>
  <si>
    <t>Coastal Regional Waste Management Authority</t>
  </si>
  <si>
    <t>Neuse Clinic</t>
  </si>
  <si>
    <t>New Bern, City Of</t>
  </si>
  <si>
    <t>Trent Woods, Town Of</t>
  </si>
  <si>
    <t>Havelock, City Of</t>
  </si>
  <si>
    <t>River Bend, Town Of</t>
  </si>
  <si>
    <t>Vanceboro, Town Of</t>
  </si>
  <si>
    <t>Bridgeton, Town Of</t>
  </si>
  <si>
    <t>Cove City, Town Of</t>
  </si>
  <si>
    <t>Cumberland County</t>
  </si>
  <si>
    <t>Westarea Volunteer Fire Department</t>
  </si>
  <si>
    <t>Cumberland County A.B.C. Board</t>
  </si>
  <si>
    <t>Region M Council Of Governments</t>
  </si>
  <si>
    <t>Cumberland Memorial Auditorium Com</t>
  </si>
  <si>
    <t>Fayetteville, City Of</t>
  </si>
  <si>
    <t>Fayetteville Metro. Housing Authority</t>
  </si>
  <si>
    <t>Fayetteville Public Works Commission</t>
  </si>
  <si>
    <t>Stedman, Town Of</t>
  </si>
  <si>
    <t>Hope Mills, Town Of</t>
  </si>
  <si>
    <t>Wade, Town Of</t>
  </si>
  <si>
    <t>Linden, Town Of</t>
  </si>
  <si>
    <t>Spring Lake, Town Of</t>
  </si>
  <si>
    <t>Falcon, Town Of</t>
  </si>
  <si>
    <t>Eastover, Town Of</t>
  </si>
  <si>
    <t>Currituck County</t>
  </si>
  <si>
    <t>Currituck County A.B.C. Board</t>
  </si>
  <si>
    <t>Dare County</t>
  </si>
  <si>
    <t>Dare County Tourism Board</t>
  </si>
  <si>
    <t>Dare County A.B.C. Board</t>
  </si>
  <si>
    <t>Nags Head, Town Of</t>
  </si>
  <si>
    <t>Kill Devil Hills, Town Of</t>
  </si>
  <si>
    <t>Manteo, Town Of</t>
  </si>
  <si>
    <t>Southern Shores, Town Of</t>
  </si>
  <si>
    <t>Kitty Hawk, Town Of</t>
  </si>
  <si>
    <t>Duck, Town Of</t>
  </si>
  <si>
    <t>Davidson County</t>
  </si>
  <si>
    <t>Thomasville, City Of</t>
  </si>
  <si>
    <t>Thomasville Housing Authority</t>
  </si>
  <si>
    <t>Lexington A.B.C. Board</t>
  </si>
  <si>
    <t>Denton, Town Of</t>
  </si>
  <si>
    <t>Lexington, City Of</t>
  </si>
  <si>
    <t>TOWN OF MIDWAY</t>
  </si>
  <si>
    <t>Davie County</t>
  </si>
  <si>
    <t>Davie Soil &amp; Water Conservation District</t>
  </si>
  <si>
    <t>Mocksville, Town Of</t>
  </si>
  <si>
    <t>Bermuda Run, Town Of</t>
  </si>
  <si>
    <t>Cooleemee A.B.C. Board</t>
  </si>
  <si>
    <t>Cooleemee, Town Of</t>
  </si>
  <si>
    <t>Duplin County</t>
  </si>
  <si>
    <t>Duplin-Sampson Area Mental Health</t>
  </si>
  <si>
    <t>Beulaville, Town Of</t>
  </si>
  <si>
    <t>Kenansville, Town Of</t>
  </si>
  <si>
    <t>Kenansville A.B.C. Board</t>
  </si>
  <si>
    <t>Warsaw, Town Of</t>
  </si>
  <si>
    <t>Warsaw A.B.C. Board</t>
  </si>
  <si>
    <t>Faison, Town Of</t>
  </si>
  <si>
    <t>Wallace, Town Of</t>
  </si>
  <si>
    <t>Wallace A.B.C. Board</t>
  </si>
  <si>
    <t>Rose Hill, Town Of</t>
  </si>
  <si>
    <t>Calypso, Town Of</t>
  </si>
  <si>
    <t>Teachey, Town Of</t>
  </si>
  <si>
    <t>Magnolia, Town Of</t>
  </si>
  <si>
    <t>Durham County</t>
  </si>
  <si>
    <t>Parkwood Fire Department</t>
  </si>
  <si>
    <t>Durham County A.B.C. Board</t>
  </si>
  <si>
    <t>Alliance Behavioral Healthcare</t>
  </si>
  <si>
    <t>Durham, City Of</t>
  </si>
  <si>
    <t>Durham Convention and Visitors Bureau</t>
  </si>
  <si>
    <t>Triangle J Council Of Governments</t>
  </si>
  <si>
    <t>Edgecombe County</t>
  </si>
  <si>
    <t>Edgecombe County A.B.C. Board</t>
  </si>
  <si>
    <t>Edgecombe-Nash Memorial Library</t>
  </si>
  <si>
    <t>Region L Council Of Governments</t>
  </si>
  <si>
    <t>Tarboro, Town Of</t>
  </si>
  <si>
    <t>Tarboro Redevelopment Commission</t>
  </si>
  <si>
    <t>Rocky Mount, City Of</t>
  </si>
  <si>
    <t>Rocky Mount-Wilson Airport Authority</t>
  </si>
  <si>
    <t>Pinetops, Town Of</t>
  </si>
  <si>
    <t>Rocky Mount Housing Authority</t>
  </si>
  <si>
    <t>Macclesfield, Town Of</t>
  </si>
  <si>
    <t>Princeville, Town Of</t>
  </si>
  <si>
    <t>Forsyth County</t>
  </si>
  <si>
    <t>Airport Commission Of Forsyth County</t>
  </si>
  <si>
    <t>Piedmont Triad Regional Council</t>
  </si>
  <si>
    <t>Forsyth-Stokes Mental Health Authority</t>
  </si>
  <si>
    <t>Winston-Salem, City Of</t>
  </si>
  <si>
    <t>Winston-Salem Housing Authority</t>
  </si>
  <si>
    <t>Winston-Salem A.B.C. Board</t>
  </si>
  <si>
    <t>Kernersville, Town Of</t>
  </si>
  <si>
    <t>Rural Hall, Town Of</t>
  </si>
  <si>
    <t>Clemmons,  Village Of</t>
  </si>
  <si>
    <t>Clemmons Fire Department</t>
  </si>
  <si>
    <t>Lewisville, Town Of</t>
  </si>
  <si>
    <t>Walkertown, Town Of</t>
  </si>
  <si>
    <t>Tobaccoville,  Village Of</t>
  </si>
  <si>
    <t>Franklin County</t>
  </si>
  <si>
    <t>Franklinton, Town Of</t>
  </si>
  <si>
    <t>Franklinton A.B.C. Board</t>
  </si>
  <si>
    <t>Louisburg, Town Of</t>
  </si>
  <si>
    <t>Louisburg A.B.C. Board</t>
  </si>
  <si>
    <t>Bunn, Town Of</t>
  </si>
  <si>
    <t>Bunn A.B.C. Board</t>
  </si>
  <si>
    <t>Youngsville, Town Of</t>
  </si>
  <si>
    <t>Gaston County</t>
  </si>
  <si>
    <t>Stanley, Town Of</t>
  </si>
  <si>
    <t>Gaston-Lincoln Area Mental Health</t>
  </si>
  <si>
    <t>Mcadenville, Town Of</t>
  </si>
  <si>
    <t>Gastonia, City Of</t>
  </si>
  <si>
    <t>Gastonia A.B.C. Board</t>
  </si>
  <si>
    <t>Gaston Co. Economic Dev. Commission</t>
  </si>
  <si>
    <t>Belmont, City Of</t>
  </si>
  <si>
    <t>Belmont Housing Authority</t>
  </si>
  <si>
    <t>Cramerton, Town Of</t>
  </si>
  <si>
    <t>Cherryville, City Of</t>
  </si>
  <si>
    <t>Cherryville A.B.C. Board</t>
  </si>
  <si>
    <t>Dallas, Town Of</t>
  </si>
  <si>
    <t>Lowell, Town Of</t>
  </si>
  <si>
    <t>Bessemer City, City Of</t>
  </si>
  <si>
    <t>BESSEMER CITY A.B.C. BOARD</t>
  </si>
  <si>
    <t>Ranlo, Town Of</t>
  </si>
  <si>
    <t>Mt. Holly, City Of</t>
  </si>
  <si>
    <t>Gates County</t>
  </si>
  <si>
    <t>Gates County A.B.C. Board</t>
  </si>
  <si>
    <t>Graham County</t>
  </si>
  <si>
    <t>Graham County Health Department</t>
  </si>
  <si>
    <t>Graham County Welfare Department</t>
  </si>
  <si>
    <t>Robbinsville, Town of</t>
  </si>
  <si>
    <t>Granville County</t>
  </si>
  <si>
    <t>Granville County A.B.C. Board</t>
  </si>
  <si>
    <t>Granville County Hospital</t>
  </si>
  <si>
    <t>Granville-Vance Health District</t>
  </si>
  <si>
    <t>South Granville Water and Sewer Authority</t>
  </si>
  <si>
    <t>Oxford, City Of</t>
  </si>
  <si>
    <t>Oxford Housing Authority</t>
  </si>
  <si>
    <t>Stovall, Town Of</t>
  </si>
  <si>
    <t>Creedmoor, City Of</t>
  </si>
  <si>
    <t>Butner, Town Of</t>
  </si>
  <si>
    <t>Greene County</t>
  </si>
  <si>
    <t>Maury Sanitary Land District</t>
  </si>
  <si>
    <t>Greene County A.B.C. Board</t>
  </si>
  <si>
    <t>Neuse Regional Library - Greene County</t>
  </si>
  <si>
    <t>Hookerton, Town Of</t>
  </si>
  <si>
    <t>Snow Hill, Town Of</t>
  </si>
  <si>
    <t>Walstonburg, Town Of</t>
  </si>
  <si>
    <t>Guilford, County Of</t>
  </si>
  <si>
    <t>Guil-Rand Fire Department</t>
  </si>
  <si>
    <t>Pinecroft-Sedgefield Fire District</t>
  </si>
  <si>
    <t>Alamance Community Fire Dist.,Inc</t>
  </si>
  <si>
    <t>Greensboro, City Of</t>
  </si>
  <si>
    <t>Piedmont Triad Regional Water Authority</t>
  </si>
  <si>
    <t>Greensboro A.B.C. Board</t>
  </si>
  <si>
    <t>Guilford Fire District</t>
  </si>
  <si>
    <t>High Point, City Of</t>
  </si>
  <si>
    <t>High Point A.B.C. Board</t>
  </si>
  <si>
    <t>Jamestown, Town Of</t>
  </si>
  <si>
    <t>Gibsonville, Town Of</t>
  </si>
  <si>
    <t>Gibsonville A.B.C. Board</t>
  </si>
  <si>
    <t>Oak Ridge, Town Of</t>
  </si>
  <si>
    <t>Colfax Volunteer Fire Department</t>
  </si>
  <si>
    <t>Summerfield, Town Of</t>
  </si>
  <si>
    <t>Summerfield Fire District</t>
  </si>
  <si>
    <t>Halifax County</t>
  </si>
  <si>
    <t>Halifax County A.B.C. Board</t>
  </si>
  <si>
    <t>Halifax County Tourism Development Authority</t>
  </si>
  <si>
    <t>Roanoke Rapids Sanitary District</t>
  </si>
  <si>
    <t>Enfield, Town Of</t>
  </si>
  <si>
    <t>Roanoke Rapids, City Of</t>
  </si>
  <si>
    <t>Weldon, Town Of</t>
  </si>
  <si>
    <t>Scotland Neck, Town Of</t>
  </si>
  <si>
    <t>Hobgood, Town Of</t>
  </si>
  <si>
    <t>Littleton, Town Of</t>
  </si>
  <si>
    <t>Harnett County</t>
  </si>
  <si>
    <t>Dunn, Town Of</t>
  </si>
  <si>
    <t>Dunn Housing Authority</t>
  </si>
  <si>
    <t>Dunn A.B.C. Board</t>
  </si>
  <si>
    <t>Lillington, Town Of</t>
  </si>
  <si>
    <t>Erwin, Town Of</t>
  </si>
  <si>
    <t>Coats, Town Of</t>
  </si>
  <si>
    <t>Angier A.B.C. Board</t>
  </si>
  <si>
    <t>Angier, Town Of</t>
  </si>
  <si>
    <t>Haywood County</t>
  </si>
  <si>
    <t>Haywood Medical Center</t>
  </si>
  <si>
    <t>Junaluska Sanitary District</t>
  </si>
  <si>
    <t>Waynesville, Town Of</t>
  </si>
  <si>
    <t>Waynesville A.B.C. Board</t>
  </si>
  <si>
    <t>Maggie Valley, Town Of</t>
  </si>
  <si>
    <t>Maggie Valley A.B.C. Board</t>
  </si>
  <si>
    <t>Maggie Valley Sanitary District</t>
  </si>
  <si>
    <t>Canton, Town Of</t>
  </si>
  <si>
    <t>Canton A.B.C. Board</t>
  </si>
  <si>
    <t>Henderson County</t>
  </si>
  <si>
    <t>Hendersonville, City Of</t>
  </si>
  <si>
    <t>Hendersonville Water Commission</t>
  </si>
  <si>
    <t>Hendersonville A.B.C. Board</t>
  </si>
  <si>
    <t>Laurel Park, Town Of</t>
  </si>
  <si>
    <t>Laurel Park A.B.C. Board</t>
  </si>
  <si>
    <t>Flat Rock, Village Of</t>
  </si>
  <si>
    <t>Blue Ridge Fire Department</t>
  </si>
  <si>
    <t>Fletcher, Town Of</t>
  </si>
  <si>
    <t>Fletcher A.B.C. Board</t>
  </si>
  <si>
    <t>Mills River, Town Of</t>
  </si>
  <si>
    <t>Hertford County</t>
  </si>
  <si>
    <t>Hertford County A.B.C. Board</t>
  </si>
  <si>
    <t>Hertford County Public Health Authority</t>
  </si>
  <si>
    <t>Ahoskie, Town Of</t>
  </si>
  <si>
    <t>Murfreesboro, Town Of</t>
  </si>
  <si>
    <t>Winton, Town Of</t>
  </si>
  <si>
    <t>Cofield, Town Of</t>
  </si>
  <si>
    <t>Hoke County</t>
  </si>
  <si>
    <t>Hoke County A.B.C. Board</t>
  </si>
  <si>
    <t>Raeford, Town Of</t>
  </si>
  <si>
    <t>Hyde County</t>
  </si>
  <si>
    <t>Hyde County A.B.C. Board</t>
  </si>
  <si>
    <t>Ocracoke Sanitary District</t>
  </si>
  <si>
    <t>Iredell County</t>
  </si>
  <si>
    <t>Greater Statesville Development Co</t>
  </si>
  <si>
    <t>Statesville, City Of</t>
  </si>
  <si>
    <t>Statesville A.B.C. Board</t>
  </si>
  <si>
    <t>Mooresville, City Of</t>
  </si>
  <si>
    <t>Mooresville Housing Authority</t>
  </si>
  <si>
    <t>Mooresville A.B.C. Board</t>
  </si>
  <si>
    <t>Troutman, Town Of</t>
  </si>
  <si>
    <t>MI Connection Communications System</t>
  </si>
  <si>
    <t>Jackson County</t>
  </si>
  <si>
    <t>Tuckaseigee Water And Sewer Auth</t>
  </si>
  <si>
    <t>Fontana Regional Library</t>
  </si>
  <si>
    <t>Southwestern Plan. &amp; Econ. Dev. Co</t>
  </si>
  <si>
    <t>Smoky Mountain Mental Health Center</t>
  </si>
  <si>
    <t>Sylva, Town Of</t>
  </si>
  <si>
    <t>Sylva A.B.C. Board</t>
  </si>
  <si>
    <t>Johnston County</t>
  </si>
  <si>
    <t>Benson Housing Authority</t>
  </si>
  <si>
    <t>Johnston County A.B.C. Board</t>
  </si>
  <si>
    <t>Johnston County Public Library</t>
  </si>
  <si>
    <t>Archer Lodge, Town Of</t>
  </si>
  <si>
    <t>Johnston County Memorial Hospital Authority</t>
  </si>
  <si>
    <t>Smithfield, Town Of</t>
  </si>
  <si>
    <t>Smithfield Housing Authority</t>
  </si>
  <si>
    <t>Selma, Town Of</t>
  </si>
  <si>
    <t>Micro, Town of</t>
  </si>
  <si>
    <t>Selma Housing Authority</t>
  </si>
  <si>
    <t>Clayton, Town Of</t>
  </si>
  <si>
    <t>Benson, Town Of</t>
  </si>
  <si>
    <t>Four Oaks, Town Of</t>
  </si>
  <si>
    <t>Pine Level, Town Of</t>
  </si>
  <si>
    <t>Kenly, Town Of</t>
  </si>
  <si>
    <t>Princeton, Town Of</t>
  </si>
  <si>
    <t>Wilson's Mills, Town Of</t>
  </si>
  <si>
    <t>Jones County</t>
  </si>
  <si>
    <t>Jones County A.B.C. Board</t>
  </si>
  <si>
    <t>Neuse Regional Library - Jones County</t>
  </si>
  <si>
    <t>Pollocksville, Town Of</t>
  </si>
  <si>
    <t>Maysville, Town Of</t>
  </si>
  <si>
    <t>Lee County</t>
  </si>
  <si>
    <t>Sanford, City Of</t>
  </si>
  <si>
    <t>Sanford A.B.C. Board</t>
  </si>
  <si>
    <t>Broadway, Town Of</t>
  </si>
  <si>
    <t>Lenoir County</t>
  </si>
  <si>
    <t>Lenoir County A.B.C. Board</t>
  </si>
  <si>
    <t>Neuse Regional Library</t>
  </si>
  <si>
    <t>Kinston, City Of</t>
  </si>
  <si>
    <t>Global Transpark Development Comm</t>
  </si>
  <si>
    <t>Kinston Housing Authority</t>
  </si>
  <si>
    <t>Kinston-Lenoir County Library</t>
  </si>
  <si>
    <t>Pink Hill, Town Of</t>
  </si>
  <si>
    <t>Lagrange, Town Of</t>
  </si>
  <si>
    <t>Lincoln County</t>
  </si>
  <si>
    <t>Lincoln County A.B.C. Board</t>
  </si>
  <si>
    <t>Lincolnton, City Of</t>
  </si>
  <si>
    <t>Lincolnton Housing Authority</t>
  </si>
  <si>
    <t>Lincolnton A.B.C. Board</t>
  </si>
  <si>
    <t>Macon County</t>
  </si>
  <si>
    <t>Franklin, Town Of</t>
  </si>
  <si>
    <t>Highlands A.B.C. Board</t>
  </si>
  <si>
    <t>Highlands, Town Of</t>
  </si>
  <si>
    <t>Madison County</t>
  </si>
  <si>
    <t>Mars Hill, Town Of</t>
  </si>
  <si>
    <t>Marshall, Town Of</t>
  </si>
  <si>
    <t>Hot Springs Housing Authority</t>
  </si>
  <si>
    <t>Martin County</t>
  </si>
  <si>
    <t>Martin County Travel &amp; Tourism Authority</t>
  </si>
  <si>
    <t>Martin County A B C Board</t>
  </si>
  <si>
    <t>Williamston, City Of</t>
  </si>
  <si>
    <t>Williamston Housing Authority</t>
  </si>
  <si>
    <t>Oak City, Town Of</t>
  </si>
  <si>
    <t>Hamilton, Town Of</t>
  </si>
  <si>
    <t>Jamesville, Town Of</t>
  </si>
  <si>
    <t>Robersonville, Town Of</t>
  </si>
  <si>
    <t>Robersonville Housing Authority</t>
  </si>
  <si>
    <t>Mc Dowell County</t>
  </si>
  <si>
    <t>Pleasant Garden Fire Department</t>
  </si>
  <si>
    <t>Marion, Town Of</t>
  </si>
  <si>
    <t>Marion A.B.C. Board</t>
  </si>
  <si>
    <t>Old Fort, Town Of</t>
  </si>
  <si>
    <t>Mecklenburg County</t>
  </si>
  <si>
    <t>Charlott Housing Authority</t>
  </si>
  <si>
    <t>Mecklenburg County A.B.C. Board</t>
  </si>
  <si>
    <t>Charlotte-Mecklenburg Public Libra</t>
  </si>
  <si>
    <t>Mecklenburg County Ems Agency</t>
  </si>
  <si>
    <t>Centralina Council Of Governments</t>
  </si>
  <si>
    <t>Charlotte, City Of</t>
  </si>
  <si>
    <t>Charlotte Auditorium-Coliseum</t>
  </si>
  <si>
    <t>Charlotte Fire Ret Sys Board of Trust</t>
  </si>
  <si>
    <t>Pineville, Town Of</t>
  </si>
  <si>
    <t>Mint Hill, Town Of</t>
  </si>
  <si>
    <t>Huntersville, Town Of</t>
  </si>
  <si>
    <t>Cornelius, Town Of</t>
  </si>
  <si>
    <t>Stallings, Town Of</t>
  </si>
  <si>
    <t>Matthews, Town Of</t>
  </si>
  <si>
    <t>Davidson, Town Of</t>
  </si>
  <si>
    <t>Mitchell County</t>
  </si>
  <si>
    <t>Mitchell Soil &amp; Water Conserv. District</t>
  </si>
  <si>
    <t>Spruce Pine, Town Of</t>
  </si>
  <si>
    <t>Bakersville, Town Of</t>
  </si>
  <si>
    <t>Montgomery County</t>
  </si>
  <si>
    <t>Montgomery-Municipal A.B.C. Board</t>
  </si>
  <si>
    <t>Star, Town Of</t>
  </si>
  <si>
    <t>Troy, Town Of</t>
  </si>
  <si>
    <t>Biscoe, Town Of</t>
  </si>
  <si>
    <t>Candor, Town Of</t>
  </si>
  <si>
    <t>Mount Gilead, Town Of</t>
  </si>
  <si>
    <t>Moore County</t>
  </si>
  <si>
    <t>Taylortown, Town Of</t>
  </si>
  <si>
    <t>Moore County A.B.C. Board</t>
  </si>
  <si>
    <t>Moore County Tourism Develop. Auth.</t>
  </si>
  <si>
    <t>Moore County Airport Authority</t>
  </si>
  <si>
    <t>Southern Pines, Town Of</t>
  </si>
  <si>
    <t>Cameron, Town Of</t>
  </si>
  <si>
    <t>Vass, Town Of</t>
  </si>
  <si>
    <t>Aberdeen, Town Of</t>
  </si>
  <si>
    <t>Robbins, Town Of</t>
  </si>
  <si>
    <t>Pinehurst, Village Of</t>
  </si>
  <si>
    <t>Pinebluff, Town Of</t>
  </si>
  <si>
    <t>Whispering Pines, Village Of</t>
  </si>
  <si>
    <t>Foxfire Village</t>
  </si>
  <si>
    <t>Carthage, Town Of</t>
  </si>
  <si>
    <t>Nash County</t>
  </si>
  <si>
    <t>Nash County A.B.C. Board</t>
  </si>
  <si>
    <t>Braswell Memorial Library</t>
  </si>
  <si>
    <t>Spring Hope, Town Of</t>
  </si>
  <si>
    <t>Nashville, Town Of</t>
  </si>
  <si>
    <t>Middlesex, Town Of</t>
  </si>
  <si>
    <t>Whitakers, Town Of</t>
  </si>
  <si>
    <t>Bailey, Town Of</t>
  </si>
  <si>
    <t>Sharpsburg, Town of</t>
  </si>
  <si>
    <t>New Hanover County</t>
  </si>
  <si>
    <t>New Hanover Airport Authority</t>
  </si>
  <si>
    <t>Wilmington Housing Authority</t>
  </si>
  <si>
    <t>New Hanover County A.B.C. Board</t>
  </si>
  <si>
    <t>Cape Fear Public Utility Authority</t>
  </si>
  <si>
    <t>Lower Cape Fear Water &amp; Sewer Auth</t>
  </si>
  <si>
    <t>Wrightsville Beach, Town Of</t>
  </si>
  <si>
    <t>Cape Fear Public Transportation Authority</t>
  </si>
  <si>
    <t>Coastal Care</t>
  </si>
  <si>
    <t>Carolina Beach, Town Of</t>
  </si>
  <si>
    <t>Wilmington, City Of</t>
  </si>
  <si>
    <t>Kure Beach, Town Of</t>
  </si>
  <si>
    <t>Northampton County</t>
  </si>
  <si>
    <t>Northampton County A.B.C. Board</t>
  </si>
  <si>
    <t>Rich Square, Town Of</t>
  </si>
  <si>
    <t>Choanoke Public Transportation Authority</t>
  </si>
  <si>
    <t>Woodland, Town Of</t>
  </si>
  <si>
    <t>Garysburg, Town Of</t>
  </si>
  <si>
    <t>Conway, Town Of</t>
  </si>
  <si>
    <t>Gaston, Town Of</t>
  </si>
  <si>
    <t>Jackson, Town Of</t>
  </si>
  <si>
    <t>Severn, Town Of</t>
  </si>
  <si>
    <t>Seaboard, Town Of</t>
  </si>
  <si>
    <t>Onslow County</t>
  </si>
  <si>
    <t>Onslow County A.B.C. Board</t>
  </si>
  <si>
    <t>Onslow Water &amp; Sewage Authority</t>
  </si>
  <si>
    <t>Jacksonville, City Of</t>
  </si>
  <si>
    <t>Swansboro, Town Of</t>
  </si>
  <si>
    <t>Holly Ridge, Town Of</t>
  </si>
  <si>
    <t>Holly Ridge Housing Authority</t>
  </si>
  <si>
    <t>Richlands, Town Of</t>
  </si>
  <si>
    <t>North Topsail Beach, Town Of</t>
  </si>
  <si>
    <t>Orange County</t>
  </si>
  <si>
    <t>Orange County A.B.C. Board</t>
  </si>
  <si>
    <t>Orange Water &amp; Sewer Authority</t>
  </si>
  <si>
    <t>Chapel Hill, Town Of</t>
  </si>
  <si>
    <t>Carrboro, Town Of</t>
  </si>
  <si>
    <t>Hillsborough, Town Of</t>
  </si>
  <si>
    <t>Pamlico County</t>
  </si>
  <si>
    <t>Bayboro, Town Of</t>
  </si>
  <si>
    <t>Oriental, Town Of</t>
  </si>
  <si>
    <t>Bay River Metro Sewerage District</t>
  </si>
  <si>
    <t>Pasquotank County</t>
  </si>
  <si>
    <t>Pasquotank-Camden Ambulance Service</t>
  </si>
  <si>
    <t>Pasquotank County A.B.C Board</t>
  </si>
  <si>
    <t>East Albemarle Regional Library</t>
  </si>
  <si>
    <t>Albemarle District Jail Commission</t>
  </si>
  <si>
    <t>Albemarle Hospital Authority</t>
  </si>
  <si>
    <t>Elizabeth City</t>
  </si>
  <si>
    <t>Elizabeth-Pasquotank Co Airport Au</t>
  </si>
  <si>
    <t>Elizabeth City - Pasquotank Co. Tourism Dev. Auth.</t>
  </si>
  <si>
    <t>Pasquotank-Camden Library</t>
  </si>
  <si>
    <t>Elizabeth-Pasquotank Co Ind Dev Co</t>
  </si>
  <si>
    <t>Pender County</t>
  </si>
  <si>
    <t>Pender County A.B.C. Board</t>
  </si>
  <si>
    <t>Burgaw, Town Of</t>
  </si>
  <si>
    <t>Topsail Beach, Town Of</t>
  </si>
  <si>
    <t>Surf City</t>
  </si>
  <si>
    <t>Perquimans County</t>
  </si>
  <si>
    <t>Hertford, Town Of</t>
  </si>
  <si>
    <t>Hertford Housing Authority</t>
  </si>
  <si>
    <t>Hertford A.B.C. Board</t>
  </si>
  <si>
    <t>Winfall, Town Of</t>
  </si>
  <si>
    <t>Person County</t>
  </si>
  <si>
    <t>Person County A.B.C. Board</t>
  </si>
  <si>
    <t>Roxboro, City Of</t>
  </si>
  <si>
    <t>Pitt County</t>
  </si>
  <si>
    <t>Pitt-Greenville Convention &amp; Visitors Authority</t>
  </si>
  <si>
    <t>Pitt County A.B.C. Board</t>
  </si>
  <si>
    <t>Sheppard Memorial Library</t>
  </si>
  <si>
    <t>Contentnea Metro. Sewage District</t>
  </si>
  <si>
    <t>Greenville, City Of</t>
  </si>
  <si>
    <t>Greenville Utilities Commission</t>
  </si>
  <si>
    <t>Greenville Housing Authority</t>
  </si>
  <si>
    <t>Farmville, City Of</t>
  </si>
  <si>
    <t>Farmville Housing Authority</t>
  </si>
  <si>
    <t>Grifton, Town Of</t>
  </si>
  <si>
    <t>Bethel, Town Of</t>
  </si>
  <si>
    <t>Winterville, Town Of</t>
  </si>
  <si>
    <t>Ayden, Town Of</t>
  </si>
  <si>
    <t>Ayden Housing Authority</t>
  </si>
  <si>
    <t>Grimesland, Town Of</t>
  </si>
  <si>
    <t>Simpson, Village Of</t>
  </si>
  <si>
    <t>Fountain, Town of</t>
  </si>
  <si>
    <t>Polk County</t>
  </si>
  <si>
    <t>Tryon, Town Of</t>
  </si>
  <si>
    <t>Columbus, Town Of</t>
  </si>
  <si>
    <t>Saluda, Town Of</t>
  </si>
  <si>
    <t>Randolph County</t>
  </si>
  <si>
    <t>Asheboro A.B.C. Board</t>
  </si>
  <si>
    <t>Asheboro, City Of</t>
  </si>
  <si>
    <t>Asheboro Housing Authority</t>
  </si>
  <si>
    <t>Randleman, City Of</t>
  </si>
  <si>
    <t>Randleman Housing Authority</t>
  </si>
  <si>
    <t>Randleman A.B.C. Board</t>
  </si>
  <si>
    <t>Liberty, Town Of</t>
  </si>
  <si>
    <t>Liberty A.B.C. Board</t>
  </si>
  <si>
    <t>Ramseur, Town Of</t>
  </si>
  <si>
    <t>Archdale, City Of</t>
  </si>
  <si>
    <t>Trinity, City Of</t>
  </si>
  <si>
    <t>Richmond County</t>
  </si>
  <si>
    <t>Sandhill Regional Library</t>
  </si>
  <si>
    <t>Rockingham, City Of</t>
  </si>
  <si>
    <t>Rockingham Housing Authority</t>
  </si>
  <si>
    <t>Hamlet A.B.C. Board</t>
  </si>
  <si>
    <t>Hamlet, City Of</t>
  </si>
  <si>
    <t>Rockingham A.B.C. Board</t>
  </si>
  <si>
    <t>Ellerbe, Town Of</t>
  </si>
  <si>
    <t>Robeson County</t>
  </si>
  <si>
    <t>Lumber River Council Of Governments</t>
  </si>
  <si>
    <t>Robeson County Housing Authority</t>
  </si>
  <si>
    <t>Robeson County Public Library</t>
  </si>
  <si>
    <t>Lumberton, City Of</t>
  </si>
  <si>
    <t>Lumberton A.B.C. Board</t>
  </si>
  <si>
    <t>Lumberton Airport Commission</t>
  </si>
  <si>
    <t>Fairmont, Town Of</t>
  </si>
  <si>
    <t>Fairmont Housing Authority</t>
  </si>
  <si>
    <t>St. Pauls, Town Of</t>
  </si>
  <si>
    <t>Saint Paul's A.B.C. Board</t>
  </si>
  <si>
    <t>Maxton, Town Of</t>
  </si>
  <si>
    <t>Town of Parkton</t>
  </si>
  <si>
    <t>Maxton A.B.C. Board</t>
  </si>
  <si>
    <t>Pembroke, Town Of</t>
  </si>
  <si>
    <t>Pembroke Housing Authority</t>
  </si>
  <si>
    <t>Rowland, Town Of</t>
  </si>
  <si>
    <t>Red Springs, Town of</t>
  </si>
  <si>
    <t>Red Springs A.B.C. Board</t>
  </si>
  <si>
    <t>Rockingham County</t>
  </si>
  <si>
    <t>Reidsville, Town Of</t>
  </si>
  <si>
    <t>New Reidsville Housing Authority</t>
  </si>
  <si>
    <t>Reidsville A.B.C. Board</t>
  </si>
  <si>
    <t>Mayodan, Town Of</t>
  </si>
  <si>
    <t>Stoneville, Town Of</t>
  </si>
  <si>
    <t>Madison, Town Of</t>
  </si>
  <si>
    <t>Madison A.B.C. Board</t>
  </si>
  <si>
    <t>Madison-Mayodan Recreation Comm</t>
  </si>
  <si>
    <t>Eden, City Of</t>
  </si>
  <si>
    <t>Eden A.B.C. Board</t>
  </si>
  <si>
    <t>Rowan County</t>
  </si>
  <si>
    <t>Rowan County Tourism Development Board</t>
  </si>
  <si>
    <t>Rowan County Housing Authority</t>
  </si>
  <si>
    <t>Rowan County A.B.C. Board</t>
  </si>
  <si>
    <t>Rowan Soil and Water Conservation. Dist</t>
  </si>
  <si>
    <t>Salisbury, City Of</t>
  </si>
  <si>
    <t>Salisbury Housing Authority</t>
  </si>
  <si>
    <t>East Spencer, Town Of</t>
  </si>
  <si>
    <t>East Spencer Housing Authority</t>
  </si>
  <si>
    <t>Spencer, Town Of</t>
  </si>
  <si>
    <t>China Grove, Town Of</t>
  </si>
  <si>
    <t>Landis, Town Of</t>
  </si>
  <si>
    <t>Granite Quarry, Town Of</t>
  </si>
  <si>
    <t>Rockwell, Town Of</t>
  </si>
  <si>
    <t>Faith, Town Of</t>
  </si>
  <si>
    <t>Cleveland, Town Of</t>
  </si>
  <si>
    <t>Rutherford County</t>
  </si>
  <si>
    <t>Broad River Water Authority</t>
  </si>
  <si>
    <t>Rutherford-Polk-Mc Dowell D.H.D</t>
  </si>
  <si>
    <t>Forest City A.B.C. Board</t>
  </si>
  <si>
    <t>Isothermal Planning &amp; Develop Comm</t>
  </si>
  <si>
    <t>Forest City</t>
  </si>
  <si>
    <t>Forest City Housing Authority</t>
  </si>
  <si>
    <t>Spindale, Town Of</t>
  </si>
  <si>
    <t>Lake Lure, Town Of</t>
  </si>
  <si>
    <t>Rutherfordton, Town Of</t>
  </si>
  <si>
    <t>Rutherfordton A.B.C. Board</t>
  </si>
  <si>
    <t>Ellenboro, Town Of</t>
  </si>
  <si>
    <t>Sampson County</t>
  </si>
  <si>
    <t>J.C. Holliday Memorial Library</t>
  </si>
  <si>
    <t>Clinton, City Of</t>
  </si>
  <si>
    <t>Clinton A.B.C. Board</t>
  </si>
  <si>
    <t>Salemburg, Town Of</t>
  </si>
  <si>
    <t>Newton Grove, Town Of</t>
  </si>
  <si>
    <t>Roseboro A.B.C. Board</t>
  </si>
  <si>
    <t>Garland, Town Of</t>
  </si>
  <si>
    <t>Turkey, Town Of</t>
  </si>
  <si>
    <t>Roseboro, Town Of</t>
  </si>
  <si>
    <t>Autryville, Town Of</t>
  </si>
  <si>
    <t>Scotland County</t>
  </si>
  <si>
    <t>Scotland County A.B.C. Board</t>
  </si>
  <si>
    <t>Laurinburg-Maxton Airport Commission</t>
  </si>
  <si>
    <t>Laurinburg, City Of</t>
  </si>
  <si>
    <t>Laurenburg Housing Authority</t>
  </si>
  <si>
    <t>Wagram, Town Of</t>
  </si>
  <si>
    <t>Gibson, Town Of</t>
  </si>
  <si>
    <t>Stanly County</t>
  </si>
  <si>
    <t>Albemarle, City Of</t>
  </si>
  <si>
    <t>Albemarle A.B.C. Board</t>
  </si>
  <si>
    <t>Norwood, Town Of</t>
  </si>
  <si>
    <t>Norwood A.B.C. Board</t>
  </si>
  <si>
    <t>Locust, City Of</t>
  </si>
  <si>
    <t>Oakboro, Town Of</t>
  </si>
  <si>
    <t>Badin, Town Of</t>
  </si>
  <si>
    <t>Stanfield, Town Of</t>
  </si>
  <si>
    <t>Stokes County</t>
  </si>
  <si>
    <t>Walnut Cove, Town Of</t>
  </si>
  <si>
    <t>Walnut Cove A.B.C. Board</t>
  </si>
  <si>
    <t>King, Town Of</t>
  </si>
  <si>
    <t>Surry County</t>
  </si>
  <si>
    <t>Pilot Mountain A.B.C. Board</t>
  </si>
  <si>
    <t>Yadkin Valley Sewer Authority</t>
  </si>
  <si>
    <t>Pilot Mountain, Town Of</t>
  </si>
  <si>
    <t>Dobson, Town Of</t>
  </si>
  <si>
    <t>Dobson A.B.C. Board</t>
  </si>
  <si>
    <t>Mount Airy, Town Of</t>
  </si>
  <si>
    <t>Mt. Airy Alcoholic Board Of Control</t>
  </si>
  <si>
    <t>Elkin, Town Of</t>
  </si>
  <si>
    <t>Elkin A.B.C. Board</t>
  </si>
  <si>
    <t>Swain County</t>
  </si>
  <si>
    <t>Bryson City, Town Of</t>
  </si>
  <si>
    <t>Bryson City A.B.C. Board</t>
  </si>
  <si>
    <t>Transylvania County</t>
  </si>
  <si>
    <t>Brevard, City Of</t>
  </si>
  <si>
    <t>Brevard A.B.C. Board</t>
  </si>
  <si>
    <t>Tyrrell County</t>
  </si>
  <si>
    <t>Tyrrell County A.B.C. Board</t>
  </si>
  <si>
    <t>Columbia, Town Of</t>
  </si>
  <si>
    <t>Union County</t>
  </si>
  <si>
    <t>Monroe, City Of</t>
  </si>
  <si>
    <t>Monroe Housing Authority</t>
  </si>
  <si>
    <t>Monroe A.B.C. Board</t>
  </si>
  <si>
    <t>Marshville, Town Of</t>
  </si>
  <si>
    <t>TOWN OF MINERAL SPRINGS</t>
  </si>
  <si>
    <t>Wingate, Town Of</t>
  </si>
  <si>
    <t>Waxhaw, Town Of</t>
  </si>
  <si>
    <t>Waxhaw A.B.C. Board</t>
  </si>
  <si>
    <t>Indian Trail, Town Of</t>
  </si>
  <si>
    <t>Unionville, Town of</t>
  </si>
  <si>
    <t>Weddington, Town Of</t>
  </si>
  <si>
    <t>Marvin, Village Of</t>
  </si>
  <si>
    <t>Wesley Chapel, Village Of</t>
  </si>
  <si>
    <t>Vance County</t>
  </si>
  <si>
    <t>Vance County A.B.C. Board</t>
  </si>
  <si>
    <t>Kerr-Tar Regional Council Of Governments</t>
  </si>
  <si>
    <t>Kerr-Area Transportation Authority</t>
  </si>
  <si>
    <t>Henderson, City Of</t>
  </si>
  <si>
    <t>Wake County</t>
  </si>
  <si>
    <t>Holly Springs, Town Of</t>
  </si>
  <si>
    <t>Rolesville, Town Of</t>
  </si>
  <si>
    <t>Wake County A.B.C. Board</t>
  </si>
  <si>
    <t>Morrisville, Town Of</t>
  </si>
  <si>
    <t>Wake County Housing Authority</t>
  </si>
  <si>
    <t>Bayleaf Fire Department</t>
  </si>
  <si>
    <t>Electricities Of N.C., Inc</t>
  </si>
  <si>
    <t>Raleigh, City Of</t>
  </si>
  <si>
    <t>Durham Highway Fire Protection Age</t>
  </si>
  <si>
    <t>Raleigh Housing Authority</t>
  </si>
  <si>
    <t>Raleigh-Durham Airport Authority</t>
  </si>
  <si>
    <t>Cary, Town Of</t>
  </si>
  <si>
    <t>Centennial Authority, The</t>
  </si>
  <si>
    <t>Wendell, Town Of</t>
  </si>
  <si>
    <t>Zebulon, Town Of</t>
  </si>
  <si>
    <t>Garner, Town Of</t>
  </si>
  <si>
    <t>Garner Fire Department</t>
  </si>
  <si>
    <t>Fuquay-Varina, Town Of</t>
  </si>
  <si>
    <t>Apex, Town Of</t>
  </si>
  <si>
    <t>Wake Forest, Town Of</t>
  </si>
  <si>
    <t>Knightdale, Town Of</t>
  </si>
  <si>
    <t>Warren County</t>
  </si>
  <si>
    <t>Warren County A.B.C. Board</t>
  </si>
  <si>
    <t>Norlina, Town Of</t>
  </si>
  <si>
    <t>Warrenton, Town Of</t>
  </si>
  <si>
    <t>Washington County</t>
  </si>
  <si>
    <t>Washington County A.B.C. Board</t>
  </si>
  <si>
    <t>Pettigrew Regional Library</t>
  </si>
  <si>
    <t>Plymouth, Town Of</t>
  </si>
  <si>
    <t>Plymouth Housing Authority</t>
  </si>
  <si>
    <t>Roper, Town Of</t>
  </si>
  <si>
    <t>Creswell, Town Of</t>
  </si>
  <si>
    <t>Watauga County</t>
  </si>
  <si>
    <t>Region D Council Of Governments</t>
  </si>
  <si>
    <t>Blowing Rock Tourism Development Authority</t>
  </si>
  <si>
    <t>Watauga County Tourism Develop. Auth.</t>
  </si>
  <si>
    <t>Boone, Town Of</t>
  </si>
  <si>
    <t>Blowing Rock, Town Of</t>
  </si>
  <si>
    <t>Blowing Rock A.B.C. Board</t>
  </si>
  <si>
    <t>Seven Devils, Town Of</t>
  </si>
  <si>
    <t>Wayne County</t>
  </si>
  <si>
    <t>Fork Township Sanitary District</t>
  </si>
  <si>
    <t>Eastern Carolina Reg. Housing Auth</t>
  </si>
  <si>
    <t>Wayne County A.B.C. Board</t>
  </si>
  <si>
    <t>Southern Wayne Sanitary District</t>
  </si>
  <si>
    <t>Eastern Wayne Sanitary District</t>
  </si>
  <si>
    <t>Goldsboro, City Of</t>
  </si>
  <si>
    <t>Housing Auth. Of City Of Goldsboro</t>
  </si>
  <si>
    <t>Mount Olive, Town Of</t>
  </si>
  <si>
    <t>Mount Olive Housing Authority</t>
  </si>
  <si>
    <t>Fremont, Town Of</t>
  </si>
  <si>
    <t>Pikeville, Town Of</t>
  </si>
  <si>
    <t>Walnut Creek, Village Of</t>
  </si>
  <si>
    <t>Wilkes County</t>
  </si>
  <si>
    <t>Appalachian Regional Library</t>
  </si>
  <si>
    <t>North Wilkesboro, Town Of</t>
  </si>
  <si>
    <t>North Wilkesboro A.B.C. Board</t>
  </si>
  <si>
    <t>Wilkesboro, Town Of</t>
  </si>
  <si>
    <t>Wilkesboro A.B.C. Board</t>
  </si>
  <si>
    <t>Wilson County</t>
  </si>
  <si>
    <t>Wilson County Tourism Develop. Authority</t>
  </si>
  <si>
    <t>Wilson County A.B.C. Board</t>
  </si>
  <si>
    <t>Wilson, City Of</t>
  </si>
  <si>
    <t>Wilson Economic Development Council</t>
  </si>
  <si>
    <t>City of Wilson Cemetery Commission</t>
  </si>
  <si>
    <t>Stantonsburg, Town Of</t>
  </si>
  <si>
    <t>Black Creek, Town Of</t>
  </si>
  <si>
    <t>Lucama, Town Of</t>
  </si>
  <si>
    <t>Elm City, Town Of</t>
  </si>
  <si>
    <t>Yadkin County</t>
  </si>
  <si>
    <t>Yadkinville, Town Of</t>
  </si>
  <si>
    <t>Jonesville, Town Of</t>
  </si>
  <si>
    <t>East Bend, Town Of</t>
  </si>
  <si>
    <t>Boonville, Town Of</t>
  </si>
  <si>
    <t>N.C. Association Of County Comm</t>
  </si>
  <si>
    <t>N.C. League Of Municipalities</t>
  </si>
  <si>
    <t>Sensitivity of the net pension liability (asset) to changes in the discount rate</t>
  </si>
  <si>
    <t>1% Decrease (6.25%)</t>
  </si>
  <si>
    <t>Current Discount Rate (7.25%)</t>
  </si>
  <si>
    <t>1% Increase (8.25%)</t>
  </si>
  <si>
    <t>GASB 68 Accounting Template – LGERS</t>
  </si>
  <si>
    <t>All LGERS Employers</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</si>
  <si>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</si>
  <si>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</si>
  <si>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</si>
  <si>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</si>
  <si>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</si>
  <si>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</si>
  <si>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</si>
  <si>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</si>
  <si>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</si>
  <si>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</si>
  <si>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</si>
  <si>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</si>
  <si>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</si>
  <si>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</si>
  <si>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</si>
  <si>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</si>
  <si>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</si>
  <si>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</si>
  <si>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</si>
  <si>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</si>
  <si>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</si>
  <si>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</si>
  <si>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</si>
  <si>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</si>
  <si>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</si>
  <si>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See Notes a-g below</t>
  </si>
  <si>
    <t>* Amount reported as deferred outflows of resources related to pensions resulting from contributions subsequent to the measurement date will be recognized as a reduction of the net pension liability in the next fiscal year.</t>
  </si>
  <si>
    <t>AVERY COUNTY FIRE COMMISSION</t>
  </si>
  <si>
    <t>DUPLIN COUNTY TOURISM DEVELOPMENT AUTHORITY</t>
  </si>
  <si>
    <t>Contributions - July 1, 2014 through June 30, 2015</t>
  </si>
  <si>
    <t>Net Pension Asset - Beginning of the Year</t>
  </si>
  <si>
    <t>Note:</t>
  </si>
  <si>
    <t>FY201X refers to the fiscal year ending June 30, 201X</t>
  </si>
  <si>
    <t>Current Proportional Share</t>
  </si>
  <si>
    <t>Prior Proportional Share</t>
  </si>
  <si>
    <t>Change in Proportional Share</t>
  </si>
  <si>
    <t>ORBIT Unit Contributions to Plan in Measurement Year</t>
  </si>
  <si>
    <t>Net Pension Liability BOY</t>
  </si>
  <si>
    <t>Net Pension Liability EOY</t>
  </si>
  <si>
    <t>CURRENT YEAR</t>
  </si>
  <si>
    <t>Total Plan - FYE 2016</t>
  </si>
  <si>
    <t>Total Plan - FYE 2015</t>
  </si>
  <si>
    <t>Deferred Inflow/Outflow Schedule</t>
  </si>
  <si>
    <t>Total Plan FY16</t>
  </si>
  <si>
    <t>Total Plan FY15</t>
  </si>
  <si>
    <t>FY15 Deferred Outflows/(Inflows)</t>
  </si>
  <si>
    <t>FY16 Deferred Outflows/(Inflows)</t>
  </si>
  <si>
    <t>Amortization Period</t>
  </si>
  <si>
    <t>Deferral - Expected and Actual Experience</t>
  </si>
  <si>
    <t>Deferral - Projected and Actual Earnings</t>
  </si>
  <si>
    <t>Deferral - Change in Assumptions</t>
  </si>
  <si>
    <t>Deferral - Employer Change in Proportion</t>
  </si>
  <si>
    <t>Deferral - Employer Contributions &gt; Proportionate Share</t>
  </si>
  <si>
    <t>Total Employer Deferral</t>
  </si>
  <si>
    <t xml:space="preserve">Initial balance </t>
  </si>
  <si>
    <t>FY15 Amortization</t>
  </si>
  <si>
    <t>Balance at end of FY15</t>
  </si>
  <si>
    <t>FY16 Change in Proportion - Beginning Deferrals</t>
  </si>
  <si>
    <t>FY16 Change in Proportion - Beginning NPL</t>
  </si>
  <si>
    <t>Balance to amortize in FY16</t>
  </si>
  <si>
    <t>FY16 Amortization</t>
  </si>
  <si>
    <t>Balance at end of FY16</t>
  </si>
  <si>
    <t>Future Amortization (signs reversed)</t>
  </si>
  <si>
    <t>Summary Future Amortization</t>
  </si>
  <si>
    <t>Net Pension (Liability)/Asset</t>
  </si>
  <si>
    <t>Total (Inflows)/Outflows</t>
  </si>
  <si>
    <t>Deferred outflow - measurement period contributions</t>
  </si>
  <si>
    <t>Reclassify deferred outflow for measurement period contributions to reduction of net pension liability</t>
  </si>
  <si>
    <t>Net pension liability</t>
  </si>
  <si>
    <t>Record change in ending deferred outflow and inflow balances related to current year change in proportion</t>
  </si>
  <si>
    <t>Pension expense</t>
  </si>
  <si>
    <t>Establish employer deferred outflow/inflow related to change in proportion of beginning NPL balance (to be combined with current year employer deferrals established in entries # 3 and # 6)</t>
  </si>
  <si>
    <t>Establish employer deferred outflow/inflow related to measurement period contributions in excess of/less than proportionate share of total plan contributions</t>
  </si>
  <si>
    <t>Amortize current year employer deferrals established in entries # 3, # 5, and # 6.</t>
  </si>
  <si>
    <t>Establish deferred outflow/inflow for FY16 differences in expected and actual experience</t>
  </si>
  <si>
    <t>Establish deferred outflow/inflow for current year differences in projected and actual earnings on plan investments</t>
  </si>
  <si>
    <t>Establish deferred outflow/inflow for current year changes in assumptions</t>
  </si>
  <si>
    <t>Record current year amortization of deferrals established in entries # 8, # 9, and # 10</t>
  </si>
  <si>
    <t>Record proportionate share of current year pension expense not related to amortization of deferrals</t>
  </si>
  <si>
    <t>Record entry to deferred outflows for contributions subsequent to the measurement date</t>
  </si>
  <si>
    <t>Deferred outflow - contributions subsequent to the measurement date</t>
  </si>
  <si>
    <t>Pension Expenditures</t>
  </si>
  <si>
    <t>In accordance with GASB 68, paragraph 33,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</si>
  <si>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 xml:space="preserve">Employer contributions subsequent to the measurement date * </t>
  </si>
  <si>
    <t>Unit's proportionate share (for footnote disclosure)</t>
  </si>
  <si>
    <t>Your fiscal year end:</t>
  </si>
  <si>
    <t>Misenheimer</t>
  </si>
  <si>
    <t>Alamance</t>
  </si>
  <si>
    <t>Bald Head Island</t>
  </si>
  <si>
    <t>Flat Rock</t>
  </si>
  <si>
    <t>Pinehurst</t>
  </si>
  <si>
    <t>Whispering Pines</t>
  </si>
  <si>
    <t>Simpson</t>
  </si>
  <si>
    <t>Marvin</t>
  </si>
  <si>
    <t>Wesley Chapel</t>
  </si>
  <si>
    <t>Walnut Creek</t>
  </si>
  <si>
    <t>Sparta</t>
  </si>
  <si>
    <t>Burnsville</t>
  </si>
  <si>
    <t>Mebane</t>
  </si>
  <si>
    <t>Elon College</t>
  </si>
  <si>
    <t>Haw River</t>
  </si>
  <si>
    <t>Green Level</t>
  </si>
  <si>
    <t>Taylorsville</t>
  </si>
  <si>
    <t>Wadesboro</t>
  </si>
  <si>
    <t>Lilesville</t>
  </si>
  <si>
    <t>Polkton</t>
  </si>
  <si>
    <t>Peachland</t>
  </si>
  <si>
    <t>Ansonville</t>
  </si>
  <si>
    <t>Morven</t>
  </si>
  <si>
    <t>Jefferson</t>
  </si>
  <si>
    <t>West Jefferson</t>
  </si>
  <si>
    <t>Banner Elk</t>
  </si>
  <si>
    <t>Newland</t>
  </si>
  <si>
    <t>Beech Mountain</t>
  </si>
  <si>
    <t>Elk Park</t>
  </si>
  <si>
    <t>Sugar Mountain</t>
  </si>
  <si>
    <t>Aurora</t>
  </si>
  <si>
    <t>Belhaven</t>
  </si>
  <si>
    <t>Washington Park</t>
  </si>
  <si>
    <t>Chocowinity</t>
  </si>
  <si>
    <t>Aulander</t>
  </si>
  <si>
    <t>Windsor</t>
  </si>
  <si>
    <t>Colerain</t>
  </si>
  <si>
    <t>Lewiston-Woodville</t>
  </si>
  <si>
    <t>Elizabethtown</t>
  </si>
  <si>
    <t>White Lake</t>
  </si>
  <si>
    <t>Clarkton</t>
  </si>
  <si>
    <t>Bladenboro</t>
  </si>
  <si>
    <t>Leland</t>
  </si>
  <si>
    <t>Calabash</t>
  </si>
  <si>
    <t>Holden Beach</t>
  </si>
  <si>
    <t>Belville</t>
  </si>
  <si>
    <t>Oak Island</t>
  </si>
  <si>
    <t>Carolina Shores</t>
  </si>
  <si>
    <t>St. James</t>
  </si>
  <si>
    <t>Sunset Beach</t>
  </si>
  <si>
    <t>Caswell Beach</t>
  </si>
  <si>
    <t>Ocean Isle Beach</t>
  </si>
  <si>
    <t>Shallotte</t>
  </si>
  <si>
    <t>Biltmore Forest</t>
  </si>
  <si>
    <t>Weaverville</t>
  </si>
  <si>
    <t>Black Mountain</t>
  </si>
  <si>
    <t>Montreat</t>
  </si>
  <si>
    <t>Woodfin</t>
  </si>
  <si>
    <t>Valdese</t>
  </si>
  <si>
    <t>Rutherford College</t>
  </si>
  <si>
    <t>Drexel</t>
  </si>
  <si>
    <t>Glen Alpine</t>
  </si>
  <si>
    <t>Hildebrand</t>
  </si>
  <si>
    <t>Connelly Springs</t>
  </si>
  <si>
    <t>Mount Pleasant</t>
  </si>
  <si>
    <t>Kannapolis</t>
  </si>
  <si>
    <t>Midland</t>
  </si>
  <si>
    <t>Granite Falls</t>
  </si>
  <si>
    <t>Sawmills</t>
  </si>
  <si>
    <t>Hudson</t>
  </si>
  <si>
    <t>Harrisburg</t>
  </si>
  <si>
    <t>Cajah's Mountain</t>
  </si>
  <si>
    <t>Morehead City</t>
  </si>
  <si>
    <t>Newport</t>
  </si>
  <si>
    <t>Beaufort</t>
  </si>
  <si>
    <t>Pine Knoll Shores</t>
  </si>
  <si>
    <t>Emerald Isle</t>
  </si>
  <si>
    <t>Indian Beach</t>
  </si>
  <si>
    <t>Cape Carteret</t>
  </si>
  <si>
    <t>Atlantic Beach</t>
  </si>
  <si>
    <t>Cedar Point</t>
  </si>
  <si>
    <t>Yanceyville</t>
  </si>
  <si>
    <t>Claremont</t>
  </si>
  <si>
    <t>Maiden</t>
  </si>
  <si>
    <t>Long View</t>
  </si>
  <si>
    <t>Conover</t>
  </si>
  <si>
    <t>Brookford</t>
  </si>
  <si>
    <t>Newton</t>
  </si>
  <si>
    <t>Catawba</t>
  </si>
  <si>
    <t>Siler City</t>
  </si>
  <si>
    <t>Pittsboro</t>
  </si>
  <si>
    <t>Murphy</t>
  </si>
  <si>
    <t>Andrews</t>
  </si>
  <si>
    <t>Edenton</t>
  </si>
  <si>
    <t>Boiling Springs</t>
  </si>
  <si>
    <t>Lawndale</t>
  </si>
  <si>
    <t>Grover</t>
  </si>
  <si>
    <t>Brunswick</t>
  </si>
  <si>
    <t>Fair Bluff</t>
  </si>
  <si>
    <t>Chadbourn</t>
  </si>
  <si>
    <t>Tabor City</t>
  </si>
  <si>
    <t>Lake Woccamaw</t>
  </si>
  <si>
    <t>Trent Woods</t>
  </si>
  <si>
    <t>River Bend</t>
  </si>
  <si>
    <t>Vanceboro</t>
  </si>
  <si>
    <t>Bridgeton</t>
  </si>
  <si>
    <t>Cove City</t>
  </si>
  <si>
    <t>Stedman</t>
  </si>
  <si>
    <t>Hope Mills</t>
  </si>
  <si>
    <t>Wade</t>
  </si>
  <si>
    <t>Linden</t>
  </si>
  <si>
    <t>Spring Lake</t>
  </si>
  <si>
    <t>Falcon</t>
  </si>
  <si>
    <t>Eastover</t>
  </si>
  <si>
    <t>Nags Head</t>
  </si>
  <si>
    <t>Kill Devil Hills</t>
  </si>
  <si>
    <t>Manteo</t>
  </si>
  <si>
    <t>Southern Shores</t>
  </si>
  <si>
    <t>Kitty Hawk</t>
  </si>
  <si>
    <t>Duck</t>
  </si>
  <si>
    <t>Denton</t>
  </si>
  <si>
    <t>Mocksville</t>
  </si>
  <si>
    <t>Bermuda Run</t>
  </si>
  <si>
    <t>Cooleemee</t>
  </si>
  <si>
    <t>Beulaville</t>
  </si>
  <si>
    <t>Kenansville</t>
  </si>
  <si>
    <t>Warsaw</t>
  </si>
  <si>
    <t>Faison</t>
  </si>
  <si>
    <t>Wallace</t>
  </si>
  <si>
    <t>Rose Hill</t>
  </si>
  <si>
    <t>Calypso</t>
  </si>
  <si>
    <t>Teachey</t>
  </si>
  <si>
    <t>Magnolia</t>
  </si>
  <si>
    <t>Tarboro</t>
  </si>
  <si>
    <t>Pinetops</t>
  </si>
  <si>
    <t>Macclesfield</t>
  </si>
  <si>
    <t>Princeville</t>
  </si>
  <si>
    <t>Kernersville</t>
  </si>
  <si>
    <t>Rural Hall</t>
  </si>
  <si>
    <t>Lewisville</t>
  </si>
  <si>
    <t>Walkertown</t>
  </si>
  <si>
    <t>Franklinton</t>
  </si>
  <si>
    <t>Louisburg</t>
  </si>
  <si>
    <t>Bunn</t>
  </si>
  <si>
    <t>Youngsville</t>
  </si>
  <si>
    <t>Stanley</t>
  </si>
  <si>
    <t>Mcadenville</t>
  </si>
  <si>
    <t>Cramerton</t>
  </si>
  <si>
    <t>Dallas</t>
  </si>
  <si>
    <t>Lowell</t>
  </si>
  <si>
    <t>Ranlo</t>
  </si>
  <si>
    <t>Robbinsville</t>
  </si>
  <si>
    <t>Stovall</t>
  </si>
  <si>
    <t>Butner</t>
  </si>
  <si>
    <t>Hookerton</t>
  </si>
  <si>
    <t>Snow Hill</t>
  </si>
  <si>
    <t>Walstonburg</t>
  </si>
  <si>
    <t>Jamestown</t>
  </si>
  <si>
    <t>Gibsonville</t>
  </si>
  <si>
    <t>Oak Ridge</t>
  </si>
  <si>
    <t>Summerfield</t>
  </si>
  <si>
    <t>Enfield</t>
  </si>
  <si>
    <t>Weldon</t>
  </si>
  <si>
    <t>Scotland Neck</t>
  </si>
  <si>
    <t>Hobgood</t>
  </si>
  <si>
    <t>Littleton</t>
  </si>
  <si>
    <t>Dunn</t>
  </si>
  <si>
    <t>Lillington</t>
  </si>
  <si>
    <t>Erwin</t>
  </si>
  <si>
    <t>Coats</t>
  </si>
  <si>
    <t>Angier</t>
  </si>
  <si>
    <t>Waynesville</t>
  </si>
  <si>
    <t>Maggie Valley</t>
  </si>
  <si>
    <t>Canton</t>
  </si>
  <si>
    <t>Laurel Park</t>
  </si>
  <si>
    <t>Fletcher</t>
  </si>
  <si>
    <t>Mills River</t>
  </si>
  <si>
    <t>Ahoskie</t>
  </si>
  <si>
    <t>Murfreesboro</t>
  </si>
  <si>
    <t>Winton</t>
  </si>
  <si>
    <t>Cofield</t>
  </si>
  <si>
    <t>Raeford</t>
  </si>
  <si>
    <t>Troutman</t>
  </si>
  <si>
    <t>Sylva</t>
  </si>
  <si>
    <t>Archer Lodge</t>
  </si>
  <si>
    <t>Smithfield</t>
  </si>
  <si>
    <t>Selma</t>
  </si>
  <si>
    <t>Micro</t>
  </si>
  <si>
    <t>Clayton</t>
  </si>
  <si>
    <t>Benson</t>
  </si>
  <si>
    <t>Four Oaks</t>
  </si>
  <si>
    <t>Pine Level</t>
  </si>
  <si>
    <t>Kenly</t>
  </si>
  <si>
    <t>Princeton</t>
  </si>
  <si>
    <t>Wilson's Mills</t>
  </si>
  <si>
    <t>Pollocksville</t>
  </si>
  <si>
    <t>Maysville</t>
  </si>
  <si>
    <t>Broadway</t>
  </si>
  <si>
    <t>Pink Hill</t>
  </si>
  <si>
    <t>Lagrange</t>
  </si>
  <si>
    <t>Franklin</t>
  </si>
  <si>
    <t>Highlands</t>
  </si>
  <si>
    <t>Mars Hill</t>
  </si>
  <si>
    <t>Marshall</t>
  </si>
  <si>
    <t>Oak City</t>
  </si>
  <si>
    <t>Hamilton</t>
  </si>
  <si>
    <t>Jamesville</t>
  </si>
  <si>
    <t>Robersonville</t>
  </si>
  <si>
    <t>Marion</t>
  </si>
  <si>
    <t>Old Fort</t>
  </si>
  <si>
    <t>Pineville</t>
  </si>
  <si>
    <t>Mint Hill</t>
  </si>
  <si>
    <t>Huntersville</t>
  </si>
  <si>
    <t>Cornelius</t>
  </si>
  <si>
    <t>Stallings</t>
  </si>
  <si>
    <t>Matthews</t>
  </si>
  <si>
    <t>Davidson</t>
  </si>
  <si>
    <t>Spruce Pine</t>
  </si>
  <si>
    <t>Bakersville</t>
  </si>
  <si>
    <t>Star</t>
  </si>
  <si>
    <t>Troy</t>
  </si>
  <si>
    <t>Biscoe</t>
  </si>
  <si>
    <t>Candor</t>
  </si>
  <si>
    <t>Mount Gilead</t>
  </si>
  <si>
    <t>Taylortown</t>
  </si>
  <si>
    <t>Southern Pines</t>
  </si>
  <si>
    <t>Cameron</t>
  </si>
  <si>
    <t>Vass</t>
  </si>
  <si>
    <t>Aberdeen</t>
  </si>
  <si>
    <t>Robbins</t>
  </si>
  <si>
    <t>Pinebluff</t>
  </si>
  <si>
    <t>Carthage</t>
  </si>
  <si>
    <t>Spring Hope</t>
  </si>
  <si>
    <t>Nashville</t>
  </si>
  <si>
    <t>Middlesex</t>
  </si>
  <si>
    <t>Whitakers</t>
  </si>
  <si>
    <t>Bailey</t>
  </si>
  <si>
    <t>Sharpsburg</t>
  </si>
  <si>
    <t>Wrightsville Beach</t>
  </si>
  <si>
    <t>Carolina Beach</t>
  </si>
  <si>
    <t>Kure Beach</t>
  </si>
  <si>
    <t>Rich Square</t>
  </si>
  <si>
    <t>Woodland</t>
  </si>
  <si>
    <t>Garysburg</t>
  </si>
  <si>
    <t>Conway</t>
  </si>
  <si>
    <t>Gaston</t>
  </si>
  <si>
    <t>Jackson</t>
  </si>
  <si>
    <t>Severn</t>
  </si>
  <si>
    <t>Seaboard</t>
  </si>
  <si>
    <t>Swansboro</t>
  </si>
  <si>
    <t>Holly Ridge</t>
  </si>
  <si>
    <t>Richlands</t>
  </si>
  <si>
    <t>North Topsail Beach</t>
  </si>
  <si>
    <t>Chapel Hill</t>
  </si>
  <si>
    <t>Carrboro</t>
  </si>
  <si>
    <t>Hillsborough</t>
  </si>
  <si>
    <t>Bayboro</t>
  </si>
  <si>
    <t>Oriental</t>
  </si>
  <si>
    <t>Burgaw</t>
  </si>
  <si>
    <t>Topsail Beach</t>
  </si>
  <si>
    <t>Hertford</t>
  </si>
  <si>
    <t>Winfall</t>
  </si>
  <si>
    <t>Grifton</t>
  </si>
  <si>
    <t>Bethel</t>
  </si>
  <si>
    <t>Winterville</t>
  </si>
  <si>
    <t>Ayden</t>
  </si>
  <si>
    <t>Grimesland</t>
  </si>
  <si>
    <t>Fountain</t>
  </si>
  <si>
    <t>Tryon</t>
  </si>
  <si>
    <t>Columbus</t>
  </si>
  <si>
    <t>Saluda</t>
  </si>
  <si>
    <t>Liberty</t>
  </si>
  <si>
    <t>Ramseur</t>
  </si>
  <si>
    <t>Ellerbe</t>
  </si>
  <si>
    <t>Fairmont</t>
  </si>
  <si>
    <t>St. Pauls</t>
  </si>
  <si>
    <t>Maxton</t>
  </si>
  <si>
    <t>Pembroke</t>
  </si>
  <si>
    <t>Rowland</t>
  </si>
  <si>
    <t>Red Springs</t>
  </si>
  <si>
    <t>Reidsville</t>
  </si>
  <si>
    <t>Mayodan</t>
  </si>
  <si>
    <t>Stoneville</t>
  </si>
  <si>
    <t>Madison</t>
  </si>
  <si>
    <t>East Spencer</t>
  </si>
  <si>
    <t>Spencer</t>
  </si>
  <si>
    <t>China Grove</t>
  </si>
  <si>
    <t>Landis</t>
  </si>
  <si>
    <t>Granite Quarry</t>
  </si>
  <si>
    <t>Rockwell</t>
  </si>
  <si>
    <t>Faith</t>
  </si>
  <si>
    <t>Cleveland</t>
  </si>
  <si>
    <t>Spindale</t>
  </si>
  <si>
    <t>Lake Lure</t>
  </si>
  <si>
    <t>Rutherfordton</t>
  </si>
  <si>
    <t>Ellenboro</t>
  </si>
  <si>
    <t>Salemburg</t>
  </si>
  <si>
    <t>Newton Grove</t>
  </si>
  <si>
    <t>Garland</t>
  </si>
  <si>
    <t>Turkey</t>
  </si>
  <si>
    <t>Roseboro</t>
  </si>
  <si>
    <t>Autryville</t>
  </si>
  <si>
    <t>Wagram</t>
  </si>
  <si>
    <t>Gibson</t>
  </si>
  <si>
    <t>Norwood</t>
  </si>
  <si>
    <t>Oakboro</t>
  </si>
  <si>
    <t>Badin</t>
  </si>
  <si>
    <t>Stanfield</t>
  </si>
  <si>
    <t>Walnut Cove</t>
  </si>
  <si>
    <t>King</t>
  </si>
  <si>
    <t>Pilot Mountain</t>
  </si>
  <si>
    <t>Dobson</t>
  </si>
  <si>
    <t>Mount Airy</t>
  </si>
  <si>
    <t>Elkin</t>
  </si>
  <si>
    <t>Bryson City</t>
  </si>
  <si>
    <t>Columbia</t>
  </si>
  <si>
    <t>Marshville</t>
  </si>
  <si>
    <t>Wingate</t>
  </si>
  <si>
    <t>Waxhaw</t>
  </si>
  <si>
    <t>Indian Trail</t>
  </si>
  <si>
    <t>Unionville</t>
  </si>
  <si>
    <t>Weddington</t>
  </si>
  <si>
    <t>Holly Springs</t>
  </si>
  <si>
    <t>Rolesville</t>
  </si>
  <si>
    <t>Morrisville</t>
  </si>
  <si>
    <t>Cary</t>
  </si>
  <si>
    <t>Wendell</t>
  </si>
  <si>
    <t>Zebulon</t>
  </si>
  <si>
    <t>Garner</t>
  </si>
  <si>
    <t>Fuquay-Varina</t>
  </si>
  <si>
    <t>Apex</t>
  </si>
  <si>
    <t>Wake Forest</t>
  </si>
  <si>
    <t>Knightdale</t>
  </si>
  <si>
    <t>Norlina</t>
  </si>
  <si>
    <t>Warrenton</t>
  </si>
  <si>
    <t>Plymouth</t>
  </si>
  <si>
    <t>Roper</t>
  </si>
  <si>
    <t>Creswell</t>
  </si>
  <si>
    <t>Boone</t>
  </si>
  <si>
    <t>Blowing Rock</t>
  </si>
  <si>
    <t>Seven Devils</t>
  </si>
  <si>
    <t>Mount Olive</t>
  </si>
  <si>
    <t>Fremont</t>
  </si>
  <si>
    <t>Pikeville</t>
  </si>
  <si>
    <t>North Wilkesboro</t>
  </si>
  <si>
    <t>Wilkesboro</t>
  </si>
  <si>
    <t>Stantonsburg</t>
  </si>
  <si>
    <t>Black Creek</t>
  </si>
  <si>
    <t>Lucama</t>
  </si>
  <si>
    <t>Elm City</t>
  </si>
  <si>
    <t>Yadkinville</t>
  </si>
  <si>
    <t>Jonesville</t>
  </si>
  <si>
    <t>East Bend</t>
  </si>
  <si>
    <t>Boonville</t>
  </si>
  <si>
    <t>Burlington</t>
  </si>
  <si>
    <t>Graham</t>
  </si>
  <si>
    <t>Washington</t>
  </si>
  <si>
    <t>Southport</t>
  </si>
  <si>
    <t>Northwest</t>
  </si>
  <si>
    <t>Boiling Spring Lakes</t>
  </si>
  <si>
    <t>Asheville</t>
  </si>
  <si>
    <t>Morganton</t>
  </si>
  <si>
    <t>Concord</t>
  </si>
  <si>
    <t>Lenoir</t>
  </si>
  <si>
    <t>Hickory</t>
  </si>
  <si>
    <t>Shelby</t>
  </si>
  <si>
    <t>Kings Mountain</t>
  </si>
  <si>
    <t>Whiteville</t>
  </si>
  <si>
    <t>New Bern</t>
  </si>
  <si>
    <t>Havelock</t>
  </si>
  <si>
    <t>Fayetteville</t>
  </si>
  <si>
    <t>Thomasville</t>
  </si>
  <si>
    <t>Lexington</t>
  </si>
  <si>
    <t>Durham</t>
  </si>
  <si>
    <t>Rocky Mount</t>
  </si>
  <si>
    <t>Winston-Salem</t>
  </si>
  <si>
    <t>Gastonia</t>
  </si>
  <si>
    <t>Belmont</t>
  </si>
  <si>
    <t>Cherryville</t>
  </si>
  <si>
    <t>Bessemer City</t>
  </si>
  <si>
    <t>Mt. Holly</t>
  </si>
  <si>
    <t>Oxford</t>
  </si>
  <si>
    <t>Creedmoor</t>
  </si>
  <si>
    <t>Greensboro</t>
  </si>
  <si>
    <t>High Point</t>
  </si>
  <si>
    <t>Roanoke Rapids</t>
  </si>
  <si>
    <t>Hendersonville</t>
  </si>
  <si>
    <t>Statesville</t>
  </si>
  <si>
    <t>Mooresville</t>
  </si>
  <si>
    <t>Sanford</t>
  </si>
  <si>
    <t>Kinston</t>
  </si>
  <si>
    <t>Lincolnton</t>
  </si>
  <si>
    <t>Williamston</t>
  </si>
  <si>
    <t>Charlotte</t>
  </si>
  <si>
    <t>Wilmington</t>
  </si>
  <si>
    <t>Jacksonville</t>
  </si>
  <si>
    <t>Roxboro</t>
  </si>
  <si>
    <t>Greenville</t>
  </si>
  <si>
    <t>Farmville</t>
  </si>
  <si>
    <t>Asheboro</t>
  </si>
  <si>
    <t>Randleman</t>
  </si>
  <si>
    <t>Archdale</t>
  </si>
  <si>
    <t>Trinity</t>
  </si>
  <si>
    <t>Rockingham</t>
  </si>
  <si>
    <t>Hamlet</t>
  </si>
  <si>
    <t>Lumberton</t>
  </si>
  <si>
    <t>Eden</t>
  </si>
  <si>
    <t>Salisbury</t>
  </si>
  <si>
    <t>Clinton</t>
  </si>
  <si>
    <t>Laurinburg</t>
  </si>
  <si>
    <t>Albemarle</t>
  </si>
  <si>
    <t>Locust</t>
  </si>
  <si>
    <t>Brevard</t>
  </si>
  <si>
    <t>Monroe</t>
  </si>
  <si>
    <t>Henderson</t>
  </si>
  <si>
    <t>Raleigh</t>
  </si>
  <si>
    <t>Goldsboro</t>
  </si>
  <si>
    <t>Wilson</t>
  </si>
  <si>
    <t>Navassa</t>
  </si>
  <si>
    <t>Western Highland Area Authority</t>
  </si>
  <si>
    <t>Bolton</t>
  </si>
  <si>
    <t>Midway</t>
  </si>
  <si>
    <t>Duplin County Tourism Development Authority</t>
  </si>
  <si>
    <t>Clemmons</t>
  </si>
  <si>
    <t>Tobaccoville</t>
  </si>
  <si>
    <t>Bessemer City ABC Board</t>
  </si>
  <si>
    <t>Guilford County</t>
  </si>
  <si>
    <t>Mineral Springs</t>
  </si>
  <si>
    <t>Preliminary Difference</t>
  </si>
  <si>
    <t>Deferred outflow - projected versus actual earnings on plan investments - FY15</t>
  </si>
  <si>
    <t>Deferred inflow - projected versus actual earnings on plan investments - FY15</t>
  </si>
  <si>
    <t>Deferred outflow - differences in expected versus actual experience - FY15</t>
  </si>
  <si>
    <t>Deferred inflow - differences in expected versus actual experience - FY15</t>
  </si>
  <si>
    <t>Deferred outflow - changes in assumptions - FY15</t>
  </si>
  <si>
    <t>Deferred inflow - changes in assumptions - FY15</t>
  </si>
  <si>
    <t>Deferred inflow - employer change in proportion and contributions greater than/less than proportionate share of total plan contributions - FY15</t>
  </si>
  <si>
    <t>Deferred outflow - change in proportion of beginning NPL/NPA</t>
  </si>
  <si>
    <t>Deferred inflow - change in proportion of beginning NPL/NPA</t>
  </si>
  <si>
    <t>Deferred outflow - differences between measurement period contributions and proportionate share of contributions</t>
  </si>
  <si>
    <t>Deferred inflow - differences between measurement period contributions and proportionate share of contributions</t>
  </si>
  <si>
    <t>Deferred outflow - current year change in proportion and differences between contributions and proportionate share of total plan contributions</t>
  </si>
  <si>
    <t>Deferred inflow - current year change in proportion and differences between contributions and proportionate share of total plan contributions</t>
  </si>
  <si>
    <t>Deferred outflow - current year difference between expected and actual experience</t>
  </si>
  <si>
    <t>Deferred inflow - current year difference between expected and actual experience</t>
  </si>
  <si>
    <t>Deferred outflow - current year difference between projected and actual earnings on plan investments</t>
  </si>
  <si>
    <t>Deferred inflow - current year difference between projected and actual earnings on plan investments</t>
  </si>
  <si>
    <t>Deferred outflow - current year changes in assumptions</t>
  </si>
  <si>
    <t>Deferred inflow - current year changes in assumptions</t>
  </si>
  <si>
    <t>Reclassify and consolidate deferred outflow and inflow balances to match schedule</t>
  </si>
  <si>
    <t>Reclassification</t>
  </si>
  <si>
    <t>Primary Agency Number</t>
  </si>
  <si>
    <t>Additional Agency Number (if applicable)</t>
  </si>
  <si>
    <t>Choose Your Additional Agency (if applicable):</t>
  </si>
  <si>
    <t>Total All Employer Agencies</t>
  </si>
  <si>
    <t>No additional agency chosen</t>
  </si>
  <si>
    <t>N/A</t>
  </si>
  <si>
    <t>Deferred outflow - employer change in proportion and contributions greater than/less than proportionate share of total plan contributions - FY15</t>
  </si>
  <si>
    <t>Worksheet Instructions:</t>
  </si>
  <si>
    <t xml:space="preserve">           the resulting entries, see the referenced GASB 68 literature.  Review the entries with applicable staff prior to posting the entries in your general ledger.</t>
  </si>
  <si>
    <t xml:space="preserve"> &lt;&lt; Click on the cell to see a list of agencies. STEP 1</t>
  </si>
  <si>
    <t xml:space="preserve"> &lt;&lt; Enter your employer contributions for the period indicated.  STEP 4</t>
  </si>
  <si>
    <t xml:space="preserve"> &lt;&lt; Do NOT change entry if only reporting one agency!! - otherwise select your second agency. STEP 2</t>
  </si>
  <si>
    <t xml:space="preserve">         Advanced, Display Options for this Workbook, and ensure that Show Sheet Tabs is checked.  Consult your IT specialist as needed.</t>
  </si>
  <si>
    <t>Your employer contributions from:</t>
  </si>
  <si>
    <t>****</t>
  </si>
  <si>
    <t>source : LGERS GASB 68 FYE2017 - Client</t>
  </si>
  <si>
    <t>`</t>
  </si>
  <si>
    <t>THE EASTERN BAND OF CHEROKEE INDIANS</t>
  </si>
  <si>
    <t>VILLAGE OF MISENHEIMER</t>
  </si>
  <si>
    <t>PIEDMONT TRIAD AIRPORT AUTHORITY</t>
  </si>
  <si>
    <t>TOWN OF SPARTA</t>
  </si>
  <si>
    <t>YANCEY COUNTY</t>
  </si>
  <si>
    <t>YANCEY SOIL &amp; WATER CONS</t>
  </si>
  <si>
    <t>TOWN OF BURNSVILLE</t>
  </si>
  <si>
    <t>MARTIN-TYRRELL-WASHINGTON DIST HEALTH DEPT</t>
  </si>
  <si>
    <t>ALBEMARLE REGIONAL HEALTH SERVICES</t>
  </si>
  <si>
    <t>TOE RIVER HEALTH DISTRICT</t>
  </si>
  <si>
    <t>APPALACHIAN DISTRICT HEALTH DEPT</t>
  </si>
  <si>
    <t>ALAMANCE COUNTY</t>
  </si>
  <si>
    <t>CITY OF BURLINGTON</t>
  </si>
  <si>
    <t>CITY OF MEBANE</t>
  </si>
  <si>
    <t>ALAMANCE MUNICIPAL ABC BOARD</t>
  </si>
  <si>
    <t>CITY OF GRAHAM</t>
  </si>
  <si>
    <t>TOWN OF ELON</t>
  </si>
  <si>
    <t>TOWN OF HAW RIVER</t>
  </si>
  <si>
    <t>VILLAGE OF ALAMANCE</t>
  </si>
  <si>
    <t>TOWN OF GREEN LEVEL</t>
  </si>
  <si>
    <t>ALEXANDER COUNTY</t>
  </si>
  <si>
    <t>ALEXANDER COUNTY HEALTH DEPT</t>
  </si>
  <si>
    <t>ALEXANDER COUNTY PUBLIC LIBRARY</t>
  </si>
  <si>
    <t>ALEXANDER COUNTY DEPT OF S S</t>
  </si>
  <si>
    <t>TOWN OF TAYLORSVILLE</t>
  </si>
  <si>
    <t>ALLEGHANY COUNTY</t>
  </si>
  <si>
    <t>NORTHWESTERN REGIONAL LIBRARY</t>
  </si>
  <si>
    <t>TOWN OF SPARTA ABC BOARD</t>
  </si>
  <si>
    <t>ANSON COUNTY</t>
  </si>
  <si>
    <t>TOWN OF WADESBORO</t>
  </si>
  <si>
    <t>WADESBORO HOUSING AUTHORITY</t>
  </si>
  <si>
    <t>WADESBORO ABC BOARD</t>
  </si>
  <si>
    <t>TOWN OF LILESVILLE</t>
  </si>
  <si>
    <t>TOWN OF POLKTON</t>
  </si>
  <si>
    <t>TOWN OF PEACHLAND</t>
  </si>
  <si>
    <t>TOWN OF ANSONVILLE</t>
  </si>
  <si>
    <t>TOWN OF MORVEN</t>
  </si>
  <si>
    <t>ASHE COUNTY</t>
  </si>
  <si>
    <t>TOWN OF JEFFERSON</t>
  </si>
  <si>
    <t>TOWN OF WEST JEFFERSON</t>
  </si>
  <si>
    <t>AVERY COUNTY</t>
  </si>
  <si>
    <t>AVERY-MITCHELL-YANCEY REG LIBRARY</t>
  </si>
  <si>
    <t>TOWN OF BANNER ELK</t>
  </si>
  <si>
    <t>HIGH COUNTRY ABC BOARD</t>
  </si>
  <si>
    <t>TOWN OF NEWLAND</t>
  </si>
  <si>
    <t>TOWN OF BEECH MOUNTAIN</t>
  </si>
  <si>
    <t>TOWN OF ELK PARK</t>
  </si>
  <si>
    <t>TOWN OF SUGAR MOUNTAIN</t>
  </si>
  <si>
    <t>COUNTY OF BEAUFORT</t>
  </si>
  <si>
    <t>BEAUFORT COUNTY ABC BOARD</t>
  </si>
  <si>
    <t>B H M REGIONAL LIBRARY</t>
  </si>
  <si>
    <t>MIDEAST COMMISSION</t>
  </si>
  <si>
    <t>CITY OF WASHINGTON</t>
  </si>
  <si>
    <t>TOWN OF AURORA</t>
  </si>
  <si>
    <t>TOWN OF BELHAVEN</t>
  </si>
  <si>
    <t>TOWN OF WASHINGTON PARK</t>
  </si>
  <si>
    <t>TOWN OF CHOCOWINITY</t>
  </si>
  <si>
    <t>BERTIE COUNTY</t>
  </si>
  <si>
    <t>BERTIE COUNTY ABC BOARD</t>
  </si>
  <si>
    <t>ALBEMARLE REGIONAL LIBRARY</t>
  </si>
  <si>
    <t>BERTIE-MARTIN REGIONAL JAIL COMM</t>
  </si>
  <si>
    <t>TOWN OF AULANDER</t>
  </si>
  <si>
    <t>TOWN OF WINDSOR</t>
  </si>
  <si>
    <t>TOWN OF COLERAIN</t>
  </si>
  <si>
    <t>TOWN OF LEWISTON WOODVILLE</t>
  </si>
  <si>
    <t>BLADEN COUNTY</t>
  </si>
  <si>
    <t>TOWN OF ELIZABETHTOWN</t>
  </si>
  <si>
    <t>ELIZABETHTOWN ABC BOARD</t>
  </si>
  <si>
    <t>SOUTH EASTERN ECONOMIC DEVELOPMENT COMM</t>
  </si>
  <si>
    <t>TOWN OF WHITE LAKE</t>
  </si>
  <si>
    <t>TOWN OF CLARKTON</t>
  </si>
  <si>
    <t>TOWN OF BLADENBORO</t>
  </si>
  <si>
    <t>BRUNSWICK COUNTY</t>
  </si>
  <si>
    <t>TOWN OF LELAND</t>
  </si>
  <si>
    <t>BRUNSWICK CO HEALTH DEPT</t>
  </si>
  <si>
    <t>BRUNSWICK COUNTY ABC BOARD</t>
  </si>
  <si>
    <t>BRUNSWICK CO DEPT OF SOCIAL SERVICES</t>
  </si>
  <si>
    <t>CALABASH ABC BOARD</t>
  </si>
  <si>
    <t>CAPE FEAR COUNCIL OF GOVERNMENTS</t>
  </si>
  <si>
    <t>BRUNSWICK COUNTY TOURISM AUTHORITY</t>
  </si>
  <si>
    <t>TOWN OF CALABASH</t>
  </si>
  <si>
    <t>CITY OF SOUTHPORT</t>
  </si>
  <si>
    <t>CITY OF NORTHWEST</t>
  </si>
  <si>
    <t>SOUTHEAST BRUNSWICK SANITARY DISTRICT</t>
  </si>
  <si>
    <t>TOWN OF HOLDEN BEACH</t>
  </si>
  <si>
    <t>CITY OF SOUTHPORT ABC BOARD</t>
  </si>
  <si>
    <t>TOWN OF BELVILLE</t>
  </si>
  <si>
    <t>TOWN OF OAK ISLAND</t>
  </si>
  <si>
    <t>TOWN OF CAROLINA SHORES</t>
  </si>
  <si>
    <t>OAK ISLAND ABC BD</t>
  </si>
  <si>
    <t>TOWN OF ST JAMES</t>
  </si>
  <si>
    <t>TOWN OF SUNSET BEACH</t>
  </si>
  <si>
    <t>BRUNSWICK REGIONAL WATER AND SEWER H2GO</t>
  </si>
  <si>
    <t>TOWN OF SUNSET BEACH ABC BOARD</t>
  </si>
  <si>
    <t>TOWN OF CASWELL BEACH</t>
  </si>
  <si>
    <t>SHALLOTTE ABC BOARD</t>
  </si>
  <si>
    <t>TOWN OF OCEAN ISLE BEACH</t>
  </si>
  <si>
    <t>OCEAN ISLE BEACH ABC BOARD</t>
  </si>
  <si>
    <t>CITY OF BOILING SPRG LAKES</t>
  </si>
  <si>
    <t>BOILING SPRING LAKES ABC BOARD</t>
  </si>
  <si>
    <t>TOWN OF SHALLOTTE</t>
  </si>
  <si>
    <t>VILLAGE OF BALD HEAD ISLAND</t>
  </si>
  <si>
    <t>BUNCOMBE COUNTY</t>
  </si>
  <si>
    <t>LAND-OF-SKY REGIONAL COUNCIL</t>
  </si>
  <si>
    <t>WOODFIN ABC COMMISSION</t>
  </si>
  <si>
    <t>WESTERN AIR POLLUTION CTL</t>
  </si>
  <si>
    <t>METRO SEWERAGE DIST OF BUNCOMBE COUNTY</t>
  </si>
  <si>
    <t>WOODFIN SANITARY WATER AND SEWER DIST</t>
  </si>
  <si>
    <t>TOWN OF BILTMORE FOREST</t>
  </si>
  <si>
    <t>WEST BUNCOMBE FIRE DEPT</t>
  </si>
  <si>
    <t>CITY OF ASHEVILLE</t>
  </si>
  <si>
    <t>ASHEVILLE ABC BOARD</t>
  </si>
  <si>
    <t>ASHEVILLE REGIONAL AIRPORT AUTHORITY</t>
  </si>
  <si>
    <t>SKYLAND VOL FIRE DEPT</t>
  </si>
  <si>
    <t>TOWN OF WEAVERVILLE</t>
  </si>
  <si>
    <t>WEAVERVILLE ABC BOARD</t>
  </si>
  <si>
    <t>TOWN OF BLACK MOUNTAIN</t>
  </si>
  <si>
    <t>BLACK MTN ABC BOARD</t>
  </si>
  <si>
    <t>TOWN OF MONTREAT</t>
  </si>
  <si>
    <t>TOWN OF WOODFIN</t>
  </si>
  <si>
    <t>BURKE COUNTY</t>
  </si>
  <si>
    <t>BURKE-CATAWBA DIST CONFINEMENT</t>
  </si>
  <si>
    <t>BURKE CO HEALTH DEPT</t>
  </si>
  <si>
    <t>BURKE CO DEPT OF SOCIAL SERVICES</t>
  </si>
  <si>
    <t>BURKE COUNTY TOURISM DEV. AUTHORITY</t>
  </si>
  <si>
    <t>TOWN OF VALDESE</t>
  </si>
  <si>
    <t>VALDESE HOUSING AUTHORITY</t>
  </si>
  <si>
    <t>TOWN OF RUTHERFORD COLLEGE</t>
  </si>
  <si>
    <t>MORGANTON ABC BOARD</t>
  </si>
  <si>
    <t>TOWN OF DREXEL</t>
  </si>
  <si>
    <t>CITY OF MORGANTON</t>
  </si>
  <si>
    <t>MORGANTON HOUSING AUTHORITY</t>
  </si>
  <si>
    <t>TOWN OF GLEN ALPINE</t>
  </si>
  <si>
    <t>TOWN OF HILDEBRAN</t>
  </si>
  <si>
    <t>TOWN OF CONNELLY SPRINGS</t>
  </si>
  <si>
    <t>CABARRUS COUNTY</t>
  </si>
  <si>
    <t>WATER &amp; SEWER AUTH CABARRUS CNTY</t>
  </si>
  <si>
    <t>CABARRUS CO PUBLIC HEALTH AUTH</t>
  </si>
  <si>
    <t>CABARRUS COUNTY TOURISM AUTHORITY</t>
  </si>
  <si>
    <t>CITY OF CONCORD</t>
  </si>
  <si>
    <t>CONCORD ABC BOARD</t>
  </si>
  <si>
    <t>TOWN OF MOUNT PLEASANT</t>
  </si>
  <si>
    <t>MT PLEASANT ABC BOARD</t>
  </si>
  <si>
    <t>CITY OF KANNAPOLIS</t>
  </si>
  <si>
    <t>TOWN OF MIDLAND</t>
  </si>
  <si>
    <t>CALDWELL COUNTY</t>
  </si>
  <si>
    <t>TOWN OF GRANITE FALLS</t>
  </si>
  <si>
    <t>GRANITE FALLS ABC BOARD</t>
  </si>
  <si>
    <t>TOWN OF SAWMILLS</t>
  </si>
  <si>
    <t>LENOIR HOUSING AUTHORITY</t>
  </si>
  <si>
    <t>TOWN OF HUDSON</t>
  </si>
  <si>
    <t>TOWN OF HARRISBURG</t>
  </si>
  <si>
    <t>CITY OF LENOIR</t>
  </si>
  <si>
    <t>CITY OF LENOIR ABC BRD</t>
  </si>
  <si>
    <t>TOWN OF CAJAH'S MOUNTAIN</t>
  </si>
  <si>
    <t>CAMDEN COUNTY</t>
  </si>
  <si>
    <t>CAMDEN COUNTY ABC BOARD</t>
  </si>
  <si>
    <t>CARTERET COUNTY</t>
  </si>
  <si>
    <t>CARTERET COUNTY ABC BOARD</t>
  </si>
  <si>
    <t>WESTERN CARTERET INTERLOCAL COOPERATION AGENCY</t>
  </si>
  <si>
    <t>TOWN OF MOREHEAD CITY</t>
  </si>
  <si>
    <t>TOWN OF NEWPORT</t>
  </si>
  <si>
    <t>TOWN OF BEAUFORT</t>
  </si>
  <si>
    <t>BEAUFORT HOUSING AUTH</t>
  </si>
  <si>
    <t>TOWN OF PINE KNOLL SHORES</t>
  </si>
  <si>
    <t>TOWN OF EMERALD ISLE</t>
  </si>
  <si>
    <t>TOWN OF INDIAN BEACH</t>
  </si>
  <si>
    <t>TOWN OF CAPE CARTERET</t>
  </si>
  <si>
    <t>TOWN OF ATLANTIC BEACH</t>
  </si>
  <si>
    <t>TOWN OF CEDAR POINT</t>
  </si>
  <si>
    <t>CASWELL COUNTY</t>
  </si>
  <si>
    <t>CASWELL COUNTY ABC BOARD</t>
  </si>
  <si>
    <t>CASWELL CO DEPT OF SOCIAL SERVICES</t>
  </si>
  <si>
    <t>TOWN OF YANCEYVILLE</t>
  </si>
  <si>
    <t>CATAWBA COUNTY</t>
  </si>
  <si>
    <t>CATAWBA COUNTY ABC BOARD</t>
  </si>
  <si>
    <t>CITY OF HICKORY</t>
  </si>
  <si>
    <t>HICKORY CONOVER TOURISM DEV AUTH</t>
  </si>
  <si>
    <t>HICKORY PUBLIC HOUSING AUTHORITY</t>
  </si>
  <si>
    <t>WESTERN PIEDMONT COUNCIL OF GVMTS</t>
  </si>
  <si>
    <t>WESTERN PIEDMONT REGIONAL TRANSIT AUTHORITY</t>
  </si>
  <si>
    <t>CITY OF CLAREMONT</t>
  </si>
  <si>
    <t>TOWN OF MAIDEN</t>
  </si>
  <si>
    <t>THE TOWN OF LONGVIEW</t>
  </si>
  <si>
    <t>TOWN OF CONOVER</t>
  </si>
  <si>
    <t>TOWN OF BROOKFORD</t>
  </si>
  <si>
    <t>CITY OF NEWTON</t>
  </si>
  <si>
    <t>TOWN OF CATAWBA</t>
  </si>
  <si>
    <t>CHATHAM COUNTY</t>
  </si>
  <si>
    <t>CHATHAM CO HOUSING AUTH</t>
  </si>
  <si>
    <t>CHATHAM COUNTY ABC BOARD</t>
  </si>
  <si>
    <t>GOLDSTON-GULF SANITARY DISTRICT</t>
  </si>
  <si>
    <t>TOWN OF SILER CITY</t>
  </si>
  <si>
    <t>SILER CITY ABC BOARD</t>
  </si>
  <si>
    <t>TOWN OF PITTSBORO</t>
  </si>
  <si>
    <t>CHEROKEE COUNTY</t>
  </si>
  <si>
    <t>NANTAHALA REGIONAL LIBRARY</t>
  </si>
  <si>
    <t>TOWN OF MURPHY</t>
  </si>
  <si>
    <t>MURPHY ABC BOARD</t>
  </si>
  <si>
    <t>TOWN OF ANDREWS</t>
  </si>
  <si>
    <t>CHOWAN COUNTY</t>
  </si>
  <si>
    <t>CHOWAN COUNTY ABC BOARD</t>
  </si>
  <si>
    <t>ALBEMARLE REGNL PLANNING &amp; DEVELOPMENT COMM</t>
  </si>
  <si>
    <t>TOWN OF EDENTON</t>
  </si>
  <si>
    <t>THE NEW EDENTON HOUSING AUTH</t>
  </si>
  <si>
    <t>CLAY COUNTY</t>
  </si>
  <si>
    <t>CLEVELAND COUNTY</t>
  </si>
  <si>
    <t>CLEVELAND CO SANITARY DIST</t>
  </si>
  <si>
    <t>CITY OF SHELBY</t>
  </si>
  <si>
    <t>SHELBY ABC BOARD</t>
  </si>
  <si>
    <t>CITY OF KINGS MOUNTAIN</t>
  </si>
  <si>
    <t>KINGS MOUNTAIN ABC BOARD</t>
  </si>
  <si>
    <t>TOWN OF BOILING SPRINGS</t>
  </si>
  <si>
    <t>TOWN OF LAWNDALE</t>
  </si>
  <si>
    <t>TOWN OF GROVER</t>
  </si>
  <si>
    <t>COLUMBUS COUNTY</t>
  </si>
  <si>
    <t>WHITEVILLE HOUSING AUTHORITY</t>
  </si>
  <si>
    <t>CITY OF WHITEVILLE</t>
  </si>
  <si>
    <t>WHITEVILLE ABC BOARD</t>
  </si>
  <si>
    <t>TOWN OF BRUNSWICK</t>
  </si>
  <si>
    <t>LAKE WACCAMAW ABC BOARD</t>
  </si>
  <si>
    <t>TOWN OF FAIR BLUFF</t>
  </si>
  <si>
    <t>TOWN OF CHADBOURN</t>
  </si>
  <si>
    <t>WEST COLUMBUS ABC BOARD</t>
  </si>
  <si>
    <t>TOWN OF TABOR CITY</t>
  </si>
  <si>
    <t>TOWN OF LAKE WACCAMAW</t>
  </si>
  <si>
    <t>CRAVEN COUNTY</t>
  </si>
  <si>
    <t>FIRST CRAVEN SANITARY DIST</t>
  </si>
  <si>
    <t>CRAVEN CO ABC BD</t>
  </si>
  <si>
    <t>CRAVEN-PAMLICO-CARTERET REGIONAL LIBRARY</t>
  </si>
  <si>
    <t>COASTAL CAROLINA REGIONAL AIRPORT</t>
  </si>
  <si>
    <t>NEUSE RIVER COUNCIL OF GOVERNMENTS</t>
  </si>
  <si>
    <t>COASTAL REGIONAL SOLID WASTE MNGT AUTH</t>
  </si>
  <si>
    <t>EAST CAROLINA BEHAVORIAL HEALTHCARE</t>
  </si>
  <si>
    <t>CITY OF NEW BERN</t>
  </si>
  <si>
    <t>TRILLIUM HEALTH RESOURCES</t>
  </si>
  <si>
    <t>TOWN OF TRENT WOODS</t>
  </si>
  <si>
    <t>CITY OF HAVELOCK</t>
  </si>
  <si>
    <t>TOWN OF RIVER BEND</t>
  </si>
  <si>
    <t>TOWN OF VANCEBORO</t>
  </si>
  <si>
    <t>TOWN OF BRIDGETON</t>
  </si>
  <si>
    <t>TOWN OF COVE CITY</t>
  </si>
  <si>
    <t>CUMBERLAND COUNTY</t>
  </si>
  <si>
    <t>WESTAREA VOLUNTEER FIRE DEPT</t>
  </si>
  <si>
    <t>CUMBERLAND CO ABC BOARD</t>
  </si>
  <si>
    <t>MID-CAROLINA COUNCIL OF GOVERNMENTS</t>
  </si>
  <si>
    <t>CUMBERLAND MEMORIAL AUDITORIUM COM</t>
  </si>
  <si>
    <t>CITY OF FAYETTEVILLE</t>
  </si>
  <si>
    <t>FAYETTEVILLE METROPOLITAN HOUSING AUTH</t>
  </si>
  <si>
    <t>PUBLIC WORKS COMM CTY OF FAYETTEVILLE</t>
  </si>
  <si>
    <t>TOWN OF STEDMAN</t>
  </si>
  <si>
    <t>TOWN OF HOPE MILLS</t>
  </si>
  <si>
    <t>TOWN OF WADE</t>
  </si>
  <si>
    <t>TOWN OF LINDEN</t>
  </si>
  <si>
    <t>TOWN OF SPRING LAKE</t>
  </si>
  <si>
    <t>TOWN OF FALCON</t>
  </si>
  <si>
    <t>TOWN OF EASTOVER</t>
  </si>
  <si>
    <t>CURRITUCK COUNTY</t>
  </si>
  <si>
    <t>CURRITUCK CO ABC BOARD</t>
  </si>
  <si>
    <t>DARE COUNTY</t>
  </si>
  <si>
    <t>DARE COUNTY TOURISM BOARD</t>
  </si>
  <si>
    <t>DARE COUNTY ABC BOARD</t>
  </si>
  <si>
    <t>TOWN OF NAGS HEAD</t>
  </si>
  <si>
    <t>TOWN OF KILL DEVIL HILLS</t>
  </si>
  <si>
    <t>TOWN OF MANTEO</t>
  </si>
  <si>
    <t>TOWN OF SOUTHERN SHORES</t>
  </si>
  <si>
    <t>TOWN OF KITTY HAWK</t>
  </si>
  <si>
    <t>TOWN OF DUCK</t>
  </si>
  <si>
    <t>DAVIDSON COUNTY</t>
  </si>
  <si>
    <t>CITY OF THOMASVILLE</t>
  </si>
  <si>
    <t>THOMASVILLE HOUSING AUTHORITY</t>
  </si>
  <si>
    <t>LEXINGTON ABC BOARD</t>
  </si>
  <si>
    <t>TOWN OF DENTON</t>
  </si>
  <si>
    <t>CITY OF LEXINGTON</t>
  </si>
  <si>
    <t>DAVIE COUNTY</t>
  </si>
  <si>
    <t>DAVIE SOIL AND WATER CONSERVATION DIST</t>
  </si>
  <si>
    <t>TOWN OF MOCKSVILLE</t>
  </si>
  <si>
    <t>TOWN OF BERMUDA RUN</t>
  </si>
  <si>
    <t>COOLEEMEE ABC BOARD</t>
  </si>
  <si>
    <t>TOWN OF COOLEEMEE</t>
  </si>
  <si>
    <t>DUPLIN COUNTY</t>
  </si>
  <si>
    <t>EASTPOINTE HUMAN SERVICES</t>
  </si>
  <si>
    <t>TOWN OF BEULAVILLE</t>
  </si>
  <si>
    <t>TOWN OF KENANSVILLE</t>
  </si>
  <si>
    <t>KENANSVILLE ABC BOARD</t>
  </si>
  <si>
    <t>TOWN OF WARSAW</t>
  </si>
  <si>
    <t>WARSAW ABC BOARD</t>
  </si>
  <si>
    <t>TOWN OF FAISON</t>
  </si>
  <si>
    <t>TOWN OF WALLACE</t>
  </si>
  <si>
    <t>WALLACE ABC BD</t>
  </si>
  <si>
    <t>TOWN OF ROSE HILL</t>
  </si>
  <si>
    <t>TOWN OF CALYPSO</t>
  </si>
  <si>
    <t>TOWN OF TEACHEY</t>
  </si>
  <si>
    <t>TOWN OF MAGNOLIA</t>
  </si>
  <si>
    <t>DURHAM COUNTY</t>
  </si>
  <si>
    <t>PARKWOOD FIRE DEPARTMENT</t>
  </si>
  <si>
    <t>DURHAM COUNTY ABC BOARD</t>
  </si>
  <si>
    <t>ALLIANCE BEHAVIORAL HEALTHCRE</t>
  </si>
  <si>
    <t>CITY OF DURHAM</t>
  </si>
  <si>
    <t>DURHAM CONVENTION &amp; VISITORS BUREAU</t>
  </si>
  <si>
    <t>TRIANGLE J COUNCIL OF GOVERNMENTS</t>
  </si>
  <si>
    <t>EDGECOMBE COUNTY</t>
  </si>
  <si>
    <t>EDGECOMBE COUNTY ABC BOARD</t>
  </si>
  <si>
    <t>EDGECOMBE COUNTY MEMORIAL LIBRARY</t>
  </si>
  <si>
    <t>UPPER COASTAL PLAIN COUNCIL OF GOVERNMENTS</t>
  </si>
  <si>
    <t>TOWN OF TARBORO</t>
  </si>
  <si>
    <t>TARBORO REDEVELOPMENT COMMISSION</t>
  </si>
  <si>
    <t>CITY OF ROCKY MOUNT</t>
  </si>
  <si>
    <t>ROCKY MOUNT-WILSON AIRPORT AUTHORITY</t>
  </si>
  <si>
    <t>TOWN OF PINETOPS</t>
  </si>
  <si>
    <t>ROCKY MT HOUSING AUTHORITY</t>
  </si>
  <si>
    <t>TOWN OF MACCLESFIELD</t>
  </si>
  <si>
    <t>TOWN OF PRINCEVILLE</t>
  </si>
  <si>
    <t>FORSYTH COUNTY</t>
  </si>
  <si>
    <t>AIRPORT COMMISSION OF FORSYTH COUNTY</t>
  </si>
  <si>
    <t>PIEDMONT TRIAD REGIONAL COUNCIL</t>
  </si>
  <si>
    <t>CENTERPOINT HUMAN SERVICES</t>
  </si>
  <si>
    <t>CITY OF WINSTON-SALEM</t>
  </si>
  <si>
    <t>WINSTON-SALEM HOUSING AUTHORITY</t>
  </si>
  <si>
    <t>TRIAD MUNICIPAL ABC BOARD</t>
  </si>
  <si>
    <t>TOWN OF KERNERSVILLE</t>
  </si>
  <si>
    <t>TOWN OF RURAL HALL</t>
  </si>
  <si>
    <t>VILLAGE OF CLEMMONS</t>
  </si>
  <si>
    <t>CLEMMONS FIRE DEPARTMENT</t>
  </si>
  <si>
    <t>TOWN OF LEWISVILLE</t>
  </si>
  <si>
    <t>TOWN OF WALKERTOWN</t>
  </si>
  <si>
    <t>VILLAGE OF TOBACCOVILLE</t>
  </si>
  <si>
    <t>FRANKLIN COUNTY</t>
  </si>
  <si>
    <t>TOWN OF FRANKLINTON</t>
  </si>
  <si>
    <t>FRANKLINTON ABC BOARD</t>
  </si>
  <si>
    <t>TOWN OF LOUISBURG</t>
  </si>
  <si>
    <t>LOUISBURG ABC BOARD</t>
  </si>
  <si>
    <t>TOWN OF BUNN</t>
  </si>
  <si>
    <t>ABC BOARD - TOWN OF BUNN</t>
  </si>
  <si>
    <t>TOWN OF YOUNGSVILLE</t>
  </si>
  <si>
    <t>GASTON COUNTY</t>
  </si>
  <si>
    <t>TOWN OF STANLEY</t>
  </si>
  <si>
    <t>PARTNERS BEHAVIORAL HEALTH MANAGEMENT</t>
  </si>
  <si>
    <t>TOWN OF MCADENVILLE</t>
  </si>
  <si>
    <t>CITY OF GASTONIA</t>
  </si>
  <si>
    <t>GASTONIA ABC BOARD</t>
  </si>
  <si>
    <t>GASTON COUNTY ECONOMIC DEV. COMMISSION</t>
  </si>
  <si>
    <t>CITY OF BELMONT</t>
  </si>
  <si>
    <t>BELMONT HOUSING AUTHORITY</t>
  </si>
  <si>
    <t>TOWN OF CRAMERTON</t>
  </si>
  <si>
    <t>CITY OF CHERRYVILLE</t>
  </si>
  <si>
    <t>CHERRYVILLE ABC BOARD</t>
  </si>
  <si>
    <t>TOWN OF DALLAS</t>
  </si>
  <si>
    <t>CITY OF LOWELL</t>
  </si>
  <si>
    <t>BESSEMER CITY</t>
  </si>
  <si>
    <t>TOWN OF RANLO</t>
  </si>
  <si>
    <t>CITY OF MOUNT HOLLY</t>
  </si>
  <si>
    <t>COUNTY OF GATES</t>
  </si>
  <si>
    <t>GATES COUNTY ABC BOARD</t>
  </si>
  <si>
    <t>GRAHAM COUNTY</t>
  </si>
  <si>
    <t>GRAHAM CO HEALTH DEPT</t>
  </si>
  <si>
    <t>GRAHAM COUNTY DEPT OF S S</t>
  </si>
  <si>
    <t>TOWN OF ROBBINSVILLE</t>
  </si>
  <si>
    <t>GRANVILLE COUNTY</t>
  </si>
  <si>
    <t>GRANVILLE CO ABC BD</t>
  </si>
  <si>
    <t>GRANVILLE COUNTY HOSPITAL</t>
  </si>
  <si>
    <t>GRANVILLE-VANCE HEALTH DIST</t>
  </si>
  <si>
    <t>SOUTH GRANVILLE WATER AND SEWER AUTHORITY</t>
  </si>
  <si>
    <t>CITY OF OXFORD</t>
  </si>
  <si>
    <t>OXFORD HOUSING AUTHORITY</t>
  </si>
  <si>
    <t>TOWN OF STOVALL</t>
  </si>
  <si>
    <t>CITY OF CREEDMOOR</t>
  </si>
  <si>
    <t>TOWN OF BUTNER</t>
  </si>
  <si>
    <t>GREENE COUNTY</t>
  </si>
  <si>
    <t>MAURY SANITARY LAND DISTRICT</t>
  </si>
  <si>
    <t>GREENE COUNTY ABC BOARD</t>
  </si>
  <si>
    <t>NEUSE REGIONAL LIBRARY-GREENE COUNTY</t>
  </si>
  <si>
    <t>TOWN OF HOOKERTON</t>
  </si>
  <si>
    <t>TOWN OF SNOW HILL</t>
  </si>
  <si>
    <t>TOWN OF WALSTONBURG</t>
  </si>
  <si>
    <t>GUILFORD COUNTY</t>
  </si>
  <si>
    <t>GUIL-RAND FIRE DEPARTMENT</t>
  </si>
  <si>
    <t>PINECROFT-SEDGEFIELD FIRE DIST INC</t>
  </si>
  <si>
    <t>ALAMANCE COMM FIRE DIST</t>
  </si>
  <si>
    <t>CITY OF GREENSBORO</t>
  </si>
  <si>
    <t>PIEDMONT TRIAD REG WATER AUTH</t>
  </si>
  <si>
    <t>GREENSBORO ABC BD</t>
  </si>
  <si>
    <t>GUILFORD FIRE DISTRICT # 13 INC</t>
  </si>
  <si>
    <t>CITY OF HIGH POINT</t>
  </si>
  <si>
    <t>HIGH POINT ABC BD</t>
  </si>
  <si>
    <t>TOWN OF JAMESTOWN</t>
  </si>
  <si>
    <t>TOWN OF GIBSONVILLE</t>
  </si>
  <si>
    <t>GIBSONVILLE ABC BOARD</t>
  </si>
  <si>
    <t>TOWN OF OAK RIDGE</t>
  </si>
  <si>
    <t>COLFAX VOLUNTEER FIRE DEPARTMENT</t>
  </si>
  <si>
    <t>TOWN OF SUMMERFIELD</t>
  </si>
  <si>
    <t>SUMMERFIELD FIRE DISTRICT</t>
  </si>
  <si>
    <t>HALIFAX COUNTY</t>
  </si>
  <si>
    <t>HALIFAX COUNTY ABC BOARD</t>
  </si>
  <si>
    <t>HALIFAX COUNTY TOURISM DEVELOPMENT AUTHORITY</t>
  </si>
  <si>
    <t>ROANOKE RAPIDS SANITARY DISTRICT</t>
  </si>
  <si>
    <t>TOWN OF ENFIELD</t>
  </si>
  <si>
    <t>CITY OF ROANOKE RAPIDS</t>
  </si>
  <si>
    <t>TOWN OF WELDON</t>
  </si>
  <si>
    <t>TOWN OF SCOTLAND NECK</t>
  </si>
  <si>
    <t>TOWN OF HOBGOOD</t>
  </si>
  <si>
    <t>TOWN OF LITTLETON</t>
  </si>
  <si>
    <t>HARNETT COUNTY</t>
  </si>
  <si>
    <t>CITY OF DUNN</t>
  </si>
  <si>
    <t>DUNN HOUSING AUTHORITY</t>
  </si>
  <si>
    <t>DUNN ABC BOARD</t>
  </si>
  <si>
    <t>TOWN OF LILLINGTON</t>
  </si>
  <si>
    <t>TOWN OF ERWIN</t>
  </si>
  <si>
    <t>TOWN OF COATS</t>
  </si>
  <si>
    <t>TOWN OF ANGIER ABC BOARD</t>
  </si>
  <si>
    <t>TOWN OF ANGIER</t>
  </si>
  <si>
    <t>HAYWOOD CO</t>
  </si>
  <si>
    <t>HAYWOOD MEDICAL CENTER</t>
  </si>
  <si>
    <t>JUNALUSKA SANITARY DISTRICT</t>
  </si>
  <si>
    <t>TOWN OF WAYNESVILLE</t>
  </si>
  <si>
    <t>WAYNESVILLE ABC BOARD</t>
  </si>
  <si>
    <t>TOWN OF MAGGIE VALLEY</t>
  </si>
  <si>
    <t>MAGGIE VALLEY ABC BOARD</t>
  </si>
  <si>
    <t>MAGGIE VALLEY SANITARY DIST</t>
  </si>
  <si>
    <t>TOWN OF CANTON</t>
  </si>
  <si>
    <t>CANTON ABC BOARD</t>
  </si>
  <si>
    <t>COUNTY OF HENDERSON</t>
  </si>
  <si>
    <t>CITY OF HENDERSONVILLE</t>
  </si>
  <si>
    <t>HENDERSONVILLE WATER COMMISSION</t>
  </si>
  <si>
    <t>HENDERSONVILLE ABC BD</t>
  </si>
  <si>
    <t>TOWN OF LAUREL PARK</t>
  </si>
  <si>
    <t>LAUREL PARK ABC BOARD</t>
  </si>
  <si>
    <t>THE VILLAGE OF FLAT ROCK</t>
  </si>
  <si>
    <t>BLUE RIDGE FIRE DEPARTMENT</t>
  </si>
  <si>
    <t>TOWN OF FLETCHER</t>
  </si>
  <si>
    <t>FLETCHER ABC BOARD</t>
  </si>
  <si>
    <t>TOWN OF MILLS RIVER</t>
  </si>
  <si>
    <t>HERTFORD COUNTY</t>
  </si>
  <si>
    <t>HERTFORD COUNTY ABC BOARD</t>
  </si>
  <si>
    <t>HERTFORD COUNTY PUBLIC HEALTH AUTHORITY</t>
  </si>
  <si>
    <t>TOWN OF AHOSKIE</t>
  </si>
  <si>
    <t>TOWN OF MURFREESBORO</t>
  </si>
  <si>
    <t>TOWN OF WINTON</t>
  </si>
  <si>
    <t>TOWN OF COFIELD</t>
  </si>
  <si>
    <t>HOKE COUNTY</t>
  </si>
  <si>
    <t>HOKE COUNTY ABC BOARD</t>
  </si>
  <si>
    <t>TOWN OF RAEFORD</t>
  </si>
  <si>
    <t>HYDE COUNTY</t>
  </si>
  <si>
    <t>HYDE COUNTY ABC BOARD</t>
  </si>
  <si>
    <t>OCRACOKE SANITARY DIST</t>
  </si>
  <si>
    <t>IREDELL COUNTY</t>
  </si>
  <si>
    <t>GREATER STATESVILLE DEVELOPMENT CORP</t>
  </si>
  <si>
    <t>CITY OF STATESVILLE</t>
  </si>
  <si>
    <t>STATESVILLE ABC BOARD</t>
  </si>
  <si>
    <t>CITY OF MOORESVILLE</t>
  </si>
  <si>
    <t>MOORESVILLE HOUSING AUTHORITY</t>
  </si>
  <si>
    <t>MOORESVILLE ABC BOARD</t>
  </si>
  <si>
    <t>TOWN OF TROUTMAN</t>
  </si>
  <si>
    <t>MI CONNECTION COMMUNICATIONS SYSTEM</t>
  </si>
  <si>
    <t>JACKSON COUNTY</t>
  </si>
  <si>
    <t>TUCKASEIGEE WATER AUTHORITY</t>
  </si>
  <si>
    <t>FONTANA REGIONAL LIBRARY</t>
  </si>
  <si>
    <t>SOUTHWESTERN NC PLANNING &amp; ECON.DEV.COMMIS.</t>
  </si>
  <si>
    <t>SMOKY MOUNTAIN M H C</t>
  </si>
  <si>
    <t>TOWN OF SYLVA</t>
  </si>
  <si>
    <t>JACKSON COUNTY ABC BOARD</t>
  </si>
  <si>
    <t>JOHNSTON COUNTY</t>
  </si>
  <si>
    <t>BENSON HOUSING AUTHORITY</t>
  </si>
  <si>
    <t>JOHNSTON COUNTY ABC BOARD</t>
  </si>
  <si>
    <t>PUBLIC LIBRARY OF JOHNSTON CO AND SMITHFIELD</t>
  </si>
  <si>
    <t>TOWN OF ARCHER LODGE</t>
  </si>
  <si>
    <t>JOHNSTON HEALTH CENTER</t>
  </si>
  <si>
    <t>TOWN OF SMITHFIELD</t>
  </si>
  <si>
    <t>SMITHFIELD HOUSING AUTHORITY</t>
  </si>
  <si>
    <t>TOWN OF SELMA</t>
  </si>
  <si>
    <t>TOWN OF MICRO</t>
  </si>
  <si>
    <t>SELMA HOUSING AUTHORITY</t>
  </si>
  <si>
    <t>TOWN OF CLAYTON</t>
  </si>
  <si>
    <t>TOWN OF BENSON</t>
  </si>
  <si>
    <t>TOWN OF FOUR OAKS</t>
  </si>
  <si>
    <t>TOWN OF PINE LEVEL</t>
  </si>
  <si>
    <t>TOWN OF KENLY</t>
  </si>
  <si>
    <t>TOWN OF PRINCETON</t>
  </si>
  <si>
    <t>TOWN OF WILSON'S MILLS</t>
  </si>
  <si>
    <t>JONES COUNTY</t>
  </si>
  <si>
    <t>JONES COUNTY ABC BOARD</t>
  </si>
  <si>
    <t>NEUSE REGIONAL LIBRARY-JONES COUNTY</t>
  </si>
  <si>
    <t>TOWN OF POLLOCKSVILLE</t>
  </si>
  <si>
    <t>TOWN OF MAYSVILLE</t>
  </si>
  <si>
    <t>LEE COUNTY</t>
  </si>
  <si>
    <t>CITY OF SANFORD</t>
  </si>
  <si>
    <t>SANFORD ABC BOARD</t>
  </si>
  <si>
    <t>TOWN OF BROADWAY</t>
  </si>
  <si>
    <t>LENOIR COUNTY</t>
  </si>
  <si>
    <t>LENOIR COUNTY ABC BOARD</t>
  </si>
  <si>
    <t>NEUSE REGIONAL LIBRARY</t>
  </si>
  <si>
    <t>CITY OF KINSTON</t>
  </si>
  <si>
    <t>GLOBAL TRANSPARK DEVELOPMENT COMM</t>
  </si>
  <si>
    <t>HOUSING AUTH FOR THE CTY OF KINSTON</t>
  </si>
  <si>
    <t>KINSTON-LENOIR CO PUB LIBRARY</t>
  </si>
  <si>
    <t>TOWN OF PINK HILL</t>
  </si>
  <si>
    <t>TOWN OF LAGRANGE</t>
  </si>
  <si>
    <t>LINCOLN COUNTY</t>
  </si>
  <si>
    <t>LINCOLN COUNTY ABC BOARD</t>
  </si>
  <si>
    <t>CITY OF LINCOLNTON</t>
  </si>
  <si>
    <t>LINCOLNTON HOUSING AUTHORITY</t>
  </si>
  <si>
    <t>TOWN OF LINCOLNTON ABC BOARD</t>
  </si>
  <si>
    <t>MACON COUNTY</t>
  </si>
  <si>
    <t>TOWN OF FRANKLIN</t>
  </si>
  <si>
    <t>HIGHLANDS ABC BOARD</t>
  </si>
  <si>
    <t>TOWN OF HIGHLANDS</t>
  </si>
  <si>
    <t>MADISON COUNTY</t>
  </si>
  <si>
    <t>TOWN OF MARS HILL</t>
  </si>
  <si>
    <t>TOWN OF MARSHALL</t>
  </si>
  <si>
    <t>HOT SPRINGS HOUSING AUTHORITY</t>
  </si>
  <si>
    <t>MARTIN COUNTY</t>
  </si>
  <si>
    <t>MARTIN CO TRAVEL &amp; TOURISM AUTH</t>
  </si>
  <si>
    <t>MARTIN COUNTY ABC BOARD</t>
  </si>
  <si>
    <t>TOWN OF WILLIAMSTON</t>
  </si>
  <si>
    <t>WILLIAMSTON HOUSING AUTHORITY</t>
  </si>
  <si>
    <t>TOWN OF OAK CITY</t>
  </si>
  <si>
    <t>TOWN OF HAMILTON</t>
  </si>
  <si>
    <t>TOWN OF JAMESVILLE</t>
  </si>
  <si>
    <t>TOWN OF ROBERSONVILLE</t>
  </si>
  <si>
    <t>ROBERSONVILLE HOUSING AUTHORITY</t>
  </si>
  <si>
    <t>MCDOWELL COUNTY</t>
  </si>
  <si>
    <t>PLEASANT GARDEN FIRE DEPT</t>
  </si>
  <si>
    <t>TOWN OF MARION</t>
  </si>
  <si>
    <t>MARION ABC BOARD</t>
  </si>
  <si>
    <t>TOWN OF OLD FORT</t>
  </si>
  <si>
    <t>MECKLENBURG COUNTY</t>
  </si>
  <si>
    <t>CHARLOTTE HOUSING AUTHORITY</t>
  </si>
  <si>
    <t>MECKLENBURG COUNTY ABC BOARD</t>
  </si>
  <si>
    <t>CHARLOTTE MECKLENBURG PUBLIC LIBRARY</t>
  </si>
  <si>
    <t>MECKLENBURG EMER MED SVCS AGCY</t>
  </si>
  <si>
    <t>CENTRALINA COUNCIL OF GOVERNMENTS</t>
  </si>
  <si>
    <t>CITY OF CHARLOTTE</t>
  </si>
  <si>
    <t>CHARLOTTE REGIONAL VISITORS AUTHORITY</t>
  </si>
  <si>
    <t>CHARLOTTE FIREMEN'S RET SYS</t>
  </si>
  <si>
    <t>TOWN OF PINEVILLE</t>
  </si>
  <si>
    <t>TOWN OF MINT HILL</t>
  </si>
  <si>
    <t>TOWN OF HUNTERSVILLE</t>
  </si>
  <si>
    <t>TOWN OF CORNELIUS</t>
  </si>
  <si>
    <t>TOWN OF STALLINGS</t>
  </si>
  <si>
    <t>TOWN OF MATTHEWS</t>
  </si>
  <si>
    <t>TOWN OF DAVIDSON</t>
  </si>
  <si>
    <t>MITCHELL COUNTY</t>
  </si>
  <si>
    <t>MITCHELL SOIL &amp; WATER CONSERVATION DIST</t>
  </si>
  <si>
    <t>TOWN OF SPRUCE PINE</t>
  </si>
  <si>
    <t>TOWN OF BAKERSVILLE</t>
  </si>
  <si>
    <t>MONTGOMERY COUNTY</t>
  </si>
  <si>
    <t>MONTGOMERY-MUNICIPAL ABC BOARD</t>
  </si>
  <si>
    <t>TOWN OF STAR</t>
  </si>
  <si>
    <t>TOWN OF TROY</t>
  </si>
  <si>
    <t>TOWN OF BISCOE</t>
  </si>
  <si>
    <t>TOWN OF CANDOR</t>
  </si>
  <si>
    <t>TOWN OF MOUNT GILEAD</t>
  </si>
  <si>
    <t>MOORE COUNTY</t>
  </si>
  <si>
    <t>TOWN OF TAYLORTOWN</t>
  </si>
  <si>
    <t>MOORE COUNTY ABC BOARD</t>
  </si>
  <si>
    <t>MOORE COUNTY TOURISM DEVELOPMENT AUTHORITY</t>
  </si>
  <si>
    <t>MOORE COUNTY AIRPORT AUTHORITY</t>
  </si>
  <si>
    <t>TOWN OF SOUTHERN PINES</t>
  </si>
  <si>
    <t>TOWN OF CAMERON</t>
  </si>
  <si>
    <t>SANDHILLS CENTER</t>
  </si>
  <si>
    <t>TOWN OF VASS</t>
  </si>
  <si>
    <t>TOWN OF ABERDEEN</t>
  </si>
  <si>
    <t>TOWN OF ROBBINS</t>
  </si>
  <si>
    <t>VILLAGE OF PINEHURST</t>
  </si>
  <si>
    <t>TOWN OF PINEBLUFF</t>
  </si>
  <si>
    <t>VILLAGE OF WHISPERING PINES</t>
  </si>
  <si>
    <t>FOXFIRE VILLAGE</t>
  </si>
  <si>
    <t>TOWN OF CARTHAGE</t>
  </si>
  <si>
    <t>NASH COUNTY</t>
  </si>
  <si>
    <t>NASH COUNTY ABC BOARD</t>
  </si>
  <si>
    <t>BRASWELL MEMORIAL LIBRARY</t>
  </si>
  <si>
    <t>TOWN OF SPRING HOPE</t>
  </si>
  <si>
    <t>TOWN OF NASHVILLE</t>
  </si>
  <si>
    <t>TOWN OF MIDDLESEX</t>
  </si>
  <si>
    <t>TOWN OF WHITAKERS</t>
  </si>
  <si>
    <t>TOWN OF BAILEY</t>
  </si>
  <si>
    <t>TOWN OF SHARPSBURG</t>
  </si>
  <si>
    <t>NEW HANOVER COUNTY</t>
  </si>
  <si>
    <t>NEW HANOVER AIRPORT AUTH</t>
  </si>
  <si>
    <t>HOUSING AUTH OF THE CITY OF WILMINGTON</t>
  </si>
  <si>
    <t>NEW HANOVER COUNTY ABC BOARD</t>
  </si>
  <si>
    <t>CAPE FEAR PUBLIC UTILITY AUTHORITY</t>
  </si>
  <si>
    <t>LOWER CAPE FEAR WATER &amp; SEWER AUTH</t>
  </si>
  <si>
    <t>TOWN OF WRIGHTSVILLE BEACH</t>
  </si>
  <si>
    <t>CAPE FEAR PUBLIC TRANSPORTATION AUTHORITY</t>
  </si>
  <si>
    <t>COASTALCARE</t>
  </si>
  <si>
    <t>TOWN OF CAROLINA BEACH</t>
  </si>
  <si>
    <t>CITY OF WILMINGTON</t>
  </si>
  <si>
    <t>TOWN OF KURE BEACH</t>
  </si>
  <si>
    <t>NORTHAMPTON COUNTY</t>
  </si>
  <si>
    <t>NORTHAMPTON COUNTY ABC BOARD</t>
  </si>
  <si>
    <t>TOWN OF RICH SQUARE</t>
  </si>
  <si>
    <t>CHOANOKE PUBLIC TRANSPORTATION AUTH</t>
  </si>
  <si>
    <t>TOWN OF WOODLAND</t>
  </si>
  <si>
    <t>TOWN OF GARYSBURG</t>
  </si>
  <si>
    <t>TOWN OF CONWAY</t>
  </si>
  <si>
    <t>TOWN OF GASTON</t>
  </si>
  <si>
    <t>TOWN OF JACKSON</t>
  </si>
  <si>
    <t>TOWN OF SEVERN</t>
  </si>
  <si>
    <t>TOWN OF SEABOARD</t>
  </si>
  <si>
    <t>ONSLOW COUNTY</t>
  </si>
  <si>
    <t>ONSLOW COUNTY ABC BOARD</t>
  </si>
  <si>
    <t>ONSLOW WATER &amp; SEWER AUTHORITY</t>
  </si>
  <si>
    <t>CITY OF JACKSONVILLE</t>
  </si>
  <si>
    <t>TOWN OF SWANSBORO</t>
  </si>
  <si>
    <t>TOWN OF HOLLY RIDGE</t>
  </si>
  <si>
    <t>HOLLY RIDGE HOUSING AUTHORITY</t>
  </si>
  <si>
    <t>TOWN OF RICHLANDS</t>
  </si>
  <si>
    <t>TOWN OF N TOPSAIL BEACH</t>
  </si>
  <si>
    <t>ORANGE COUNTY</t>
  </si>
  <si>
    <t>ORANGE COUNTY ABC BOARD</t>
  </si>
  <si>
    <t>ORANGE WATER AND SEWER AUTHORITY</t>
  </si>
  <si>
    <t>TOWN OF CHAPEL HILL</t>
  </si>
  <si>
    <t>TOWN OF CARRBORO</t>
  </si>
  <si>
    <t>TOWN OF HILLSBOROUGH</t>
  </si>
  <si>
    <t>PAMLICO COUNTY</t>
  </si>
  <si>
    <t>TOWN OF BAYBORO</t>
  </si>
  <si>
    <t>TOWN OF ORIENTAL</t>
  </si>
  <si>
    <t>BAY RIVER METRO SEWERAGE DISTRICT</t>
  </si>
  <si>
    <t>PASQUOTANK COUNTY</t>
  </si>
  <si>
    <t>PASQUOTANK-CAMDEN AMBULANCE SERVICE</t>
  </si>
  <si>
    <t>PASQUOTANK CO ABC BOARD</t>
  </si>
  <si>
    <t>EAST ALBEMARLE REGIONAL LIBRARY</t>
  </si>
  <si>
    <t>ALBEMARLE DISTRICT JAIL COMMISSION</t>
  </si>
  <si>
    <t>ALBEMARLE HOSPITAL AUTHORITY</t>
  </si>
  <si>
    <t>ELIZABETH CITY</t>
  </si>
  <si>
    <t>ELIZABETH CITY-PASQUOTANK CO AIRPORT AUTH</t>
  </si>
  <si>
    <t>ELIZABETH CITY PASQUOTANK COUNTY TDA</t>
  </si>
  <si>
    <t>PASQUOTANK-CAMDEN LIBRARY</t>
  </si>
  <si>
    <t>ELIZABETH CTY-PASQUOTANK CO INDUSTRL DEVELOPMENT C</t>
  </si>
  <si>
    <t>PENDER COUNTY</t>
  </si>
  <si>
    <t>PENDER COUNTY ABC BOARD</t>
  </si>
  <si>
    <t>TOWN OF BURGAW</t>
  </si>
  <si>
    <t>TOWN OF TOPSAIL BEACH</t>
  </si>
  <si>
    <t>TOWN OF SURF CITY</t>
  </si>
  <si>
    <t>PERQUIMANS COUNTY</t>
  </si>
  <si>
    <t>TOWN OF HERTFORD</t>
  </si>
  <si>
    <t>HERTFORD HOUSING AUTH</t>
  </si>
  <si>
    <t>TOWN OF HERTFORD ABC BOARD</t>
  </si>
  <si>
    <t>TOWN OF WINFALL</t>
  </si>
  <si>
    <t>PERSON COUNTY</t>
  </si>
  <si>
    <t>PERSON CO ABC BD</t>
  </si>
  <si>
    <t>CITY OF ROXBORO</t>
  </si>
  <si>
    <t>PITT COUNTY</t>
  </si>
  <si>
    <t>PITT-GREENVILLE CONV &amp; VISTORS</t>
  </si>
  <si>
    <t>PITT COUNTY ABC BOARD</t>
  </si>
  <si>
    <t>SHEPPARD MEMORIAL LIBRARY</t>
  </si>
  <si>
    <t>CONTENNEA METROPOLITAN SEWERAGE DIST</t>
  </si>
  <si>
    <t>CITY OF GREENVILLE</t>
  </si>
  <si>
    <t>GREENVILLE UTILITIES COMMISSION</t>
  </si>
  <si>
    <t>GREENVILLE HOUSING AUTHORITY</t>
  </si>
  <si>
    <t>TOWN OF FARMVILLE</t>
  </si>
  <si>
    <t>FARMVILLE HOUSING AUTHORITY</t>
  </si>
  <si>
    <t>TOWN OF GRIFTON</t>
  </si>
  <si>
    <t>TOWN OF BETHEL</t>
  </si>
  <si>
    <t>TOWN OF WINTERVILLE</t>
  </si>
  <si>
    <t>TOWN OF AYDEN</t>
  </si>
  <si>
    <t>AYDEN HOUSING AUTHORITY</t>
  </si>
  <si>
    <t>TOWN OF GRIMESLAND</t>
  </si>
  <si>
    <t>VILLAGE OF SIMPSON</t>
  </si>
  <si>
    <t>FOUNTAIN, TOWN OF</t>
  </si>
  <si>
    <t>POLK COUNTY</t>
  </si>
  <si>
    <t>TOWN OF TRYON</t>
  </si>
  <si>
    <t>TOWN OF COLUMBUS</t>
  </si>
  <si>
    <t>CITY OF SALUDA</t>
  </si>
  <si>
    <t>RANDOLPH COUNTY</t>
  </si>
  <si>
    <t>ASHEBORO ABC BOARD</t>
  </si>
  <si>
    <t>CITY OF ASHEBORO</t>
  </si>
  <si>
    <t>ASHEBORO HOUSING AUTH</t>
  </si>
  <si>
    <t>CITY OF RANDLEMAN</t>
  </si>
  <si>
    <t>CITY OF RANDLEMAN HOUSING AUTHORITY</t>
  </si>
  <si>
    <t>CITY OF RANDLEMAN ABC BOARD</t>
  </si>
  <si>
    <t>TOWN OF LIBERTY</t>
  </si>
  <si>
    <t>LIBERTY ABC BOARD</t>
  </si>
  <si>
    <t>TOWN OF RAMSEUR</t>
  </si>
  <si>
    <t>CITY OF ARCHDALE</t>
  </si>
  <si>
    <t>CITY OF TRINITY</t>
  </si>
  <si>
    <t>RICHMOND COUNTY</t>
  </si>
  <si>
    <t>SANDHILL REGIONAL LIBRARY</t>
  </si>
  <si>
    <t>CITY OF ROCKINGHAM</t>
  </si>
  <si>
    <t>ROCKINGHAM HOUSING AUTHORITY</t>
  </si>
  <si>
    <t>HAMLET ABC BOARD</t>
  </si>
  <si>
    <t>CITY OF HAMLET</t>
  </si>
  <si>
    <t>CITY OF ROCKINGHAM ABC BOARD</t>
  </si>
  <si>
    <t>TOWN OF ELLERBE</t>
  </si>
  <si>
    <t>COUNTY OF ROBESON</t>
  </si>
  <si>
    <t>LUMBER RIVER COUNCIL OF GOVERNMENTS</t>
  </si>
  <si>
    <t>ROBESON COUNTY HOUSING AUTHORITY</t>
  </si>
  <si>
    <t>ROBESON COUNTY PUBLIC LIBRARY</t>
  </si>
  <si>
    <t>CITY OF LUMBERTON</t>
  </si>
  <si>
    <t>LUMBERTON ABC BOARD</t>
  </si>
  <si>
    <t>LUMBERTON AIRPORT COMM</t>
  </si>
  <si>
    <t>TOWN OF FAIRMONT</t>
  </si>
  <si>
    <t>FAIRMONT HOUSING AUTHORITY</t>
  </si>
  <si>
    <t>TOWN OF ST PAULS</t>
  </si>
  <si>
    <t>ST PAUL'S BRD OF ALCOHOLIC CTL</t>
  </si>
  <si>
    <t>TOWN OF MAXTON</t>
  </si>
  <si>
    <t>TOWN OF PARKTON</t>
  </si>
  <si>
    <t>MAXTON ABC BOARD</t>
  </si>
  <si>
    <t>TOWN OF PEMBROKE</t>
  </si>
  <si>
    <t>PEMBROKE HOUSING AUTHORITY</t>
  </si>
  <si>
    <t>TOWN OF ROWLAND</t>
  </si>
  <si>
    <t>TOWN OF RED SPRINGS</t>
  </si>
  <si>
    <t>RED SPRINGS ABC BOARD</t>
  </si>
  <si>
    <t>ROCKINGHAM COUNTY</t>
  </si>
  <si>
    <t>CITY OF REIDSVILLE</t>
  </si>
  <si>
    <t>THE NEW REIDSVILLE HOUSING AUTH</t>
  </si>
  <si>
    <t>REIDSVILLE ABC BOARD</t>
  </si>
  <si>
    <t>TOWN OF MAYODAN</t>
  </si>
  <si>
    <t>TOWN OF STONEVILLE</t>
  </si>
  <si>
    <t>TOWN OF MADISON</t>
  </si>
  <si>
    <t>MADISON ABC BOARD</t>
  </si>
  <si>
    <t>MADISON-MAYODAN RECREATION COMM</t>
  </si>
  <si>
    <t>CITY OF EDEN</t>
  </si>
  <si>
    <t>EDEN ABC BOARD</t>
  </si>
  <si>
    <t>ROWAN COUNTY</t>
  </si>
  <si>
    <t>ROWAN CONVENTION &amp; VISTORS BUREAU</t>
  </si>
  <si>
    <t>ROWAN CO HOUSING AUTHORITY</t>
  </si>
  <si>
    <t>ROWAN COUNTY ABC BOARD</t>
  </si>
  <si>
    <t>ROWAN CO SOIL &amp; WATER CONV DIST</t>
  </si>
  <si>
    <t>CITY OF SALISBURY</t>
  </si>
  <si>
    <t>HOUSING AUTH OF THE CTY OF SALISBURY</t>
  </si>
  <si>
    <t>TOWN OF EAST SPENCER</t>
  </si>
  <si>
    <t>EAST SPENCER HOUSING AUTHORITY</t>
  </si>
  <si>
    <t>TOWN OF SPENCER</t>
  </si>
  <si>
    <t>TOWN OF CHINA GROVE</t>
  </si>
  <si>
    <t>TOWN OF LANDIS</t>
  </si>
  <si>
    <t>TOWN OF GRANITE QUARRY</t>
  </si>
  <si>
    <t>TOWN OF ROCKWELL</t>
  </si>
  <si>
    <t>TOWN OF FAITH</t>
  </si>
  <si>
    <t>TOWN OF CLEVELAND</t>
  </si>
  <si>
    <t>RUTHERFORD COUNTY</t>
  </si>
  <si>
    <t>BROAD RIVER WATER AUTHORITY</t>
  </si>
  <si>
    <t>RUTHERFORD POLK MCDOWELL DIST BRD OF HEALTH</t>
  </si>
  <si>
    <t>FOREST CITY ABC BOARD 168</t>
  </si>
  <si>
    <t>ISOTHERMAL PLANNING AND DEV COMM</t>
  </si>
  <si>
    <t>TOWN OF FOREST CITY</t>
  </si>
  <si>
    <t>FOREST CITY HOUSING AUTHORITY</t>
  </si>
  <si>
    <t>TOWN OF SPINDALE</t>
  </si>
  <si>
    <t>TOWN OF LAKE LURE</t>
  </si>
  <si>
    <t>TOWN OF RUTHERFORDTON</t>
  </si>
  <si>
    <t>TOWN OF RUTHERFORDTON ABC BRD</t>
  </si>
  <si>
    <t>TOWN OF ELLENBORO</t>
  </si>
  <si>
    <t>SAMPSON COUNTY</t>
  </si>
  <si>
    <t>J C HOLIDAY MEM LIBRARY</t>
  </si>
  <si>
    <t>CITY OF CLINTON</t>
  </si>
  <si>
    <t>CLINTON ABC BOARD</t>
  </si>
  <si>
    <t>TOWN OF SALEMBURG</t>
  </si>
  <si>
    <t>TOWN OF NEWTON GROVE</t>
  </si>
  <si>
    <t>ROSEBORO ABC BOARD</t>
  </si>
  <si>
    <t>TOWN OF GARLAND</t>
  </si>
  <si>
    <t>TOWN OF TURKEY</t>
  </si>
  <si>
    <t>TOWN OF ROSEBORO</t>
  </si>
  <si>
    <t>TOWN OF AUTRYVILLE</t>
  </si>
  <si>
    <t>SCOTLAND COUNTY</t>
  </si>
  <si>
    <t>SCOTLAND COUNTY ABC BOARD</t>
  </si>
  <si>
    <t>LAURINBURG-MAXTON AIRPORT COMMISSION</t>
  </si>
  <si>
    <t>CITY OF LAURINBURG</t>
  </si>
  <si>
    <t>LAURINBURG HOUSING AUTHORITY</t>
  </si>
  <si>
    <t>TOWN OF WAGRAM</t>
  </si>
  <si>
    <t>TOWN OF GIBSON</t>
  </si>
  <si>
    <t>STANLY COUNTY</t>
  </si>
  <si>
    <t>CITY OF ALBEMARLE</t>
  </si>
  <si>
    <t>ALBEMARLE ABC BOARD</t>
  </si>
  <si>
    <t>TOWN OF NORWOOD</t>
  </si>
  <si>
    <t>NORWOOD ABC BD</t>
  </si>
  <si>
    <t>CITY OF LOCUST</t>
  </si>
  <si>
    <t>TOWN OF OAKBORO</t>
  </si>
  <si>
    <t>TOWN OF BADIN</t>
  </si>
  <si>
    <t>TOWN OF STANFIELD</t>
  </si>
  <si>
    <t>STOKES COUNTY</t>
  </si>
  <si>
    <t>TOWN OF WALNUT COVE</t>
  </si>
  <si>
    <t>WALNUT COVE ABC BOARD</t>
  </si>
  <si>
    <t>CITY OF KING</t>
  </si>
  <si>
    <t>SURRY COUNTY</t>
  </si>
  <si>
    <t>YADKIN VALLEY ABC BOARD</t>
  </si>
  <si>
    <t>PILOT MOUNTAIN ABC BOARD</t>
  </si>
  <si>
    <t>YADKIN VALLEY SEWER AUTHORITY</t>
  </si>
  <si>
    <t>TOWN OF PILOT MOUNTAIN</t>
  </si>
  <si>
    <t>TOWN OF DOBSON</t>
  </si>
  <si>
    <t>DOBSON ABC BD</t>
  </si>
  <si>
    <t>CITY OF MOUNT AIRY</t>
  </si>
  <si>
    <t>MOUNT AIRY ALCOHOLIC BOARD OF CONTROL</t>
  </si>
  <si>
    <t>TOWN OF ELKIN</t>
  </si>
  <si>
    <t>ELKIN ABC BOARD</t>
  </si>
  <si>
    <t>SWAIN COUNTY</t>
  </si>
  <si>
    <t>TOWN OF BRYSON CITY</t>
  </si>
  <si>
    <t>BRYSON CITY ABC BOARD</t>
  </si>
  <si>
    <t>TRANSYLVANIA COUNTY</t>
  </si>
  <si>
    <t>CITY OF BREVARD</t>
  </si>
  <si>
    <t>BREVARD ABC BOARD</t>
  </si>
  <si>
    <t>TYRRELL COUNTY</t>
  </si>
  <si>
    <t>TYRRELL CO ABC BOARD</t>
  </si>
  <si>
    <t>TOWN OF COLUMBIA</t>
  </si>
  <si>
    <t>UNION COUNTY</t>
  </si>
  <si>
    <t>CITY OF MONROE</t>
  </si>
  <si>
    <t>CITY OF MONROE HOUSING AUTHORITY</t>
  </si>
  <si>
    <t>INDIAN TRAIL ABC BOARD</t>
  </si>
  <si>
    <t>MONROE ABC BOARD</t>
  </si>
  <si>
    <t>TOWN OF MARSHVILLE</t>
  </si>
  <si>
    <t>TOWN OF WINGATE</t>
  </si>
  <si>
    <t>TOWN OF WAXHAW</t>
  </si>
  <si>
    <t>WAXHAW ABC BOARD</t>
  </si>
  <si>
    <t>TOWN OF INDIAN TRAIL</t>
  </si>
  <si>
    <t>TOWN OF UNIONVILLE</t>
  </si>
  <si>
    <t>TOWN OF WEDDINGTON</t>
  </si>
  <si>
    <t>VILLAGE OF MARVIN</t>
  </si>
  <si>
    <t>VILLAGE OF WESLEY CHAPEL</t>
  </si>
  <si>
    <t>VANCE COUNTY</t>
  </si>
  <si>
    <t>VANCE COUNTY ABC BD</t>
  </si>
  <si>
    <t>KERR-TAR REGIONAL COUNCIL OF GOVTS</t>
  </si>
  <si>
    <t>KERR AREA TRANSPORTATION AUTHORITY</t>
  </si>
  <si>
    <t>CITY OF HENDERSON</t>
  </si>
  <si>
    <t>WAKE COUNTY</t>
  </si>
  <si>
    <t>TOWN OF HOLLY SPRINGS</t>
  </si>
  <si>
    <t>TOWN OF ROLESVILLE</t>
  </si>
  <si>
    <t>WAKE COUNTY ABC BOARD</t>
  </si>
  <si>
    <t>TOWN OF MORRISVILLE</t>
  </si>
  <si>
    <t>HOUSING AUTHORITY OF THE COUNTY OF WAKE</t>
  </si>
  <si>
    <t>BAYLEAF FIRE DEPARTMENT</t>
  </si>
  <si>
    <t>ELECTRICITIES OF NC</t>
  </si>
  <si>
    <t>CITY OF RALEIGH</t>
  </si>
  <si>
    <t>DURHAM HWY FIRE PROTECTION ASSOC</t>
  </si>
  <si>
    <t>CITY OF RALEIGH HOUSING AUTHORITY</t>
  </si>
  <si>
    <t>RALEIGH-DURHAM AIRPORT AUTHORITY</t>
  </si>
  <si>
    <t>TOWN OF CARY</t>
  </si>
  <si>
    <t>CENTENNIAL AUTHORITY</t>
  </si>
  <si>
    <t>TOWN OF WENDELL</t>
  </si>
  <si>
    <t>TOWN OF ZEBULON</t>
  </si>
  <si>
    <t>TOWN OF GARNER</t>
  </si>
  <si>
    <t>GARNER FIRE DEPT</t>
  </si>
  <si>
    <t>TOWN OF FUQUAY-VARINA</t>
  </si>
  <si>
    <t>TOWN OF APEX</t>
  </si>
  <si>
    <t>TOWN OF WAKE FOREST</t>
  </si>
  <si>
    <t>TOWN OF KNIGHTDALE</t>
  </si>
  <si>
    <t>WARREN COUNTY</t>
  </si>
  <si>
    <t>WARREN COUNTY ABC BOARD</t>
  </si>
  <si>
    <t>TOWN OF NORLINA</t>
  </si>
  <si>
    <t>TOWN OF WARRENTON</t>
  </si>
  <si>
    <t>WASHINGTON COUNTY</t>
  </si>
  <si>
    <t>WASHINGTON COUNTY ABC BOARD</t>
  </si>
  <si>
    <t>PETTIGREW REGIONAL LIBRARY</t>
  </si>
  <si>
    <t>TOWN OF PLYMOUTH</t>
  </si>
  <si>
    <t>PLYMOUTH HOUSING AUTHORITY</t>
  </si>
  <si>
    <t>TOWN OF ROPER</t>
  </si>
  <si>
    <t>TOWN OF CRESWELL</t>
  </si>
  <si>
    <t>WATAUGA COUNTY</t>
  </si>
  <si>
    <t>REGION D COUNCIL OF GOVERNMENTS</t>
  </si>
  <si>
    <t>BLOWING ROCK TOURISM DEVELOPMENT AUTHORITY</t>
  </si>
  <si>
    <t>WATAUGA COUNTY DISTRICT U TDA</t>
  </si>
  <si>
    <t>TOWN OF BOONE</t>
  </si>
  <si>
    <t>TOWN OF BLOWING ROCK</t>
  </si>
  <si>
    <t>BLOWING ROCK ABC BD</t>
  </si>
  <si>
    <t>TOWN OF SEVEN DEVILS</t>
  </si>
  <si>
    <t>WAYNE COUNTY</t>
  </si>
  <si>
    <t>FORK TOWNSHIP SANITARY DIST</t>
  </si>
  <si>
    <t>EASTERN CAROLINA REG'L HOUSING AUTH</t>
  </si>
  <si>
    <t>WAYNE COUNTY ABC BOARD</t>
  </si>
  <si>
    <t>SOUTHERN WAYNE SANITARY DISTRICT</t>
  </si>
  <si>
    <t>EASTERN WAYNE SANITARY DIST</t>
  </si>
  <si>
    <t>CITY OF GOLDSBORO</t>
  </si>
  <si>
    <t>HOUSING AUTHORITY OF GOLDSBORO</t>
  </si>
  <si>
    <t>TOWN OF MOUNT OLIVE</t>
  </si>
  <si>
    <t>MT OLIVE HOUSING AUTHORITY</t>
  </si>
  <si>
    <t>TOWN OF FREMONT</t>
  </si>
  <si>
    <t>TOWN OF PIKEVILLE</t>
  </si>
  <si>
    <t>VILLAGE OF WALNUT CREEK</t>
  </si>
  <si>
    <t>WILKES COUNTY</t>
  </si>
  <si>
    <t>APPALACHIAN REGIONAL LIBRARY</t>
  </si>
  <si>
    <t>TOWN OF N WILKESBORO</t>
  </si>
  <si>
    <t>TOWN OF N WILKESBORO ABC BOARD</t>
  </si>
  <si>
    <t>TOWN OF WILKESBORO</t>
  </si>
  <si>
    <t>WILKESBORO ABC BOARD</t>
  </si>
  <si>
    <t>WILSON COUNTY</t>
  </si>
  <si>
    <t>WILSON COUNTY TOURISM DEVELOPMENT AUTH</t>
  </si>
  <si>
    <t>WILSON COUNTY ABC BOARD</t>
  </si>
  <si>
    <t>CITY OF WILSON</t>
  </si>
  <si>
    <t>WILSON ECONOMIC DEV COUNCIL</t>
  </si>
  <si>
    <t>CITY OF WILSON CEMETERY COMMISSION</t>
  </si>
  <si>
    <t>TOWN OF STANTONSBURG</t>
  </si>
  <si>
    <t>TOWN OF BLACK CREEK</t>
  </si>
  <si>
    <t>TOWN OF LUCAMA</t>
  </si>
  <si>
    <t>TOWN OF ELM CITY</t>
  </si>
  <si>
    <t>YADKIN COUNTY</t>
  </si>
  <si>
    <t>TOWN OF YADKINVILLE</t>
  </si>
  <si>
    <t>TOWN OF JONESVILLE</t>
  </si>
  <si>
    <t>TOWN OF EAST BEND</t>
  </si>
  <si>
    <t>TOWN OF BOONVILLE</t>
  </si>
  <si>
    <t>N C ASSOC OF CO COMMISSIONERS</t>
  </si>
  <si>
    <t>N C LEAGUE OF MUNICIPALITIES</t>
  </si>
  <si>
    <t>Contributions - July 1, 2015 through June 30, 2016</t>
  </si>
  <si>
    <t>Net Pension Liability - Beginning of the Year</t>
  </si>
  <si>
    <t>Plan measurement period used for FY17 is the twelve months ending June 30, 2016.</t>
  </si>
  <si>
    <t>PRIOR YEAR 1 (1 year ago)</t>
  </si>
  <si>
    <t>PRIOR YEAR 2 (2 years ago)</t>
  </si>
  <si>
    <t>Total Plan FY17</t>
  </si>
  <si>
    <t>FY17 Change in Proportion - Beginning Deferrals</t>
  </si>
  <si>
    <t>FY17 Change in Proportion - Beginning NPL</t>
  </si>
  <si>
    <t>Balance to amortize in FY17</t>
  </si>
  <si>
    <t>FY17 Amortization</t>
  </si>
  <si>
    <t>Balance at end of FY17</t>
  </si>
  <si>
    <t>FY17 Deferred Outflows/(Inflows)</t>
  </si>
  <si>
    <t>Your employer contributions from 7/1/2016 through</t>
  </si>
  <si>
    <t>True up FY 2016 "Deferred outflow for contributions subsequent to the measurement date" to ORBIT/CY Summary Exhibit ****</t>
  </si>
  <si>
    <t>Deferred outflow - FY16 contributions subsequent to the measurement date</t>
  </si>
  <si>
    <t>Note - this is the same deferral that you made in the prior year for contributions subsequent to the measurement date.  After recording this entry, the balance of the deferral related to contributions subsequent to the measurement date recorded last year should be 0.</t>
  </si>
  <si>
    <t xml:space="preserve">2
</t>
  </si>
  <si>
    <t>CY change in proportion entries for deferrals established in FY15 and FY16</t>
  </si>
  <si>
    <t>Fiscal Year Ended June 30, 2017</t>
  </si>
  <si>
    <t>Southeast Brunswick Sanitary District</t>
  </si>
  <si>
    <t>Trillium Health Resources</t>
  </si>
  <si>
    <t>Mid-Carolina Council of Governments</t>
  </si>
  <si>
    <t>East Carolina Behavorial Healthcare</t>
  </si>
  <si>
    <t>Albemarle Regional Health Services</t>
  </si>
  <si>
    <t>Alamance Municipal ABC Board</t>
  </si>
  <si>
    <t>Mideast Commission</t>
  </si>
  <si>
    <t>Brunswick County Dept of Social Services</t>
  </si>
  <si>
    <t>Brunswick Regional Water and Sewer H2GO</t>
  </si>
  <si>
    <t>Burke County Dept of Social Services</t>
  </si>
  <si>
    <t>Caswell County Dept of Social Services</t>
  </si>
  <si>
    <t>West Columbus ABC Board</t>
  </si>
  <si>
    <t>Eastpointe Human Services</t>
  </si>
  <si>
    <t>Upper Coastal Plain Council of Governments</t>
  </si>
  <si>
    <t>Centerpoint Human Services</t>
  </si>
  <si>
    <t>Triad Municipal ABC Board</t>
  </si>
  <si>
    <t>Partners Behavioral Health Management</t>
  </si>
  <si>
    <t>Graham County Dept of Social Services</t>
  </si>
  <si>
    <t>Jackson County ABC Board</t>
  </si>
  <si>
    <t>Johnston Health Center</t>
  </si>
  <si>
    <t>McDowell County</t>
  </si>
  <si>
    <t>Charlotte Regional Visitors Authority</t>
  </si>
  <si>
    <t>Sandhills Center</t>
  </si>
  <si>
    <t>Contennea Metro Sewer District</t>
  </si>
  <si>
    <t>Parkton, Town of</t>
  </si>
  <si>
    <t>Rowan Convention and Visitors Bureau</t>
  </si>
  <si>
    <t>Yadkin Valley ABC Board</t>
  </si>
  <si>
    <t>Indian Trail ABC Board</t>
  </si>
  <si>
    <t>Goldsboro Housing Authority</t>
  </si>
  <si>
    <t>Mineral Springs, Town of</t>
  </si>
  <si>
    <t>7/1/2015 through 3/31/2016</t>
  </si>
  <si>
    <t>7/1/2015 through 12/31/2015</t>
  </si>
  <si>
    <t>7/1/2015 through 9/30/2015</t>
  </si>
  <si>
    <t>Step 5 - Go to the "JE Template" tab within this workbook.  Review the resulting entries within the workbook for reasonableness.  Should you have any questions regarding</t>
  </si>
  <si>
    <t>Deferred outflow - differences in expected versus actual experience - FY16</t>
  </si>
  <si>
    <t>Deferred inflow - differences in expected versus actual experience - FY16</t>
  </si>
  <si>
    <t>Deferred outflow - projected versus actual earnings on plan investments - FY16</t>
  </si>
  <si>
    <t>Deferred inflow - projected versus actual earnings on plan investments - FY16</t>
  </si>
  <si>
    <t>Employer deferred outflow - FY17 change in proportion of beginning deferred outflows/inflows (this line combined with employer deferrals established in entries # 6 and # 7)</t>
  </si>
  <si>
    <t>Employer deferred inflow - FY17 change in proportion of beginning deferred outflows/inflows (this line combined with employer deferrals established in entries # 6 and # 7)</t>
  </si>
  <si>
    <t>Record FY17 amortization of FY15 and FY16 deferred outflows/inflows</t>
  </si>
  <si>
    <t>Deferred outflow - changes in assumptions - FY16</t>
  </si>
  <si>
    <t>Deferred inflow - changes in assumptions - FY16</t>
  </si>
  <si>
    <t>Deferred outflow - employer change in proportion and contributions greater than/less than proportionate share of total plan contributions - FY16</t>
  </si>
  <si>
    <t>Deferred inflow - employer change in proportion and contributions greater than/less than proportionate share of total plan contributions - FY16</t>
  </si>
  <si>
    <t>Entries for deferrals established in FY17</t>
  </si>
  <si>
    <t>Record contributions made since July 1, 2016 through unit's FYE of</t>
  </si>
  <si>
    <t>Deferred Outflow - Expected and Actual Experience</t>
  </si>
  <si>
    <t>Deferred Outflow - Projected and Actual Earnings</t>
  </si>
  <si>
    <t>Deferred Outflow - Changes in Assumptions</t>
  </si>
  <si>
    <t>Deferred Outflow - Employer Proportions</t>
  </si>
  <si>
    <t>Deferred Inflow - Expected and Actual Experience</t>
  </si>
  <si>
    <t>Deferred Inflow - Projected and Actual Earnings</t>
  </si>
  <si>
    <t>Deferred Inflow - Changes in Assumptions</t>
  </si>
  <si>
    <t>Deferred Inflow - Employer Proportions</t>
  </si>
  <si>
    <t>Per Actuary Schedule</t>
  </si>
  <si>
    <t>True up deferrals to schedule</t>
  </si>
  <si>
    <t xml:space="preserve">Adjustment to FY16 deferral for contributions subsequent to measurement date </t>
  </si>
  <si>
    <t>Net Pension Liability</t>
  </si>
  <si>
    <t xml:space="preserve">Step 1 - Click on cell C20 within this tab.  Select your agency from the drop-down menu.  Agencies are listed in alphabetical order. You may also enter your agency number(s) directly in cells C23 and C24.  </t>
  </si>
  <si>
    <t>Step 3 - Click on cell C26 within this tab.  Select your reporting fiscal year-end from the drop-down menu.</t>
  </si>
  <si>
    <t>Enter total contributions subsequent to the measurement date that you recorded as a deferred outflow of resources for LGERS in your June 30, 2016 financial statements</t>
  </si>
  <si>
    <r>
      <t xml:space="preserve">Step 4 - In cell C30 and C32, enter your employer contributions made for the period indicated. </t>
    </r>
    <r>
      <rPr>
        <b/>
        <sz val="10"/>
        <color rgb="FFFF0000"/>
        <rFont val="Arial"/>
        <family val="2"/>
      </rPr>
      <t xml:space="preserve"> PLEASE NOTE - only enter your normal and accrued liability contributions related to the plan.  Do not include contributions for health plan, death plan, QEBA, etc.</t>
    </r>
  </si>
  <si>
    <t>Actuarially Determined Component of Pension Expense</t>
  </si>
  <si>
    <t>Information for notes to the financial statements</t>
  </si>
  <si>
    <t>Total LGERS pension expense reported for fiscal year</t>
  </si>
  <si>
    <t>Ending LGERS net pension liability</t>
  </si>
  <si>
    <t>Step 2 - If you have an additional agency number to include in your financial statement (not common), click on cell C21 and choose that agency from the drop-down menu.</t>
  </si>
  <si>
    <t xml:space="preserve">            If you do not have an additional agency to include in your financial statement, verify that cell C21 shows "No additional agency chosen" and go to Step 3.</t>
  </si>
  <si>
    <t>Note - If you are unable to see the 5 different tabs in this workbook ("Info", "JE Template", "CY - Summary Exhibit", "PY1 - Summary Exhibit", "PY2 - Summary Exhibit) then go to File, Options,</t>
  </si>
  <si>
    <t xml:space="preserve"> &lt;&lt; Choose your fiscal year end (i.e 9/30/2016, 12/31/2016, 3/31/2017, 6/30/2017). STEP 3</t>
  </si>
  <si>
    <t>This entry adjusts the FY16 deferral for contributions subsequent to the measurement date to the actuary's CY Summary Exhibit contributions amount, which is based on ORBIT.  Differences between the ORBIT system contributions for FY16 and what was recorded to the deferred outflow in prior year can be caused by timing issues, inclusion of non-LGERS contributions in last year's deferral (i.e. contributions for death, health plan, QEBA, etc.), or exclusion of additional liability contributions in the prior year deferral.  If you have material non-LGERS contributions included in the prior year deferral, consider making a prior period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</si>
</sst>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s>
  <fonts count="22">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sz val="11"/>
      <color rgb="FFFF0000"/>
      <name val="Calibri"/>
      <family val="2"/>
      <scheme val="minor"/>
    </font>
    <font>
      <sz val="11"/>
      <name val="Calibri"/>
      <family val="2"/>
      <scheme val="minor"/>
    </font>
    <font>
      <b/>
      <sz val="10"/>
      <name val="Arial"/>
      <family val="2"/>
    </font>
    <font>
      <b/>
      <sz val="14"/>
      <color rgb="FFFF0000"/>
      <name val="Arial"/>
      <family val="2"/>
    </font>
    <font>
      <b/>
      <sz val="10"/>
      <color indexed="10"/>
      <name val="Arial"/>
      <family val="2"/>
    </font>
    <font>
      <sz val="10"/>
      <color indexed="10"/>
      <name val="Arial"/>
      <family val="2"/>
    </font>
    <font>
      <i/>
      <sz val="10"/>
      <name val="Arial"/>
      <family val="2"/>
    </font>
    <font>
      <u/>
      <sz val="9"/>
      <name val="Arial Narrow"/>
      <family val="2"/>
    </font>
    <font>
      <sz val="9"/>
      <name val="Arial Narrow"/>
      <family val="2"/>
    </font>
    <font>
      <b/>
      <sz val="11"/>
      <color rgb="FFFF0000"/>
      <name val="Calibri"/>
      <family val="2"/>
      <scheme val="minor"/>
    </font>
    <font>
      <b/>
      <sz val="11"/>
      <name val="Calibri"/>
      <family val="2"/>
      <scheme val="minor"/>
    </font>
    <font>
      <sz val="10"/>
      <color theme="0"/>
      <name val="Arial"/>
      <family val="2"/>
    </font>
    <font>
      <b/>
      <sz val="10"/>
      <color rgb="FFFF0000"/>
      <name val="Arial"/>
      <family val="2"/>
    </font>
    <font>
      <sz val="10"/>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darkUp">
        <bgColor theme="6" tint="0.59999389629810485"/>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s>
  <cellStyleXfs count="10">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2">
    <xf numFmtId="0" fontId="0" fillId="0" borderId="0" xfId="0"/>
    <xf numFmtId="0" fontId="0" fillId="0" borderId="0" xfId="0" applyAlignment="1">
      <alignment wrapText="1"/>
    </xf>
    <xf numFmtId="164" fontId="0" fillId="0" borderId="0" xfId="0" applyNumberFormat="1"/>
    <xf numFmtId="43" fontId="0" fillId="0" borderId="0" xfId="1" applyFont="1"/>
    <xf numFmtId="0" fontId="0" fillId="0" borderId="0" xfId="0" applyFill="1"/>
    <xf numFmtId="0" fontId="0" fillId="0" borderId="0" xfId="0" applyFill="1" applyAlignment="1">
      <alignment horizontal="right"/>
    </xf>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applyAlignment="1">
      <alignment horizontal="left"/>
    </xf>
    <xf numFmtId="164" fontId="0" fillId="0" borderId="0" xfId="1" applyNumberFormat="1" applyFont="1"/>
    <xf numFmtId="165" fontId="0" fillId="0" borderId="0" xfId="0" applyNumberFormat="1"/>
    <xf numFmtId="164" fontId="4" fillId="0" borderId="0" xfId="1" applyNumberFormat="1" applyFont="1" applyFill="1" applyBorder="1" applyAlignment="1">
      <alignment horizontal="right"/>
    </xf>
    <xf numFmtId="0" fontId="0" fillId="0" borderId="0" xfId="0" applyAlignment="1">
      <alignment horizontal="right"/>
    </xf>
    <xf numFmtId="0" fontId="0" fillId="0" borderId="0" xfId="0" applyAlignment="1">
      <alignment vertical="top"/>
    </xf>
    <xf numFmtId="0" fontId="0" fillId="2" borderId="0" xfId="0" applyFill="1" applyBorder="1"/>
    <xf numFmtId="0" fontId="0" fillId="2" borderId="6" xfId="0" applyFill="1" applyBorder="1"/>
    <xf numFmtId="164" fontId="0" fillId="2" borderId="0" xfId="1" applyNumberFormat="1"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164" fontId="0" fillId="2" borderId="6" xfId="1" applyNumberFormat="1" applyFont="1" applyFill="1" applyBorder="1"/>
    <xf numFmtId="0" fontId="0" fillId="2" borderId="7" xfId="0" applyFill="1" applyBorder="1"/>
    <xf numFmtId="0" fontId="0" fillId="3" borderId="2" xfId="0" applyFill="1" applyBorder="1"/>
    <xf numFmtId="0" fontId="0" fillId="3" borderId="3" xfId="0" applyFill="1"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xf numFmtId="0" fontId="0" fillId="3" borderId="0" xfId="0" applyFill="1" applyBorder="1"/>
    <xf numFmtId="0" fontId="0" fillId="3" borderId="5" xfId="0" applyFill="1" applyBorder="1" applyAlignment="1">
      <alignment vertical="top"/>
    </xf>
    <xf numFmtId="0" fontId="0" fillId="3" borderId="0" xfId="0" applyFill="1" applyBorder="1" applyAlignment="1">
      <alignment wrapText="1"/>
    </xf>
    <xf numFmtId="164" fontId="0" fillId="3" borderId="0" xfId="1" applyNumberFormat="1" applyFont="1" applyFill="1" applyBorder="1"/>
    <xf numFmtId="164" fontId="0" fillId="3" borderId="6" xfId="1" applyNumberFormat="1" applyFont="1" applyFill="1" applyBorder="1"/>
    <xf numFmtId="43" fontId="0" fillId="3" borderId="0" xfId="1" applyFont="1" applyFill="1" applyBorder="1"/>
    <xf numFmtId="43" fontId="0" fillId="3" borderId="6" xfId="1" applyFont="1" applyFill="1" applyBorder="1"/>
    <xf numFmtId="0" fontId="0" fillId="3" borderId="0" xfId="0" applyFill="1" applyBorder="1" applyAlignment="1"/>
    <xf numFmtId="0" fontId="0" fillId="3" borderId="7" xfId="0" applyFill="1" applyBorder="1" applyAlignment="1">
      <alignment vertical="top"/>
    </xf>
    <xf numFmtId="0" fontId="0" fillId="3" borderId="1" xfId="0" applyFill="1" applyBorder="1" applyAlignment="1">
      <alignment wrapText="1"/>
    </xf>
    <xf numFmtId="43" fontId="0" fillId="3" borderId="1" xfId="1" applyFont="1" applyFill="1" applyBorder="1"/>
    <xf numFmtId="43" fontId="0" fillId="3" borderId="8" xfId="1" applyFont="1" applyFill="1" applyBorder="1"/>
    <xf numFmtId="0" fontId="0" fillId="0" borderId="0" xfId="0" applyFill="1" applyAlignment="1"/>
    <xf numFmtId="0" fontId="0" fillId="3" borderId="0" xfId="0" applyFill="1" applyAlignment="1">
      <alignment vertical="top"/>
    </xf>
    <xf numFmtId="0" fontId="0" fillId="3" borderId="0" xfId="0" applyFill="1" applyAlignment="1">
      <alignment wrapText="1"/>
    </xf>
    <xf numFmtId="43" fontId="0" fillId="3" borderId="0" xfId="1" applyFont="1" applyFill="1"/>
    <xf numFmtId="43" fontId="2" fillId="3" borderId="1" xfId="1" applyFont="1" applyFill="1" applyBorder="1" applyAlignment="1">
      <alignment horizontal="center" wrapText="1"/>
    </xf>
    <xf numFmtId="164" fontId="0" fillId="3" borderId="0" xfId="1" applyNumberFormat="1" applyFont="1" applyFill="1"/>
    <xf numFmtId="0" fontId="0" fillId="3" borderId="0" xfId="0" applyFill="1"/>
    <xf numFmtId="43" fontId="0" fillId="4" borderId="0" xfId="1" applyFont="1" applyFill="1"/>
    <xf numFmtId="0" fontId="0" fillId="3" borderId="0" xfId="0" quotePrefix="1" applyFill="1" applyAlignment="1">
      <alignment wrapText="1"/>
    </xf>
    <xf numFmtId="166" fontId="0" fillId="3" borderId="9" xfId="8" applyNumberFormat="1" applyFont="1" applyFill="1" applyBorder="1"/>
    <xf numFmtId="0" fontId="2" fillId="3" borderId="0" xfId="0" applyFont="1" applyFill="1"/>
    <xf numFmtId="0" fontId="0" fillId="3" borderId="0" xfId="0" applyFill="1" applyAlignment="1">
      <alignment horizontal="left"/>
    </xf>
    <xf numFmtId="166" fontId="0" fillId="3" borderId="0" xfId="8" applyNumberFormat="1" applyFont="1" applyFill="1"/>
    <xf numFmtId="166" fontId="0" fillId="3" borderId="9" xfId="0" applyNumberFormat="1" applyFill="1" applyBorder="1"/>
    <xf numFmtId="0" fontId="2" fillId="3" borderId="1" xfId="0" applyFont="1" applyFill="1" applyBorder="1" applyAlignment="1">
      <alignment horizontal="center" wrapText="1"/>
    </xf>
    <xf numFmtId="0" fontId="10" fillId="5" borderId="0" xfId="4" quotePrefix="1" applyFont="1" applyFill="1"/>
    <xf numFmtId="0" fontId="6" fillId="5" borderId="0" xfId="4" applyFill="1"/>
    <xf numFmtId="0" fontId="6" fillId="0" borderId="0" xfId="4" applyFont="1"/>
    <xf numFmtId="0" fontId="10" fillId="5" borderId="0" xfId="4" applyFont="1" applyFill="1"/>
    <xf numFmtId="0" fontId="11" fillId="5" borderId="0" xfId="4" applyFont="1" applyFill="1" applyAlignment="1">
      <alignment horizontal="center"/>
    </xf>
    <xf numFmtId="0" fontId="10" fillId="5" borderId="0" xfId="4" applyFont="1" applyFill="1" applyAlignment="1">
      <alignment horizontal="left"/>
    </xf>
    <xf numFmtId="0" fontId="12" fillId="5" borderId="0" xfId="4" applyFont="1" applyFill="1" applyAlignment="1" applyProtection="1">
      <alignment horizontal="left" indent="1"/>
    </xf>
    <xf numFmtId="0" fontId="6" fillId="5" borderId="0" xfId="4" applyFill="1" applyBorder="1"/>
    <xf numFmtId="0" fontId="12" fillId="5" borderId="0" xfId="4" applyFont="1" applyFill="1" applyAlignment="1" applyProtection="1">
      <alignment horizontal="left" indent="3"/>
    </xf>
    <xf numFmtId="0" fontId="13" fillId="5" borderId="0" xfId="4" applyFont="1" applyFill="1" applyAlignment="1" applyProtection="1">
      <alignment horizontal="left" indent="4"/>
    </xf>
    <xf numFmtId="0" fontId="6" fillId="0" borderId="0" xfId="4" applyFont="1" applyAlignment="1">
      <alignment horizontal="center"/>
    </xf>
    <xf numFmtId="0" fontId="0" fillId="0" borderId="0" xfId="0" applyFill="1" applyBorder="1"/>
    <xf numFmtId="0" fontId="6" fillId="5" borderId="10" xfId="4" applyFont="1" applyFill="1" applyBorder="1" applyAlignment="1" applyProtection="1">
      <alignment horizontal="center"/>
      <protection locked="0"/>
    </xf>
    <xf numFmtId="0" fontId="16" fillId="5" borderId="0" xfId="0" applyFont="1" applyFill="1" applyAlignment="1" applyProtection="1">
      <alignment horizontal="center"/>
    </xf>
    <xf numFmtId="168" fontId="16" fillId="5" borderId="0" xfId="0" applyNumberFormat="1" applyFont="1" applyFill="1" applyProtection="1"/>
    <xf numFmtId="0" fontId="0" fillId="5" borderId="0" xfId="0" applyFill="1"/>
    <xf numFmtId="0" fontId="16" fillId="5" borderId="0" xfId="0" applyFont="1" applyFill="1" applyAlignment="1">
      <alignment horizontal="center" vertical="top"/>
    </xf>
    <xf numFmtId="0" fontId="16" fillId="5" borderId="0" xfId="0" applyFont="1" applyFill="1"/>
    <xf numFmtId="0" fontId="16" fillId="5" borderId="0" xfId="0" applyNumberFormat="1" applyFont="1" applyFill="1" applyAlignment="1" applyProtection="1">
      <alignment horizontal="left" vertical="top"/>
    </xf>
    <xf numFmtId="0" fontId="16" fillId="5" borderId="0" xfId="0" applyFont="1" applyFill="1" applyAlignment="1">
      <alignment vertical="top"/>
    </xf>
    <xf numFmtId="49" fontId="16" fillId="5" borderId="0" xfId="0" quotePrefix="1" applyNumberFormat="1" applyFont="1" applyFill="1" applyAlignment="1" applyProtection="1">
      <alignment horizontal="center" vertical="top"/>
    </xf>
    <xf numFmtId="49" fontId="16" fillId="5" borderId="0" xfId="0" quotePrefix="1" applyNumberFormat="1" applyFont="1" applyFill="1" applyAlignment="1">
      <alignment horizontal="center" vertical="top"/>
    </xf>
    <xf numFmtId="0" fontId="6" fillId="0" borderId="0" xfId="4"/>
    <xf numFmtId="0" fontId="0" fillId="5" borderId="0" xfId="0" applyFill="1" applyAlignment="1">
      <alignment vertical="top" wrapText="1"/>
    </xf>
    <xf numFmtId="0" fontId="16" fillId="5" borderId="0" xfId="0" applyNumberFormat="1" applyFont="1" applyFill="1" applyAlignment="1" applyProtection="1">
      <alignment horizontal="left" vertical="top" wrapText="1"/>
    </xf>
    <xf numFmtId="0" fontId="0" fillId="5" borderId="0" xfId="0" applyFill="1" applyAlignment="1">
      <alignment vertical="top"/>
    </xf>
    <xf numFmtId="0" fontId="0" fillId="5" borderId="0" xfId="0" applyFill="1" applyAlignment="1">
      <alignment vertical="center"/>
    </xf>
    <xf numFmtId="0" fontId="2" fillId="0" borderId="0" xfId="0" applyFont="1" applyFill="1"/>
    <xf numFmtId="0" fontId="2" fillId="0" borderId="1" xfId="0" applyFont="1" applyFill="1" applyBorder="1" applyAlignment="1">
      <alignment horizontal="centerContinuous"/>
    </xf>
    <xf numFmtId="0" fontId="9" fillId="0" borderId="0" xfId="0" applyFont="1" applyFill="1" applyBorder="1" applyAlignment="1">
      <alignment horizontal="center"/>
    </xf>
    <xf numFmtId="0" fontId="9" fillId="0" borderId="0" xfId="0" applyFont="1" applyFill="1" applyBorder="1" applyAlignment="1">
      <alignment horizontal="left"/>
    </xf>
    <xf numFmtId="164" fontId="9" fillId="0" borderId="0" xfId="1" applyNumberFormat="1" applyFont="1" applyFill="1"/>
    <xf numFmtId="165" fontId="9" fillId="0" borderId="0" xfId="0" applyNumberFormat="1" applyFont="1" applyFill="1"/>
    <xf numFmtId="164" fontId="9" fillId="0" borderId="0" xfId="0" applyNumberFormat="1" applyFont="1" applyFill="1"/>
    <xf numFmtId="0" fontId="9" fillId="0" borderId="0" xfId="0" applyFont="1" applyFill="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17" fillId="0" borderId="0" xfId="0" applyFont="1" applyFill="1" applyBorder="1" applyAlignment="1">
      <alignment horizontal="center"/>
    </xf>
    <xf numFmtId="0" fontId="18" fillId="0" borderId="0" xfId="0" applyFont="1" applyFill="1" applyBorder="1" applyAlignment="1">
      <alignment horizontal="left"/>
    </xf>
    <xf numFmtId="164" fontId="2" fillId="0" borderId="0" xfId="1" applyNumberFormat="1" applyFont="1" applyFill="1"/>
    <xf numFmtId="164" fontId="18" fillId="0" borderId="0" xfId="0" applyNumberFormat="1" applyFont="1" applyFill="1" applyBorder="1" applyAlignment="1">
      <alignment horizontal="left"/>
    </xf>
    <xf numFmtId="0" fontId="2" fillId="0" borderId="0" xfId="0" applyFont="1" applyAlignment="1">
      <alignment horizontal="right"/>
    </xf>
    <xf numFmtId="167" fontId="0" fillId="0" borderId="0" xfId="9" applyNumberFormat="1" applyFont="1"/>
    <xf numFmtId="0" fontId="2" fillId="0" borderId="0" xfId="0" applyFont="1" applyAlignment="1">
      <alignment horizontal="center"/>
    </xf>
    <xf numFmtId="0" fontId="2" fillId="0" borderId="2" xfId="0" applyFont="1" applyBorder="1"/>
    <xf numFmtId="0" fontId="0" fillId="0" borderId="3" xfId="0" applyBorder="1"/>
    <xf numFmtId="164" fontId="0" fillId="0" borderId="3" xfId="1" applyNumberFormat="1" applyFont="1" applyBorder="1"/>
    <xf numFmtId="0" fontId="2" fillId="0" borderId="5" xfId="0" applyFont="1" applyBorder="1"/>
    <xf numFmtId="0" fontId="0" fillId="0" borderId="0" xfId="0" applyBorder="1"/>
    <xf numFmtId="164" fontId="0" fillId="0" borderId="0" xfId="1" applyNumberFormat="1" applyFont="1" applyBorder="1"/>
    <xf numFmtId="164" fontId="0" fillId="0" borderId="6" xfId="1" applyNumberFormat="1" applyFont="1" applyBorder="1"/>
    <xf numFmtId="0" fontId="0" fillId="0" borderId="5" xfId="0" applyBorder="1"/>
    <xf numFmtId="0" fontId="0" fillId="0" borderId="5" xfId="0" applyBorder="1" applyAlignment="1">
      <alignment horizontal="right"/>
    </xf>
    <xf numFmtId="0" fontId="0" fillId="6" borderId="0" xfId="0" applyFill="1" applyBorder="1"/>
    <xf numFmtId="2" fontId="0" fillId="6" borderId="0" xfId="0" applyNumberFormat="1" applyFill="1" applyBorder="1" applyAlignment="1">
      <alignment horizontal="center"/>
    </xf>
    <xf numFmtId="0" fontId="0" fillId="7" borderId="0" xfId="0" applyFill="1" applyBorder="1"/>
    <xf numFmtId="2" fontId="0" fillId="7" borderId="0" xfId="0" applyNumberFormat="1" applyFill="1" applyBorder="1"/>
    <xf numFmtId="2" fontId="0" fillId="0" borderId="0" xfId="0" applyNumberFormat="1" applyFill="1" applyBorder="1" applyAlignment="1">
      <alignment horizontal="center"/>
    </xf>
    <xf numFmtId="0" fontId="0" fillId="0" borderId="0" xfId="0" applyFill="1" applyBorder="1" applyAlignment="1">
      <alignment horizontal="center"/>
    </xf>
    <xf numFmtId="2" fontId="0" fillId="0" borderId="0" xfId="0" applyNumberFormat="1" applyFill="1" applyBorder="1"/>
    <xf numFmtId="0" fontId="0" fillId="0" borderId="6" xfId="0" applyFill="1" applyBorder="1"/>
    <xf numFmtId="0" fontId="0" fillId="0" borderId="5" xfId="0"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wrapText="1"/>
    </xf>
    <xf numFmtId="43" fontId="0" fillId="0" borderId="0" xfId="1" applyFont="1" applyBorder="1"/>
    <xf numFmtId="43" fontId="0" fillId="0" borderId="0" xfId="0" applyNumberFormat="1" applyBorder="1"/>
    <xf numFmtId="43" fontId="2" fillId="0" borderId="0" xfId="0" applyNumberFormat="1" applyFont="1" applyBorder="1"/>
    <xf numFmtId="0" fontId="2" fillId="0" borderId="0" xfId="0" applyFont="1" applyBorder="1"/>
    <xf numFmtId="0" fontId="2" fillId="0" borderId="5" xfId="0" applyFont="1" applyBorder="1" applyAlignment="1">
      <alignment horizontal="right"/>
    </xf>
    <xf numFmtId="0" fontId="0" fillId="0" borderId="7" xfId="0" applyBorder="1"/>
    <xf numFmtId="0" fontId="0" fillId="0" borderId="1" xfId="0" applyBorder="1"/>
    <xf numFmtId="164" fontId="0" fillId="0" borderId="1" xfId="1" applyNumberFormat="1" applyFont="1" applyBorder="1"/>
    <xf numFmtId="164" fontId="0" fillId="0" borderId="8" xfId="1" applyNumberFormat="1" applyFont="1" applyBorder="1"/>
    <xf numFmtId="0" fontId="17" fillId="3" borderId="5" xfId="0" applyFont="1" applyFill="1" applyBorder="1"/>
    <xf numFmtId="0" fontId="0" fillId="3" borderId="0" xfId="0" applyFill="1" applyBorder="1" applyAlignment="1">
      <alignment horizontal="center"/>
    </xf>
    <xf numFmtId="0" fontId="0" fillId="3" borderId="6" xfId="0" applyFill="1" applyBorder="1" applyAlignment="1">
      <alignment horizontal="center"/>
    </xf>
    <xf numFmtId="0" fontId="0" fillId="2" borderId="0" xfId="0" applyFill="1" applyBorder="1" applyAlignment="1">
      <alignment horizontal="center" wrapText="1"/>
    </xf>
    <xf numFmtId="0" fontId="0" fillId="2" borderId="6" xfId="0" applyFill="1" applyBorder="1" applyAlignment="1">
      <alignment horizontal="center" wrapText="1"/>
    </xf>
    <xf numFmtId="0" fontId="0" fillId="3" borderId="5" xfId="0" applyFill="1" applyBorder="1" applyAlignment="1">
      <alignment horizontal="right" wrapText="1"/>
    </xf>
    <xf numFmtId="164" fontId="0" fillId="3" borderId="0" xfId="0" applyNumberFormat="1" applyFill="1" applyBorder="1" applyAlignment="1">
      <alignment horizontal="center"/>
    </xf>
    <xf numFmtId="164" fontId="0" fillId="3" borderId="6" xfId="0" applyNumberFormat="1" applyFill="1" applyBorder="1" applyAlignment="1">
      <alignment horizontal="center"/>
    </xf>
    <xf numFmtId="0" fontId="0" fillId="3" borderId="0" xfId="0" quotePrefix="1" applyFill="1" applyBorder="1" applyAlignment="1">
      <alignment wrapText="1"/>
    </xf>
    <xf numFmtId="0" fontId="0" fillId="3" borderId="0" xfId="0" applyFill="1" applyBorder="1" applyAlignment="1">
      <alignment vertical="top" wrapText="1"/>
    </xf>
    <xf numFmtId="0" fontId="0" fillId="0" borderId="0" xfId="0" applyFill="1" applyAlignment="1">
      <alignment horizontal="right" wrapText="1"/>
    </xf>
    <xf numFmtId="0" fontId="0" fillId="0" borderId="0" xfId="0" applyFill="1" applyAlignment="1">
      <alignment horizontal="center"/>
    </xf>
    <xf numFmtId="43" fontId="0" fillId="0" borderId="0" xfId="0" applyNumberFormat="1" applyFill="1"/>
    <xf numFmtId="0" fontId="0" fillId="3" borderId="0" xfId="0" applyFont="1" applyFill="1"/>
    <xf numFmtId="164" fontId="0" fillId="3" borderId="0" xfId="0" applyNumberFormat="1" applyFont="1" applyFill="1" applyBorder="1" applyAlignment="1">
      <alignment horizontal="center" wrapText="1"/>
    </xf>
    <xf numFmtId="0" fontId="2" fillId="3" borderId="0" xfId="0" applyFont="1" applyFill="1" applyBorder="1" applyAlignment="1">
      <alignment horizontal="center" wrapText="1"/>
    </xf>
    <xf numFmtId="164" fontId="2" fillId="3" borderId="0" xfId="0" applyNumberFormat="1" applyFont="1" applyFill="1"/>
    <xf numFmtId="14" fontId="6" fillId="5" borderId="10" xfId="4" applyNumberFormat="1" applyFill="1" applyBorder="1"/>
    <xf numFmtId="14" fontId="6" fillId="5" borderId="0" xfId="4" applyNumberFormat="1" applyFill="1" applyBorder="1"/>
    <xf numFmtId="14" fontId="6" fillId="5" borderId="0" xfId="4" applyNumberFormat="1" applyFill="1" applyBorder="1" applyAlignment="1">
      <alignment horizontal="left"/>
    </xf>
    <xf numFmtId="166" fontId="6" fillId="0" borderId="10" xfId="8" applyNumberFormat="1" applyFont="1" applyBorder="1"/>
    <xf numFmtId="0" fontId="6" fillId="0" borderId="0" xfId="4" applyBorder="1"/>
    <xf numFmtId="0" fontId="6" fillId="0" borderId="0" xfId="4" applyAlignment="1">
      <alignment horizontal="right"/>
    </xf>
    <xf numFmtId="167" fontId="9" fillId="0" borderId="0" xfId="9" applyNumberFormat="1" applyFont="1" applyFill="1" applyBorder="1" applyAlignment="1">
      <alignment horizontal="center"/>
    </xf>
    <xf numFmtId="167" fontId="18" fillId="0" borderId="0" xfId="0" applyNumberFormat="1" applyFont="1" applyFill="1" applyBorder="1" applyAlignment="1">
      <alignment horizontal="left"/>
    </xf>
    <xf numFmtId="167" fontId="4" fillId="0" borderId="0" xfId="9" applyNumberFormat="1" applyFont="1" applyFill="1" applyBorder="1" applyAlignment="1">
      <alignment horizontal="center"/>
    </xf>
    <xf numFmtId="14" fontId="0" fillId="3" borderId="0" xfId="0" applyNumberFormat="1" applyFill="1" applyBorder="1" applyAlignment="1">
      <alignment horizontal="left" wrapText="1"/>
    </xf>
    <xf numFmtId="164" fontId="0" fillId="2" borderId="0" xfId="0" applyNumberFormat="1" applyFill="1" applyBorder="1"/>
    <xf numFmtId="0" fontId="0" fillId="2" borderId="5" xfId="0" applyFill="1" applyBorder="1" applyAlignment="1">
      <alignment wrapText="1"/>
    </xf>
    <xf numFmtId="164" fontId="0" fillId="2" borderId="6" xfId="0" applyNumberFormat="1" applyFill="1" applyBorder="1"/>
    <xf numFmtId="164" fontId="0" fillId="2" borderId="1" xfId="0" applyNumberFormat="1" applyFill="1" applyBorder="1"/>
    <xf numFmtId="164" fontId="0" fillId="2" borderId="8" xfId="0" applyNumberFormat="1" applyFill="1" applyBorder="1"/>
    <xf numFmtId="0" fontId="6" fillId="0" borderId="0" xfId="4"/>
    <xf numFmtId="0" fontId="2" fillId="2" borderId="0" xfId="0" applyFont="1" applyFill="1" applyBorder="1" applyAlignment="1">
      <alignment horizontal="left"/>
    </xf>
    <xf numFmtId="0" fontId="2" fillId="2" borderId="0" xfId="0" applyFont="1" applyFill="1" applyBorder="1" applyAlignment="1">
      <alignment horizontal="right"/>
    </xf>
    <xf numFmtId="43" fontId="2" fillId="2" borderId="0" xfId="0" applyNumberFormat="1" applyFont="1" applyFill="1" applyBorder="1"/>
    <xf numFmtId="0" fontId="0" fillId="2" borderId="0" xfId="0" applyFont="1" applyFill="1" applyBorder="1" applyAlignment="1">
      <alignment horizontal="right"/>
    </xf>
    <xf numFmtId="0" fontId="2" fillId="2" borderId="2" xfId="0" applyFont="1" applyFill="1" applyBorder="1"/>
    <xf numFmtId="0" fontId="2" fillId="2" borderId="5" xfId="0" applyFont="1" applyFill="1" applyBorder="1"/>
    <xf numFmtId="0" fontId="2" fillId="2" borderId="0" xfId="0" applyFont="1" applyFill="1" applyBorder="1"/>
    <xf numFmtId="0" fontId="0" fillId="2" borderId="1" xfId="0" applyFill="1" applyBorder="1"/>
    <xf numFmtId="0" fontId="0" fillId="2" borderId="8" xfId="0" applyFill="1" applyBorder="1"/>
    <xf numFmtId="164" fontId="0" fillId="2" borderId="0" xfId="0" applyNumberFormat="1" applyFont="1" applyFill="1" applyBorder="1"/>
    <xf numFmtId="43" fontId="0" fillId="2" borderId="0" xfId="0" applyNumberFormat="1" applyFill="1" applyBorder="1"/>
    <xf numFmtId="0" fontId="0" fillId="3" borderId="0" xfId="0" applyFont="1" applyFill="1" applyBorder="1" applyAlignment="1">
      <alignment horizontal="left"/>
    </xf>
    <xf numFmtId="0" fontId="12" fillId="5" borderId="0" xfId="4" applyFont="1" applyFill="1" applyAlignment="1" applyProtection="1">
      <alignment horizontal="left" indent="4"/>
    </xf>
    <xf numFmtId="164" fontId="0" fillId="0" borderId="0" xfId="1" applyNumberFormat="1" applyFont="1" applyAlignment="1">
      <alignment horizontal="left"/>
    </xf>
    <xf numFmtId="0" fontId="0" fillId="0" borderId="0" xfId="0" applyFont="1" applyAlignment="1">
      <alignment horizontal="right"/>
    </xf>
    <xf numFmtId="0" fontId="4" fillId="0" borderId="0" xfId="0" applyFont="1" applyFill="1" applyBorder="1" applyAlignment="1">
      <alignment horizontal="left" wrapText="1"/>
    </xf>
    <xf numFmtId="0" fontId="6" fillId="5" borderId="1" xfId="4" applyFill="1" applyBorder="1" applyAlignment="1">
      <alignment horizontal="right"/>
    </xf>
    <xf numFmtId="0" fontId="0" fillId="0" borderId="0" xfId="0" applyFill="1" applyBorder="1" applyAlignment="1">
      <alignment horizontal="right"/>
    </xf>
    <xf numFmtId="0" fontId="6" fillId="5" borderId="0" xfId="4" applyFont="1" applyFill="1"/>
    <xf numFmtId="0" fontId="6" fillId="5" borderId="0" xfId="4" quotePrefix="1" applyFont="1" applyFill="1"/>
    <xf numFmtId="0" fontId="6" fillId="0" borderId="0" xfId="4"/>
    <xf numFmtId="164" fontId="0" fillId="0" borderId="0" xfId="0" applyNumberFormat="1" applyFill="1" applyBorder="1"/>
    <xf numFmtId="14" fontId="6" fillId="5" borderId="0" xfId="4" applyNumberFormat="1" applyFill="1" applyAlignment="1">
      <alignment horizontal="left"/>
    </xf>
    <xf numFmtId="14" fontId="19" fillId="0" borderId="0" xfId="4" applyNumberFormat="1" applyFont="1"/>
    <xf numFmtId="0" fontId="19" fillId="0" borderId="0" xfId="4" applyFont="1"/>
    <xf numFmtId="0" fontId="6" fillId="0" borderId="0" xfId="4"/>
    <xf numFmtId="0" fontId="0" fillId="3" borderId="5" xfId="0" applyFill="1" applyBorder="1" applyAlignment="1">
      <alignment horizontal="right" vertical="top"/>
    </xf>
    <xf numFmtId="0" fontId="6" fillId="5" borderId="0" xfId="4" applyFill="1" applyAlignment="1">
      <alignment wrapText="1"/>
    </xf>
    <xf numFmtId="0" fontId="6" fillId="5" borderId="0" xfId="4" applyNumberFormat="1" applyFill="1" applyBorder="1"/>
    <xf numFmtId="0" fontId="21" fillId="0" borderId="0" xfId="4" applyFont="1"/>
    <xf numFmtId="0" fontId="0" fillId="6" borderId="0" xfId="0" applyFill="1" applyBorder="1" applyAlignment="1">
      <alignment horizontal="center"/>
    </xf>
    <xf numFmtId="0" fontId="0" fillId="3" borderId="0" xfId="0" applyFill="1" applyBorder="1" applyAlignment="1">
      <alignment horizontal="left" vertical="top" wrapText="1"/>
    </xf>
    <xf numFmtId="167" fontId="9" fillId="0" borderId="0" xfId="9" applyNumberFormat="1" applyFont="1" applyFill="1"/>
    <xf numFmtId="0" fontId="9" fillId="0" borderId="0" xfId="0" applyFont="1" applyFill="1"/>
    <xf numFmtId="167" fontId="1" fillId="0" borderId="0" xfId="9" applyNumberFormat="1" applyFont="1" applyFill="1"/>
    <xf numFmtId="164" fontId="1" fillId="0" borderId="0" xfId="1" applyNumberFormat="1" applyFont="1" applyFill="1"/>
    <xf numFmtId="165" fontId="1" fillId="0" borderId="0" xfId="1" applyNumberFormat="1" applyFont="1" applyFill="1" applyAlignment="1">
      <alignment horizontal="left"/>
    </xf>
    <xf numFmtId="167" fontId="2" fillId="0" borderId="0" xfId="9" applyNumberFormat="1" applyFont="1" applyFill="1"/>
    <xf numFmtId="0" fontId="17" fillId="0" borderId="0" xfId="0" applyFont="1" applyFill="1" applyAlignment="1">
      <alignment horizontal="center"/>
    </xf>
    <xf numFmtId="0" fontId="2" fillId="0" borderId="0" xfId="0" applyFont="1" applyFill="1" applyAlignment="1">
      <alignment horizontal="center"/>
    </xf>
    <xf numFmtId="0" fontId="17" fillId="0" borderId="0" xfId="0" applyFont="1" applyFill="1" applyAlignment="1">
      <alignment horizontal="right"/>
    </xf>
    <xf numFmtId="0" fontId="2" fillId="0" borderId="0" xfId="0" applyFont="1" applyAlignment="1">
      <alignment horizontal="center" wrapText="1"/>
    </xf>
    <xf numFmtId="0" fontId="0" fillId="8" borderId="0" xfId="0" applyFill="1" applyBorder="1"/>
    <xf numFmtId="2" fontId="0" fillId="8" borderId="0" xfId="0" applyNumberFormat="1" applyFill="1" applyBorder="1"/>
    <xf numFmtId="164" fontId="0" fillId="0" borderId="4" xfId="1" applyNumberFormat="1" applyFont="1" applyBorder="1"/>
    <xf numFmtId="0" fontId="0" fillId="8" borderId="6" xfId="0" applyFill="1" applyBorder="1"/>
    <xf numFmtId="43" fontId="0" fillId="0" borderId="0" xfId="1" applyNumberFormat="1" applyFont="1" applyBorder="1"/>
    <xf numFmtId="43" fontId="0" fillId="0" borderId="0" xfId="0" applyNumberFormat="1" applyFont="1" applyBorder="1"/>
    <xf numFmtId="164" fontId="0" fillId="0" borderId="5" xfId="1" applyNumberFormat="1" applyFont="1" applyBorder="1"/>
    <xf numFmtId="43" fontId="0" fillId="0" borderId="6" xfId="1" applyFont="1" applyBorder="1"/>
    <xf numFmtId="0" fontId="0" fillId="2" borderId="0" xfId="0" applyFill="1" applyBorder="1" applyAlignment="1">
      <alignment horizontal="center"/>
    </xf>
    <xf numFmtId="0" fontId="0" fillId="2" borderId="6" xfId="0" applyFill="1" applyBorder="1" applyAlignment="1">
      <alignment horizontal="center"/>
    </xf>
    <xf numFmtId="43" fontId="0" fillId="2" borderId="0" xfId="0" applyNumberFormat="1" applyFont="1" applyFill="1" applyBorder="1" applyAlignment="1">
      <alignment horizontal="center"/>
    </xf>
    <xf numFmtId="0" fontId="0" fillId="0" borderId="0" xfId="0" applyFill="1" applyAlignment="1">
      <alignment horizontal="center"/>
    </xf>
    <xf numFmtId="0" fontId="14" fillId="5" borderId="0" xfId="4" applyFont="1" applyFill="1" applyAlignment="1">
      <alignment horizontal="left"/>
    </xf>
    <xf numFmtId="0" fontId="6" fillId="0" borderId="0" xfId="4"/>
    <xf numFmtId="0" fontId="15" fillId="5" borderId="0" xfId="0" applyNumberFormat="1" applyFont="1" applyFill="1" applyAlignment="1" applyProtection="1">
      <alignment horizontal="left" vertical="center"/>
    </xf>
    <xf numFmtId="0" fontId="0" fillId="5" borderId="0" xfId="0" applyFill="1" applyAlignment="1">
      <alignment vertical="center"/>
    </xf>
    <xf numFmtId="0" fontId="16" fillId="5" borderId="0" xfId="0" applyFont="1" applyFill="1" applyAlignment="1">
      <alignment vertical="top" wrapText="1"/>
    </xf>
    <xf numFmtId="0" fontId="0" fillId="5" borderId="0" xfId="0" applyFill="1" applyAlignment="1">
      <alignment vertical="top"/>
    </xf>
    <xf numFmtId="0" fontId="16" fillId="5" borderId="0" xfId="0" applyNumberFormat="1" applyFont="1" applyFill="1" applyAlignment="1" applyProtection="1">
      <alignment horizontal="left" vertical="top" wrapText="1"/>
    </xf>
    <xf numFmtId="0" fontId="0" fillId="5" borderId="0" xfId="0" applyFill="1" applyAlignment="1">
      <alignment vertical="top" wrapText="1"/>
    </xf>
    <xf numFmtId="0" fontId="0" fillId="8" borderId="0" xfId="0" applyFill="1" applyBorder="1" applyAlignment="1">
      <alignment horizontal="center"/>
    </xf>
    <xf numFmtId="0" fontId="0" fillId="8" borderId="6" xfId="0" applyFill="1" applyBorder="1" applyAlignment="1">
      <alignment horizontal="center"/>
    </xf>
    <xf numFmtId="0" fontId="0" fillId="6" borderId="0" xfId="0" applyFill="1" applyBorder="1" applyAlignment="1">
      <alignment horizontal="center"/>
    </xf>
    <xf numFmtId="0" fontId="0" fillId="7" borderId="0" xfId="0" applyFill="1" applyBorder="1" applyAlignment="1">
      <alignment horizontal="center"/>
    </xf>
    <xf numFmtId="0" fontId="0" fillId="0" borderId="0" xfId="0" applyFill="1" applyAlignment="1">
      <alignment horizontal="center"/>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cellXfs>
  <cellStyles count="10">
    <cellStyle name="Comma" xfId="1" builtinId="3"/>
    <cellStyle name="Comma 2" xfId="2"/>
    <cellStyle name="Currency" xfId="8" builtinId="4"/>
    <cellStyle name="Normal" xfId="0" builtinId="0"/>
    <cellStyle name="Normal 2" xfId="3"/>
    <cellStyle name="Normal 3" xfId="4"/>
    <cellStyle name="Normal 3 2" xfId="5"/>
    <cellStyle name="Normal 4" xfId="6"/>
    <cellStyle name="Percent" xfId="9" builtinId="5"/>
    <cellStyle name="Percent 2" xfId="7"/>
  </cellStyles>
  <dxfs count="4">
    <dxf>
      <fill>
        <patternFill>
          <bgColor theme="6" tint="-0.24994659260841701"/>
        </patternFill>
      </fill>
    </dxf>
    <dxf>
      <fill>
        <patternFill>
          <bgColor theme="6" tint="0.79998168889431442"/>
        </patternFill>
      </fill>
    </dxf>
    <dxf>
      <fill>
        <patternFill>
          <bgColor theme="6" tint="0.59996337778862885"/>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38099</xdr:colOff>
      <xdr:row>34</xdr:row>
      <xdr:rowOff>66677</xdr:rowOff>
    </xdr:from>
    <xdr:to>
      <xdr:col>2</xdr:col>
      <xdr:colOff>3124199</xdr:colOff>
      <xdr:row>45</xdr:row>
      <xdr:rowOff>123825</xdr:rowOff>
    </xdr:to>
    <xdr:sp macro="" textlink="">
      <xdr:nvSpPr>
        <xdr:cNvPr id="2" name="TextBox 1"/>
        <xdr:cNvSpPr txBox="1"/>
      </xdr:nvSpPr>
      <xdr:spPr>
        <a:xfrm>
          <a:off x="38099" y="2562227"/>
          <a:ext cx="6524625" cy="1838323"/>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This</a:t>
          </a:r>
          <a:r>
            <a:rPr lang="en-US" sz="1000" baseline="0">
              <a:latin typeface="Arial" panose="020B0604020202020204" pitchFamily="34" charset="0"/>
              <a:cs typeface="Arial" panose="020B0604020202020204" pitchFamily="34" charset="0"/>
            </a:rPr>
            <a:t> template automatically generates the GASB 68 journal entries (13th period) and certain note disclosures (see below) for all employer participants of the </a:t>
          </a:r>
          <a:r>
            <a:rPr lang="en-US" sz="1000" b="1" baseline="0">
              <a:latin typeface="Arial" panose="020B0604020202020204" pitchFamily="34" charset="0"/>
              <a:cs typeface="Arial" panose="020B0604020202020204" pitchFamily="34" charset="0"/>
            </a:rPr>
            <a:t>Local Governmental Employees' Retirement System </a:t>
          </a:r>
          <a:r>
            <a:rPr lang="en-US" sz="1000" baseline="0">
              <a:latin typeface="Arial" panose="020B0604020202020204" pitchFamily="34" charset="0"/>
              <a:cs typeface="Arial" panose="020B0604020202020204" pitchFamily="34" charset="0"/>
            </a:rPr>
            <a:t>(LGERS). </a:t>
          </a:r>
        </a:p>
        <a:p>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a:p>
          <a:pPr marL="0" indent="0">
            <a:buFontTx/>
            <a:buNone/>
          </a:pPr>
          <a:r>
            <a:rPr lang="en-US" sz="1000" baseline="0">
              <a:latin typeface="Arial" panose="020B0604020202020204" pitchFamily="34" charset="0"/>
              <a:cs typeface="Arial" panose="020B0604020202020204" pitchFamily="34" charset="0"/>
            </a:rPr>
            <a:t>This template provides the note disclosures required by GASB 68, paragraphs 80h(1) thru (5), 80i(1), and 80i(2) and GASB 34, paragraph 119.</a:t>
          </a:r>
        </a:p>
        <a:p>
          <a:endParaRPr lang="en-US" sz="10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The pension data in this template is maintained by the Department of State Treasurer (DST). The pension allocation schedules for LGERS including the accompanying audit report from the Office of State Auditor will be available on DST's website.   </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1304925</xdr:colOff>
      <xdr:row>239</xdr:row>
      <xdr:rowOff>200025</xdr:rowOff>
    </xdr:from>
    <xdr:to>
      <xdr:col>7</xdr:col>
      <xdr:colOff>0</xdr:colOff>
      <xdr:row>239</xdr:row>
      <xdr:rowOff>295275</xdr:rowOff>
    </xdr:to>
    <xdr:cxnSp macro="">
      <xdr:nvCxnSpPr>
        <xdr:cNvPr id="2" name="Straight Arrow Connector 1"/>
        <xdr:cNvCxnSpPr/>
      </xdr:nvCxnSpPr>
      <xdr:spPr>
        <a:xfrm flipH="1">
          <a:off x="10020300" y="43576875"/>
          <a:ext cx="1400175"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gc0051\AppData\Local\Microsoft\Windows\Temporary%20Internet%20Files\Content.Outlook\2YIUDKCC\LGERS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Liabilities Input"/>
      <sheetName val="Results"/>
      <sheetName val="GainLoss"/>
      <sheetName val="Reconciliation"/>
      <sheetName val="ProVal GainLoss"/>
      <sheetName val="NPL"/>
      <sheetName val="68 - SFL"/>
      <sheetName val="68 - SFL TPL Reconciliation"/>
      <sheetName val="68 - ER Contributions"/>
      <sheetName val="68 - Allocation Exhibit"/>
      <sheetName val="68 - Allocation Prior"/>
      <sheetName val="68 - Agency Reconciliation"/>
      <sheetName val="68 - Collect Pens Expense"/>
      <sheetName val="68 - Collect Amort Experience"/>
      <sheetName val="68 - Collect Amort Assump"/>
      <sheetName val="68 - Collect Amort AssetRtn"/>
      <sheetName val="68 - Estab New Paragraph 54"/>
      <sheetName val="68 - Estab New Paragraph 55"/>
      <sheetName val="68 - Maintain Outstanding Bases"/>
      <sheetName val="68 - Summary Exhibit"/>
      <sheetName val="68 - Deferred Amortization"/>
      <sheetName val="GASB 68 (JS Check)"/>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Table 23"/>
      <sheetName val="GASB 25 26 --&gt;"/>
      <sheetName val="GASB 25 27 (1)"/>
      <sheetName val="GASB 25 27 (2)"/>
      <sheetName val="GASB 25 27 (3)"/>
      <sheetName val="GASB 25 27 (4)"/>
      <sheetName val="GASB 67 --&gt;"/>
      <sheetName val="GASB 67 (1.1)"/>
      <sheetName val="GASB 67 (1.2)"/>
      <sheetName val="GASB 67 (3)"/>
    </sheetNames>
    <sheetDataSet>
      <sheetData sheetId="0"/>
      <sheetData sheetId="1"/>
      <sheetData sheetId="2"/>
      <sheetData sheetId="3">
        <row r="39">
          <cell r="L39">
            <v>4249859016</v>
          </cell>
        </row>
        <row r="42">
          <cell r="K42" t="str">
            <v>C</v>
          </cell>
          <cell r="L42">
            <v>329196929</v>
          </cell>
        </row>
        <row r="43">
          <cell r="L43">
            <v>162733483</v>
          </cell>
        </row>
        <row r="44">
          <cell r="L44">
            <v>29528</v>
          </cell>
        </row>
        <row r="45">
          <cell r="K45" t="str">
            <v>C</v>
          </cell>
          <cell r="L45">
            <v>1234415</v>
          </cell>
        </row>
        <row r="46">
          <cell r="K46" t="str">
            <v>C</v>
          </cell>
          <cell r="L46">
            <v>12649523</v>
          </cell>
        </row>
        <row r="47">
          <cell r="L47">
            <v>505843878</v>
          </cell>
        </row>
        <row r="50">
          <cell r="L50">
            <v>272886687</v>
          </cell>
        </row>
        <row r="51">
          <cell r="K51" t="str">
            <v>P</v>
          </cell>
          <cell r="L51">
            <v>48038073</v>
          </cell>
        </row>
        <row r="52">
          <cell r="K52" t="str">
            <v>P</v>
          </cell>
          <cell r="L52">
            <v>3242156</v>
          </cell>
        </row>
        <row r="53">
          <cell r="K53" t="str">
            <v>P</v>
          </cell>
          <cell r="L53">
            <v>21864</v>
          </cell>
        </row>
        <row r="54">
          <cell r="L54">
            <v>324188780</v>
          </cell>
        </row>
        <row r="56">
          <cell r="L56">
            <v>4431514114</v>
          </cell>
        </row>
        <row r="60">
          <cell r="L60">
            <v>15473778789</v>
          </cell>
        </row>
        <row r="65">
          <cell r="L65">
            <v>315973832</v>
          </cell>
        </row>
        <row r="66">
          <cell r="L66">
            <v>70637813</v>
          </cell>
        </row>
        <row r="67">
          <cell r="L67">
            <v>278178</v>
          </cell>
        </row>
        <row r="68">
          <cell r="L68">
            <v>475429</v>
          </cell>
        </row>
        <row r="70">
          <cell r="L70">
            <v>11012485</v>
          </cell>
        </row>
        <row r="71">
          <cell r="L71">
            <v>11130</v>
          </cell>
        </row>
        <row r="72">
          <cell r="K72" t="str">
            <v>C</v>
          </cell>
          <cell r="L72">
            <v>398388867</v>
          </cell>
        </row>
        <row r="74">
          <cell r="L74">
            <v>2388746266</v>
          </cell>
        </row>
        <row r="75">
          <cell r="L75">
            <v>272886687</v>
          </cell>
        </row>
        <row r="76">
          <cell r="K76" t="str">
            <v>C</v>
          </cell>
          <cell r="L76">
            <v>3257736</v>
          </cell>
        </row>
        <row r="77">
          <cell r="K77" t="str">
            <v>C</v>
          </cell>
          <cell r="L77">
            <v>613547</v>
          </cell>
        </row>
        <row r="78">
          <cell r="K78" t="str">
            <v>E</v>
          </cell>
          <cell r="L78">
            <v>815300</v>
          </cell>
        </row>
        <row r="79">
          <cell r="K79" t="str">
            <v>C</v>
          </cell>
          <cell r="L79">
            <v>56441</v>
          </cell>
        </row>
        <row r="80">
          <cell r="K80" t="str">
            <v>E</v>
          </cell>
          <cell r="L80">
            <v>10400</v>
          </cell>
        </row>
        <row r="81">
          <cell r="K81" t="str">
            <v>C</v>
          </cell>
          <cell r="L81">
            <v>139147</v>
          </cell>
        </row>
        <row r="83">
          <cell r="L83">
            <v>3064914391</v>
          </cell>
        </row>
        <row r="86">
          <cell r="K86" t="str">
            <v>P</v>
          </cell>
          <cell r="L86">
            <v>1013743417</v>
          </cell>
        </row>
        <row r="87">
          <cell r="L87">
            <v>29528</v>
          </cell>
        </row>
        <row r="88">
          <cell r="L88">
            <v>162733483</v>
          </cell>
        </row>
        <row r="90">
          <cell r="K90" t="str">
            <v>P</v>
          </cell>
          <cell r="L90">
            <v>3887107</v>
          </cell>
        </row>
        <row r="91">
          <cell r="K91" t="str">
            <v>P</v>
          </cell>
          <cell r="L91">
            <v>19235</v>
          </cell>
        </row>
        <row r="92">
          <cell r="K92" t="str">
            <v>P</v>
          </cell>
          <cell r="L92">
            <v>4322147</v>
          </cell>
        </row>
        <row r="93">
          <cell r="K93" t="str">
            <v>P</v>
          </cell>
          <cell r="L93">
            <v>5989</v>
          </cell>
        </row>
        <row r="94">
          <cell r="K94" t="str">
            <v>P</v>
          </cell>
          <cell r="L94">
            <v>1211288</v>
          </cell>
        </row>
        <row r="95">
          <cell r="L95">
            <v>1185952194</v>
          </cell>
        </row>
      </sheetData>
      <sheetData sheetId="4"/>
      <sheetData sheetId="5"/>
      <sheetData sheetId="6"/>
      <sheetData sheetId="7"/>
      <sheetData sheetId="8"/>
      <sheetData sheetId="9"/>
      <sheetData sheetId="10"/>
      <sheetData sheetId="11"/>
      <sheetData sheetId="12"/>
      <sheetData sheetId="13"/>
      <sheetData sheetId="14">
        <row r="7">
          <cell r="B7">
            <v>70505</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tabSelected="1" zoomScaleNormal="100" workbookViewId="0">
      <selection activeCell="D17" sqref="D17"/>
    </sheetView>
  </sheetViews>
  <sheetFormatPr defaultColWidth="9.140625" defaultRowHeight="12.75"/>
  <cols>
    <col min="1" max="1" width="42.28515625" style="79" customWidth="1"/>
    <col min="2" max="2" width="11.140625" style="79" customWidth="1"/>
    <col min="3" max="3" width="53.7109375" style="79" customWidth="1"/>
    <col min="4" max="4" width="45.42578125" style="79" bestFit="1" customWidth="1"/>
    <col min="5" max="8" width="9.140625" style="79"/>
    <col min="9" max="9" width="10.140625" style="79" bestFit="1" customWidth="1"/>
    <col min="10" max="16384" width="9.140625" style="79"/>
  </cols>
  <sheetData>
    <row r="1" spans="1:5">
      <c r="A1" s="57" t="s">
        <v>931</v>
      </c>
      <c r="B1" s="57"/>
      <c r="C1" s="58"/>
      <c r="D1" s="58"/>
      <c r="E1" s="59"/>
    </row>
    <row r="2" spans="1:5">
      <c r="A2" s="57" t="s">
        <v>932</v>
      </c>
      <c r="B2" s="57"/>
      <c r="C2" s="58"/>
    </row>
    <row r="3" spans="1:5">
      <c r="A3" s="60" t="s">
        <v>2394</v>
      </c>
      <c r="B3" s="60"/>
      <c r="C3" s="58"/>
      <c r="D3" s="58"/>
    </row>
    <row r="4" spans="1:5" s="165" customFormat="1">
      <c r="A4" s="60"/>
      <c r="B4" s="60"/>
      <c r="C4" s="58"/>
      <c r="D4" s="58"/>
    </row>
    <row r="5" spans="1:5" s="165" customFormat="1">
      <c r="A5" s="60"/>
      <c r="B5" s="60"/>
      <c r="C5" s="58"/>
      <c r="D5" s="58"/>
    </row>
    <row r="6" spans="1:5" s="165" customFormat="1">
      <c r="A6" s="60" t="s">
        <v>1476</v>
      </c>
      <c r="B6" s="60"/>
      <c r="C6" s="58"/>
      <c r="D6" s="58"/>
    </row>
    <row r="7" spans="1:5" s="165" customFormat="1">
      <c r="A7" s="60"/>
      <c r="B7" s="60"/>
      <c r="C7" s="58"/>
      <c r="D7" s="58"/>
    </row>
    <row r="8" spans="1:5" s="165" customFormat="1">
      <c r="A8" s="184" t="s">
        <v>2454</v>
      </c>
      <c r="B8" s="60"/>
      <c r="C8" s="58"/>
      <c r="D8" s="58"/>
    </row>
    <row r="9" spans="1:5" s="165" customFormat="1">
      <c r="A9" s="184" t="s">
        <v>2462</v>
      </c>
      <c r="B9" s="60"/>
      <c r="C9" s="58"/>
      <c r="D9" s="58"/>
    </row>
    <row r="10" spans="1:5" s="165" customFormat="1">
      <c r="A10" s="185" t="s">
        <v>2463</v>
      </c>
      <c r="B10" s="60"/>
      <c r="C10" s="58"/>
      <c r="D10" s="58"/>
    </row>
    <row r="11" spans="1:5" s="165" customFormat="1">
      <c r="A11" s="184" t="s">
        <v>2455</v>
      </c>
      <c r="B11" s="60"/>
      <c r="C11" s="58"/>
      <c r="D11" s="58"/>
    </row>
    <row r="12" spans="1:5" s="165" customFormat="1">
      <c r="A12" s="184" t="s">
        <v>2457</v>
      </c>
      <c r="B12" s="60"/>
      <c r="C12" s="58"/>
      <c r="D12" s="58"/>
    </row>
    <row r="13" spans="1:5" s="165" customFormat="1">
      <c r="A13" s="184" t="s">
        <v>2428</v>
      </c>
      <c r="B13" s="60"/>
      <c r="C13" s="58"/>
      <c r="D13" s="58"/>
    </row>
    <row r="14" spans="1:5" s="165" customFormat="1">
      <c r="A14" s="185" t="s">
        <v>1477</v>
      </c>
      <c r="B14" s="60"/>
      <c r="C14" s="58"/>
      <c r="D14" s="58"/>
    </row>
    <row r="15" spans="1:5" s="165" customFormat="1">
      <c r="A15" s="184"/>
      <c r="B15" s="60"/>
      <c r="C15" s="58"/>
      <c r="D15" s="58"/>
    </row>
    <row r="16" spans="1:5" s="165" customFormat="1">
      <c r="A16" s="184" t="s">
        <v>2464</v>
      </c>
      <c r="B16" s="60"/>
      <c r="C16" s="58"/>
      <c r="D16" s="58"/>
    </row>
    <row r="17" spans="1:4" s="165" customFormat="1">
      <c r="A17" s="184" t="s">
        <v>1481</v>
      </c>
      <c r="B17" s="60"/>
      <c r="C17" s="58"/>
      <c r="D17" s="58"/>
    </row>
    <row r="18" spans="1:4" ht="18">
      <c r="A18" s="60"/>
      <c r="B18" s="60"/>
      <c r="C18" s="58"/>
      <c r="D18" s="61"/>
    </row>
    <row r="19" spans="1:4">
      <c r="A19" s="58"/>
      <c r="B19" s="58"/>
      <c r="C19" s="58"/>
      <c r="D19" s="58"/>
    </row>
    <row r="20" spans="1:4">
      <c r="A20" s="62" t="s">
        <v>933</v>
      </c>
      <c r="B20" s="62"/>
      <c r="C20" s="69" t="s">
        <v>1473</v>
      </c>
      <c r="D20" s="63" t="s">
        <v>1478</v>
      </c>
    </row>
    <row r="21" spans="1:4" s="165" customFormat="1">
      <c r="A21" s="62" t="s">
        <v>1471</v>
      </c>
      <c r="B21" s="62"/>
      <c r="C21" s="69" t="s">
        <v>1473</v>
      </c>
      <c r="D21" s="63" t="s">
        <v>1480</v>
      </c>
    </row>
    <row r="22" spans="1:4" ht="12.75" customHeight="1">
      <c r="A22" s="58"/>
      <c r="B22" s="58"/>
      <c r="C22" s="64"/>
      <c r="D22" s="65"/>
    </row>
    <row r="23" spans="1:4">
      <c r="A23" s="58" t="s">
        <v>934</v>
      </c>
      <c r="B23" s="58"/>
      <c r="C23" s="182" t="str">
        <f>VLOOKUP(C20,'CY - Summary Exhibit '!$B$907:$C$1806,2,FALSE)</f>
        <v>N/A</v>
      </c>
      <c r="D23" s="66"/>
    </row>
    <row r="24" spans="1:4" s="165" customFormat="1">
      <c r="A24" s="58" t="s">
        <v>1470</v>
      </c>
      <c r="B24" s="58"/>
      <c r="C24" s="182" t="str">
        <f>VLOOKUP(C21,'CY - Summary Exhibit '!$B$907:$C$1806,2,FALSE)</f>
        <v>N/A</v>
      </c>
      <c r="D24" s="178" t="str">
        <f>IF(C23=C24,"ERROR - select 'No additional agency chosen' in cell C7"," ")</f>
        <v>ERROR - select 'No additional agency chosen' in cell C7</v>
      </c>
    </row>
    <row r="25" spans="1:4">
      <c r="A25" s="58"/>
      <c r="B25" s="58"/>
      <c r="C25" s="64"/>
      <c r="D25" s="66"/>
    </row>
    <row r="26" spans="1:4">
      <c r="A26" s="58" t="s">
        <v>1018</v>
      </c>
      <c r="B26" s="58"/>
      <c r="C26" s="150">
        <v>42916</v>
      </c>
      <c r="D26" s="63" t="s">
        <v>2465</v>
      </c>
    </row>
    <row r="27" spans="1:4" s="191" customFormat="1" hidden="1">
      <c r="A27" s="58"/>
      <c r="B27" s="58"/>
      <c r="C27" s="194">
        <f>VLOOKUP(C26,I45:M48,5,FALSE)</f>
        <v>1</v>
      </c>
      <c r="D27" s="63"/>
    </row>
    <row r="28" spans="1:4" s="186" customFormat="1">
      <c r="A28" s="58"/>
      <c r="B28" s="58"/>
      <c r="C28" s="151"/>
      <c r="D28" s="63"/>
    </row>
    <row r="29" spans="1:4" s="186" customFormat="1">
      <c r="A29" s="58" t="s">
        <v>1482</v>
      </c>
      <c r="B29" s="58"/>
      <c r="C29" s="151"/>
      <c r="D29" s="63"/>
    </row>
    <row r="30" spans="1:4" s="186" customFormat="1" ht="58.5" customHeight="1">
      <c r="A30" s="193" t="str">
        <f>VLOOKUP(C26,I45:M48,2,FALSE)</f>
        <v>Enter total contributions subsequent to the measurement date that you recorded as a deferred outflow of resources for LGERS in your June 30, 2016 financial statements</v>
      </c>
      <c r="B30" s="188"/>
      <c r="C30" s="153">
        <v>0</v>
      </c>
      <c r="D30" s="63" t="s">
        <v>1479</v>
      </c>
    </row>
    <row r="31" spans="1:4" s="186" customFormat="1">
      <c r="A31" s="58"/>
      <c r="B31" s="58"/>
      <c r="C31" s="151"/>
      <c r="D31" s="63"/>
    </row>
    <row r="32" spans="1:4">
      <c r="A32" s="58" t="s">
        <v>2388</v>
      </c>
      <c r="B32" s="152">
        <f>C26</f>
        <v>42916</v>
      </c>
      <c r="C32" s="153">
        <v>0</v>
      </c>
      <c r="D32" s="63" t="s">
        <v>1479</v>
      </c>
    </row>
    <row r="33" spans="1:16">
      <c r="A33" s="58"/>
      <c r="B33" s="152"/>
      <c r="C33" s="154"/>
      <c r="D33" s="63"/>
    </row>
    <row r="34" spans="1:16">
      <c r="A34" s="58"/>
      <c r="B34" s="58"/>
      <c r="C34" s="64"/>
      <c r="D34" s="66"/>
    </row>
    <row r="35" spans="1:16">
      <c r="A35" s="58"/>
      <c r="B35" s="58"/>
      <c r="C35" s="58"/>
      <c r="D35" s="58"/>
    </row>
    <row r="36" spans="1:16">
      <c r="A36" s="58"/>
      <c r="B36" s="58"/>
      <c r="C36" s="58"/>
      <c r="D36" s="58"/>
    </row>
    <row r="37" spans="1:16">
      <c r="A37" s="58"/>
      <c r="B37" s="58"/>
      <c r="C37" s="58"/>
      <c r="D37" s="58"/>
    </row>
    <row r="38" spans="1:16">
      <c r="A38" s="58"/>
      <c r="B38" s="58"/>
      <c r="C38" s="58"/>
      <c r="D38" s="58"/>
    </row>
    <row r="39" spans="1:16">
      <c r="A39" s="58"/>
      <c r="B39" s="58"/>
      <c r="C39" s="58"/>
      <c r="D39" s="184"/>
      <c r="E39" s="59"/>
      <c r="F39" s="59"/>
      <c r="G39" s="59"/>
      <c r="H39" s="59"/>
      <c r="I39" s="59"/>
      <c r="J39" s="59"/>
      <c r="K39" s="59"/>
      <c r="L39" s="59"/>
      <c r="M39" s="59"/>
      <c r="N39" s="59"/>
      <c r="O39" s="59"/>
      <c r="P39" s="59"/>
    </row>
    <row r="40" spans="1:16">
      <c r="A40" s="58"/>
      <c r="B40" s="58"/>
      <c r="C40" s="58"/>
      <c r="D40" s="184"/>
      <c r="E40" s="59"/>
      <c r="F40" s="195"/>
      <c r="G40" s="59"/>
      <c r="H40" s="59"/>
      <c r="I40" s="59"/>
      <c r="J40" s="59"/>
      <c r="K40" s="59"/>
      <c r="L40" s="59"/>
      <c r="M40" s="59"/>
      <c r="N40" s="59"/>
      <c r="O40" s="59"/>
      <c r="P40" s="59"/>
    </row>
    <row r="41" spans="1:16">
      <c r="A41" s="58"/>
      <c r="B41" s="58"/>
      <c r="C41" s="58"/>
      <c r="D41" s="184"/>
      <c r="E41" s="59"/>
      <c r="F41" s="195"/>
      <c r="G41" s="59"/>
      <c r="H41" s="59"/>
      <c r="I41" s="59"/>
      <c r="J41" s="59"/>
      <c r="K41" s="59"/>
      <c r="L41" s="59"/>
      <c r="M41" s="59"/>
      <c r="N41" s="59"/>
      <c r="O41" s="59"/>
      <c r="P41" s="59"/>
    </row>
    <row r="42" spans="1:16">
      <c r="A42" s="58"/>
      <c r="B42" s="58"/>
      <c r="C42" s="58"/>
      <c r="D42" s="184"/>
      <c r="E42" s="59"/>
      <c r="F42" s="195"/>
      <c r="G42" s="59"/>
      <c r="H42" s="190"/>
      <c r="I42" s="190"/>
      <c r="J42" s="190"/>
      <c r="K42" s="190"/>
      <c r="L42" s="190"/>
      <c r="M42" s="190"/>
      <c r="N42" s="190"/>
      <c r="O42" s="59"/>
      <c r="P42" s="59"/>
    </row>
    <row r="43" spans="1:16">
      <c r="A43" s="58"/>
      <c r="B43" s="58"/>
      <c r="C43" s="58"/>
      <c r="D43" s="184"/>
      <c r="E43" s="59"/>
      <c r="F43" s="195"/>
      <c r="G43" s="59"/>
      <c r="H43" s="190"/>
      <c r="I43" s="190"/>
      <c r="J43" s="190"/>
      <c r="K43" s="190"/>
      <c r="L43" s="190"/>
      <c r="M43" s="190"/>
      <c r="N43" s="190"/>
      <c r="O43" s="59"/>
      <c r="P43" s="59"/>
    </row>
    <row r="44" spans="1:16">
      <c r="A44" s="58"/>
      <c r="B44" s="58"/>
      <c r="C44" s="58"/>
      <c r="D44" s="184"/>
      <c r="E44" s="59"/>
      <c r="F44" s="195"/>
      <c r="G44" s="59"/>
      <c r="H44" s="190"/>
      <c r="I44" s="190"/>
      <c r="J44" s="190"/>
      <c r="K44" s="190"/>
      <c r="L44" s="190"/>
      <c r="M44" s="190"/>
      <c r="N44" s="190"/>
      <c r="O44" s="59"/>
      <c r="P44" s="59"/>
    </row>
    <row r="45" spans="1:16">
      <c r="A45" s="58"/>
      <c r="B45" s="58"/>
      <c r="C45" s="58"/>
      <c r="D45" s="184"/>
      <c r="E45" s="59"/>
      <c r="F45" s="195"/>
      <c r="G45" s="59"/>
      <c r="H45" s="190"/>
      <c r="I45" s="189">
        <v>42643</v>
      </c>
      <c r="J45" s="190" t="s">
        <v>2427</v>
      </c>
      <c r="K45" s="190"/>
      <c r="L45" s="190"/>
      <c r="M45" s="190">
        <v>0</v>
      </c>
      <c r="N45" s="190"/>
      <c r="O45" s="59"/>
      <c r="P45" s="59"/>
    </row>
    <row r="46" spans="1:16">
      <c r="A46" s="58"/>
      <c r="B46" s="58"/>
      <c r="C46" s="58"/>
      <c r="D46" s="184"/>
      <c r="E46" s="59"/>
      <c r="F46" s="195"/>
      <c r="G46" s="59"/>
      <c r="H46" s="190"/>
      <c r="I46" s="189">
        <v>42735</v>
      </c>
      <c r="J46" s="190" t="s">
        <v>2426</v>
      </c>
      <c r="K46" s="190"/>
      <c r="L46" s="190"/>
      <c r="M46" s="190">
        <v>0</v>
      </c>
      <c r="N46" s="190"/>
      <c r="O46" s="59"/>
      <c r="P46" s="59"/>
    </row>
    <row r="47" spans="1:16">
      <c r="A47" s="58"/>
      <c r="B47" s="58"/>
      <c r="C47" s="58"/>
      <c r="D47" s="184"/>
      <c r="E47" s="59"/>
      <c r="F47" s="195"/>
      <c r="G47" s="59"/>
      <c r="H47" s="190"/>
      <c r="I47" s="189">
        <v>42825</v>
      </c>
      <c r="J47" s="190" t="s">
        <v>2425</v>
      </c>
      <c r="K47" s="190"/>
      <c r="L47" s="190"/>
      <c r="M47" s="190">
        <v>0</v>
      </c>
      <c r="N47" s="190"/>
      <c r="O47" s="59"/>
      <c r="P47" s="59"/>
    </row>
    <row r="48" spans="1:16">
      <c r="A48" s="58"/>
      <c r="B48" s="58"/>
      <c r="C48" s="58"/>
      <c r="D48" s="184"/>
      <c r="E48" s="59"/>
      <c r="F48" s="195"/>
      <c r="G48" s="59"/>
      <c r="H48" s="190"/>
      <c r="I48" s="189">
        <v>42916</v>
      </c>
      <c r="J48" s="190" t="s">
        <v>2456</v>
      </c>
      <c r="K48" s="190"/>
      <c r="L48" s="190"/>
      <c r="M48" s="190">
        <v>1</v>
      </c>
      <c r="N48" s="190"/>
      <c r="O48" s="59"/>
      <c r="P48" s="59"/>
    </row>
    <row r="49" spans="1:16" ht="15.75" customHeight="1">
      <c r="A49" s="58"/>
      <c r="B49" s="58"/>
      <c r="C49" s="58"/>
      <c r="D49" s="184"/>
      <c r="E49" s="59"/>
      <c r="F49" s="195"/>
      <c r="G49" s="59"/>
      <c r="H49" s="190"/>
      <c r="I49" s="190"/>
      <c r="J49" s="190"/>
      <c r="K49" s="190"/>
      <c r="L49" s="190"/>
      <c r="M49" s="190"/>
      <c r="N49" s="190"/>
      <c r="O49" s="59"/>
      <c r="P49" s="59"/>
    </row>
    <row r="50" spans="1:16" ht="12.75" customHeight="1">
      <c r="A50" s="58"/>
      <c r="B50" s="58"/>
      <c r="C50" s="58"/>
      <c r="D50" s="184"/>
      <c r="E50" s="59"/>
      <c r="F50" s="195"/>
      <c r="G50" s="59"/>
      <c r="H50" s="190"/>
      <c r="I50" s="190"/>
      <c r="J50" s="190"/>
      <c r="K50" s="190"/>
      <c r="L50" s="190"/>
      <c r="M50" s="190"/>
      <c r="N50" s="190"/>
      <c r="O50" s="59"/>
      <c r="P50" s="59"/>
    </row>
    <row r="51" spans="1:16">
      <c r="A51" s="220"/>
      <c r="B51" s="220"/>
      <c r="C51" s="220"/>
      <c r="D51" s="184"/>
      <c r="E51" s="59"/>
      <c r="F51" s="195"/>
      <c r="G51" s="59"/>
      <c r="H51" s="190"/>
      <c r="I51" s="190"/>
      <c r="J51" s="190"/>
      <c r="K51" s="190"/>
      <c r="L51" s="190"/>
      <c r="M51" s="190"/>
      <c r="N51" s="190"/>
      <c r="O51" s="59"/>
      <c r="P51" s="59"/>
    </row>
    <row r="52" spans="1:16">
      <c r="A52" s="220"/>
      <c r="B52" s="220"/>
      <c r="C52" s="220"/>
      <c r="D52" s="184"/>
      <c r="E52" s="59"/>
      <c r="F52" s="195"/>
      <c r="G52" s="59"/>
      <c r="H52" s="59"/>
      <c r="I52" s="59"/>
      <c r="J52" s="59"/>
      <c r="K52" s="59"/>
      <c r="L52" s="59"/>
      <c r="M52" s="59"/>
      <c r="N52" s="59"/>
      <c r="O52" s="59"/>
      <c r="P52" s="59"/>
    </row>
    <row r="53" spans="1:16">
      <c r="A53" s="221"/>
      <c r="B53" s="221"/>
      <c r="C53" s="221"/>
      <c r="D53" s="184"/>
      <c r="E53" s="59"/>
      <c r="F53" s="59"/>
      <c r="G53" s="59"/>
      <c r="H53" s="59"/>
      <c r="I53" s="59"/>
      <c r="J53" s="59"/>
      <c r="K53" s="59"/>
      <c r="L53" s="59"/>
      <c r="M53" s="59"/>
      <c r="N53" s="59"/>
      <c r="O53" s="59"/>
      <c r="P53" s="59"/>
    </row>
    <row r="54" spans="1:16">
      <c r="A54" s="67"/>
      <c r="B54" s="67"/>
      <c r="D54" s="59"/>
      <c r="E54" s="59"/>
      <c r="F54" s="59"/>
      <c r="G54" s="59"/>
      <c r="H54" s="59"/>
      <c r="I54" s="59"/>
      <c r="J54" s="59"/>
      <c r="K54" s="59"/>
      <c r="L54" s="59"/>
      <c r="M54" s="59"/>
      <c r="N54" s="59"/>
      <c r="O54" s="59"/>
      <c r="P54" s="59"/>
    </row>
    <row r="55" spans="1:16">
      <c r="A55" s="190"/>
      <c r="B55" s="190"/>
      <c r="D55" s="59"/>
      <c r="E55" s="59"/>
      <c r="F55" s="59"/>
      <c r="G55" s="59"/>
      <c r="H55" s="59"/>
      <c r="I55" s="59"/>
      <c r="J55" s="59"/>
      <c r="K55" s="59"/>
      <c r="L55" s="59"/>
      <c r="M55" s="59"/>
      <c r="N55" s="59"/>
      <c r="O55" s="59"/>
      <c r="P55" s="59"/>
    </row>
    <row r="56" spans="1:16">
      <c r="A56" s="190"/>
      <c r="B56" s="190"/>
      <c r="D56" s="59"/>
      <c r="E56" s="59"/>
      <c r="F56" s="59"/>
      <c r="G56" s="59"/>
      <c r="H56" s="59"/>
      <c r="I56" s="59"/>
      <c r="J56" s="59"/>
      <c r="K56" s="59"/>
      <c r="L56" s="59"/>
      <c r="M56" s="59"/>
      <c r="N56" s="59"/>
      <c r="O56" s="59"/>
      <c r="P56" s="59"/>
    </row>
    <row r="57" spans="1:16">
      <c r="A57" s="189">
        <v>42643</v>
      </c>
      <c r="B57" s="190"/>
      <c r="D57" s="59"/>
      <c r="E57" s="59"/>
      <c r="F57" s="59"/>
      <c r="G57" s="59"/>
      <c r="H57" s="59"/>
      <c r="I57" s="59"/>
      <c r="J57" s="59"/>
      <c r="K57" s="59"/>
      <c r="L57" s="59"/>
      <c r="M57" s="59"/>
      <c r="N57" s="59"/>
      <c r="O57" s="59"/>
      <c r="P57" s="59"/>
    </row>
    <row r="58" spans="1:16">
      <c r="A58" s="189">
        <v>42735</v>
      </c>
      <c r="B58" s="190"/>
      <c r="D58" s="59"/>
      <c r="E58" s="59"/>
      <c r="F58" s="59"/>
      <c r="G58" s="59"/>
      <c r="H58" s="59"/>
      <c r="I58" s="59"/>
      <c r="J58" s="59"/>
      <c r="K58" s="59"/>
      <c r="L58" s="59"/>
      <c r="M58" s="59"/>
      <c r="N58" s="59"/>
      <c r="O58" s="59"/>
      <c r="P58" s="59"/>
    </row>
    <row r="59" spans="1:16">
      <c r="A59" s="189">
        <v>42825</v>
      </c>
      <c r="B59" s="190"/>
      <c r="D59" s="59"/>
      <c r="E59" s="59"/>
      <c r="F59" s="59"/>
      <c r="G59" s="59"/>
      <c r="H59" s="59"/>
      <c r="I59" s="59"/>
      <c r="J59" s="59"/>
      <c r="K59" s="59"/>
      <c r="L59" s="59"/>
      <c r="M59" s="59"/>
      <c r="N59" s="59"/>
      <c r="O59" s="59"/>
      <c r="P59" s="59"/>
    </row>
    <row r="60" spans="1:16">
      <c r="A60" s="189">
        <v>42916</v>
      </c>
      <c r="B60" s="190"/>
      <c r="D60" s="59"/>
      <c r="E60" s="59"/>
      <c r="F60" s="59"/>
      <c r="G60" s="59"/>
      <c r="H60" s="59"/>
      <c r="I60" s="59"/>
      <c r="J60" s="59"/>
      <c r="K60" s="59"/>
      <c r="L60" s="59"/>
      <c r="M60" s="59"/>
      <c r="N60" s="59"/>
      <c r="O60" s="59"/>
      <c r="P60" s="59"/>
    </row>
    <row r="61" spans="1:16">
      <c r="A61" s="190"/>
      <c r="B61" s="190"/>
      <c r="D61" s="59"/>
      <c r="E61" s="59"/>
      <c r="F61" s="59"/>
      <c r="G61" s="59"/>
      <c r="H61" s="59"/>
      <c r="I61" s="59"/>
      <c r="J61" s="59"/>
      <c r="K61" s="59"/>
      <c r="L61" s="59"/>
      <c r="M61" s="59"/>
      <c r="N61" s="59"/>
      <c r="O61" s="59"/>
      <c r="P61" s="59"/>
    </row>
    <row r="62" spans="1:16">
      <c r="A62" s="155"/>
      <c r="D62" s="59"/>
      <c r="E62" s="59"/>
      <c r="F62" s="59"/>
      <c r="G62" s="59"/>
      <c r="H62" s="59"/>
      <c r="I62" s="59"/>
      <c r="J62" s="59"/>
      <c r="K62" s="59"/>
      <c r="L62" s="59"/>
      <c r="M62" s="59"/>
      <c r="N62" s="59"/>
      <c r="O62" s="59"/>
      <c r="P62" s="59"/>
    </row>
    <row r="63" spans="1:16">
      <c r="A63" s="155"/>
      <c r="D63" s="59"/>
      <c r="E63" s="59"/>
      <c r="F63" s="59"/>
      <c r="G63" s="59"/>
      <c r="H63" s="59"/>
      <c r="I63" s="59"/>
      <c r="J63" s="59"/>
      <c r="K63" s="59"/>
      <c r="L63" s="59"/>
      <c r="M63" s="59"/>
      <c r="N63" s="59"/>
      <c r="O63" s="59"/>
      <c r="P63" s="59"/>
    </row>
    <row r="64" spans="1:16">
      <c r="D64" s="59"/>
      <c r="E64" s="59"/>
      <c r="F64" s="59"/>
      <c r="G64" s="59"/>
      <c r="H64" s="59"/>
      <c r="I64" s="59"/>
      <c r="J64" s="59"/>
      <c r="K64" s="59"/>
      <c r="L64" s="59"/>
      <c r="M64" s="59"/>
      <c r="N64" s="59"/>
      <c r="O64" s="59"/>
      <c r="P64" s="59"/>
    </row>
    <row r="65" spans="4:16">
      <c r="D65" s="59"/>
      <c r="E65" s="59"/>
      <c r="F65" s="59"/>
      <c r="G65" s="59"/>
      <c r="H65" s="59"/>
      <c r="I65" s="59"/>
      <c r="J65" s="59"/>
      <c r="K65" s="59"/>
      <c r="L65" s="59"/>
      <c r="M65" s="59"/>
      <c r="N65" s="59"/>
      <c r="O65" s="59"/>
      <c r="P65" s="59"/>
    </row>
    <row r="66" spans="4:16">
      <c r="D66" s="190"/>
      <c r="E66" s="190"/>
      <c r="F66" s="190"/>
      <c r="G66" s="190"/>
      <c r="H66" s="190"/>
      <c r="I66" s="190"/>
      <c r="J66" s="190"/>
      <c r="K66" s="190"/>
      <c r="L66" s="190"/>
      <c r="M66" s="190"/>
      <c r="N66" s="190"/>
      <c r="O66" s="190"/>
      <c r="P66" s="190"/>
    </row>
    <row r="67" spans="4:16">
      <c r="D67" s="190"/>
      <c r="E67" s="190"/>
      <c r="F67" s="190"/>
      <c r="G67" s="190"/>
      <c r="H67" s="190"/>
      <c r="I67" s="190"/>
      <c r="J67" s="190"/>
      <c r="K67" s="190"/>
      <c r="L67" s="190"/>
      <c r="M67" s="190"/>
      <c r="N67" s="190"/>
      <c r="O67" s="190"/>
      <c r="P67" s="190"/>
    </row>
    <row r="68" spans="4:16">
      <c r="D68" s="190"/>
      <c r="E68" s="190"/>
      <c r="F68" s="190"/>
      <c r="G68" s="190"/>
      <c r="H68" s="190"/>
      <c r="I68" s="190"/>
      <c r="J68" s="190"/>
      <c r="K68" s="190"/>
      <c r="L68" s="190"/>
      <c r="M68" s="190"/>
      <c r="N68" s="190"/>
      <c r="O68" s="190"/>
      <c r="P68" s="190"/>
    </row>
    <row r="69" spans="4:16">
      <c r="D69" s="190"/>
      <c r="E69" s="190"/>
      <c r="F69" s="190"/>
      <c r="G69" s="190"/>
      <c r="H69" s="190"/>
      <c r="I69" s="190"/>
      <c r="J69" s="190"/>
      <c r="K69" s="190"/>
      <c r="L69" s="190"/>
      <c r="M69" s="190"/>
      <c r="N69" s="190"/>
      <c r="O69" s="190"/>
      <c r="P69" s="190"/>
    </row>
    <row r="70" spans="4:16">
      <c r="D70" s="190"/>
      <c r="E70" s="190"/>
      <c r="F70" s="190"/>
      <c r="G70" s="190"/>
      <c r="H70" s="190"/>
      <c r="I70" s="190"/>
      <c r="J70" s="190"/>
      <c r="K70" s="190"/>
      <c r="L70" s="190"/>
      <c r="M70" s="190"/>
      <c r="N70" s="190"/>
      <c r="O70" s="190"/>
      <c r="P70" s="190"/>
    </row>
    <row r="71" spans="4:16">
      <c r="D71" s="190"/>
      <c r="E71" s="190"/>
      <c r="F71" s="190"/>
      <c r="G71" s="190"/>
      <c r="H71" s="190"/>
      <c r="I71" s="190"/>
      <c r="J71" s="190"/>
      <c r="K71" s="190"/>
      <c r="L71" s="190"/>
      <c r="M71" s="190"/>
      <c r="N71" s="190"/>
      <c r="O71" s="190"/>
      <c r="P71" s="190"/>
    </row>
    <row r="72" spans="4:16">
      <c r="D72" s="190"/>
      <c r="E72" s="190"/>
      <c r="F72" s="190"/>
      <c r="G72" s="190"/>
      <c r="H72" s="190"/>
      <c r="I72" s="190"/>
      <c r="J72" s="190"/>
      <c r="K72" s="190"/>
      <c r="L72" s="190"/>
      <c r="M72" s="190"/>
      <c r="N72" s="190"/>
      <c r="O72" s="190"/>
      <c r="P72" s="190"/>
    </row>
    <row r="73" spans="4:16">
      <c r="D73" s="190"/>
      <c r="E73" s="190"/>
      <c r="F73" s="190"/>
      <c r="G73" s="190"/>
      <c r="H73" s="190"/>
      <c r="I73" s="190"/>
      <c r="J73" s="190"/>
      <c r="K73" s="190"/>
      <c r="L73" s="190"/>
      <c r="M73" s="190"/>
      <c r="N73" s="190"/>
      <c r="O73" s="190"/>
      <c r="P73" s="190"/>
    </row>
    <row r="74" spans="4:16">
      <c r="D74" s="190"/>
      <c r="E74" s="190"/>
      <c r="F74" s="190"/>
      <c r="G74" s="190"/>
      <c r="H74" s="190"/>
      <c r="I74" s="190"/>
      <c r="J74" s="190"/>
      <c r="K74" s="190"/>
      <c r="L74" s="190"/>
      <c r="M74" s="190"/>
      <c r="N74" s="190"/>
      <c r="O74" s="190"/>
      <c r="P74" s="190"/>
    </row>
    <row r="75" spans="4:16">
      <c r="D75" s="190"/>
      <c r="E75" s="190"/>
      <c r="F75" s="190"/>
      <c r="G75" s="190"/>
      <c r="H75" s="190"/>
      <c r="I75" s="190"/>
      <c r="J75" s="190"/>
      <c r="K75" s="190"/>
      <c r="L75" s="190"/>
      <c r="M75" s="190"/>
      <c r="N75" s="190"/>
      <c r="O75" s="190"/>
      <c r="P75" s="190"/>
    </row>
    <row r="76" spans="4:16">
      <c r="D76" s="190"/>
      <c r="E76" s="190"/>
      <c r="F76" s="190"/>
      <c r="G76" s="190"/>
      <c r="H76" s="190"/>
      <c r="I76" s="190"/>
      <c r="J76" s="190"/>
      <c r="K76" s="190"/>
      <c r="L76" s="190"/>
      <c r="M76" s="190"/>
      <c r="N76" s="190"/>
      <c r="O76" s="190"/>
      <c r="P76" s="190"/>
    </row>
    <row r="77" spans="4:16">
      <c r="D77" s="190"/>
      <c r="E77" s="190"/>
      <c r="F77" s="190"/>
      <c r="G77" s="190"/>
      <c r="H77" s="190"/>
      <c r="I77" s="190"/>
      <c r="J77" s="190"/>
      <c r="K77" s="190"/>
      <c r="L77" s="190"/>
      <c r="M77" s="190"/>
      <c r="N77" s="190"/>
      <c r="O77" s="190"/>
      <c r="P77" s="190"/>
    </row>
    <row r="78" spans="4:16">
      <c r="D78" s="190"/>
      <c r="E78" s="190"/>
      <c r="F78" s="190"/>
      <c r="G78" s="190"/>
      <c r="H78" s="190"/>
      <c r="I78" s="190"/>
      <c r="J78" s="190"/>
      <c r="K78" s="190"/>
      <c r="L78" s="190"/>
      <c r="M78" s="190"/>
      <c r="N78" s="190"/>
      <c r="O78" s="190"/>
      <c r="P78" s="190"/>
    </row>
    <row r="79" spans="4:16">
      <c r="D79" s="190"/>
      <c r="E79" s="190"/>
      <c r="F79" s="190"/>
      <c r="G79" s="190"/>
      <c r="H79" s="190"/>
      <c r="I79" s="190"/>
      <c r="J79" s="190"/>
      <c r="K79" s="190"/>
      <c r="L79" s="190"/>
      <c r="M79" s="190"/>
      <c r="N79" s="190"/>
      <c r="O79" s="190"/>
      <c r="P79" s="190"/>
    </row>
    <row r="80" spans="4:16">
      <c r="D80" s="190"/>
      <c r="E80" s="190"/>
      <c r="F80" s="190"/>
      <c r="G80" s="190"/>
      <c r="H80" s="190"/>
      <c r="I80" s="190"/>
      <c r="J80" s="190"/>
      <c r="K80" s="190"/>
      <c r="L80" s="190"/>
      <c r="M80" s="190"/>
      <c r="N80" s="190"/>
      <c r="O80" s="190"/>
      <c r="P80" s="190"/>
    </row>
    <row r="81" spans="4:16">
      <c r="D81" s="190"/>
      <c r="E81" s="190"/>
      <c r="F81" s="190"/>
      <c r="G81" s="190"/>
      <c r="H81" s="190"/>
      <c r="I81" s="190"/>
      <c r="J81" s="190"/>
      <c r="K81" s="190"/>
      <c r="L81" s="190"/>
      <c r="M81" s="190"/>
      <c r="N81" s="190"/>
      <c r="O81" s="190"/>
      <c r="P81" s="190"/>
    </row>
    <row r="82" spans="4:16">
      <c r="D82" s="190"/>
      <c r="E82" s="190"/>
      <c r="F82" s="190"/>
      <c r="G82" s="190"/>
      <c r="H82" s="190"/>
      <c r="I82" s="190"/>
      <c r="J82" s="190"/>
      <c r="K82" s="190"/>
      <c r="L82" s="190"/>
      <c r="M82" s="190"/>
      <c r="N82" s="190"/>
      <c r="O82" s="190"/>
      <c r="P82" s="190"/>
    </row>
    <row r="83" spans="4:16">
      <c r="D83" s="190"/>
      <c r="E83" s="190"/>
      <c r="F83" s="190"/>
      <c r="G83" s="190"/>
      <c r="H83" s="190"/>
      <c r="I83" s="190"/>
      <c r="J83" s="190"/>
      <c r="K83" s="190"/>
      <c r="L83" s="190"/>
      <c r="M83" s="190"/>
      <c r="N83" s="190"/>
      <c r="O83" s="190"/>
      <c r="P83" s="190"/>
    </row>
    <row r="84" spans="4:16">
      <c r="D84" s="190"/>
      <c r="E84" s="190"/>
      <c r="F84" s="190"/>
      <c r="G84" s="190"/>
      <c r="H84" s="190"/>
      <c r="I84" s="190"/>
      <c r="J84" s="190"/>
      <c r="K84" s="190"/>
      <c r="L84" s="190"/>
      <c r="M84" s="190"/>
      <c r="N84" s="190"/>
      <c r="O84" s="190"/>
      <c r="P84" s="190"/>
    </row>
  </sheetData>
  <mergeCells count="3">
    <mergeCell ref="A51:C51"/>
    <mergeCell ref="A52:C52"/>
    <mergeCell ref="A53:C53"/>
  </mergeCells>
  <dataValidations count="1">
    <dataValidation type="list" allowBlank="1" showInputMessage="1" showErrorMessage="1" sqref="C26 C28:C29">
      <formula1>$A$57:$A$60</formula1>
    </dataValidation>
  </dataValidations>
  <pageMargins left="0.7" right="0.7" top="0.75" bottom="0.75" header="0.3" footer="0.3"/>
  <pageSetup scale="4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'CY - Summary Exhibit '!$B$907:$B$1806</xm:f>
          </x14:formula1>
          <xm:sqref>C20:C21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287"/>
  <sheetViews>
    <sheetView zoomScaleNormal="100" workbookViewId="0">
      <selection activeCell="B112" sqref="B112"/>
    </sheetView>
  </sheetViews>
  <sheetFormatPr defaultRowHeight="15"/>
  <cols>
    <col min="1" max="1" width="15.28515625" customWidth="1"/>
    <col min="2" max="2" width="59.28515625" customWidth="1"/>
    <col min="3" max="5" width="18.7109375" customWidth="1"/>
    <col min="6" max="6" width="20.42578125" customWidth="1"/>
    <col min="7" max="7" width="20.140625" customWidth="1"/>
    <col min="8" max="8" width="17" customWidth="1"/>
    <col min="9" max="9" width="28.140625" customWidth="1"/>
    <col min="10" max="10" width="18.28515625" customWidth="1"/>
    <col min="11" max="11" width="20" customWidth="1"/>
    <col min="12" max="12" width="19.7109375" customWidth="1"/>
    <col min="13" max="13" width="19.42578125" customWidth="1"/>
    <col min="14" max="14" width="18.42578125" customWidth="1"/>
    <col min="15" max="15" width="18.28515625" customWidth="1"/>
    <col min="16" max="16" width="20" customWidth="1"/>
    <col min="17" max="17" width="16.7109375" customWidth="1"/>
    <col min="18" max="18" width="19.42578125" customWidth="1"/>
    <col min="19" max="19" width="16" customWidth="1"/>
    <col min="20" max="20" width="18.85546875" customWidth="1"/>
    <col min="21" max="21" width="22.42578125" customWidth="1"/>
    <col min="22" max="22" width="12.42578125" customWidth="1"/>
  </cols>
  <sheetData>
    <row r="2" spans="1:22">
      <c r="B2" s="14" t="s">
        <v>1469</v>
      </c>
      <c r="C2" s="68" t="str">
        <f>Info!C23</f>
        <v>N/A</v>
      </c>
      <c r="D2" s="14"/>
      <c r="E2" s="14"/>
    </row>
    <row r="3" spans="1:22">
      <c r="B3" s="14" t="s">
        <v>1470</v>
      </c>
      <c r="C3" s="183" t="str">
        <f>Info!C24</f>
        <v>N/A</v>
      </c>
      <c r="D3" s="14"/>
      <c r="E3" s="14"/>
    </row>
    <row r="4" spans="1:22">
      <c r="S4" s="14"/>
    </row>
    <row r="5" spans="1:22">
      <c r="A5" s="101" t="s">
        <v>964</v>
      </c>
      <c r="B5" t="s">
        <v>965</v>
      </c>
    </row>
    <row r="6" spans="1:22">
      <c r="A6" s="101" t="s">
        <v>964</v>
      </c>
      <c r="B6" t="s">
        <v>2378</v>
      </c>
    </row>
    <row r="8" spans="1:22" ht="12" hidden="1" customHeight="1">
      <c r="B8">
        <v>2</v>
      </c>
      <c r="C8">
        <v>3</v>
      </c>
      <c r="D8">
        <v>4</v>
      </c>
      <c r="F8">
        <v>5</v>
      </c>
      <c r="G8">
        <v>6</v>
      </c>
      <c r="H8">
        <v>7</v>
      </c>
      <c r="I8">
        <v>8</v>
      </c>
      <c r="J8">
        <v>9</v>
      </c>
      <c r="K8">
        <v>10</v>
      </c>
      <c r="L8">
        <v>11</v>
      </c>
      <c r="M8">
        <v>12</v>
      </c>
      <c r="N8">
        <v>13</v>
      </c>
      <c r="O8">
        <v>14</v>
      </c>
      <c r="P8">
        <v>15</v>
      </c>
      <c r="Q8">
        <v>16</v>
      </c>
      <c r="R8">
        <v>17</v>
      </c>
      <c r="S8">
        <v>18</v>
      </c>
      <c r="T8">
        <v>19</v>
      </c>
      <c r="U8">
        <v>20</v>
      </c>
      <c r="V8">
        <v>21</v>
      </c>
    </row>
    <row r="9" spans="1:22">
      <c r="F9" s="42"/>
      <c r="G9" s="42"/>
      <c r="J9" s="7" t="s">
        <v>4</v>
      </c>
      <c r="K9" s="7"/>
      <c r="L9" s="7"/>
      <c r="M9" s="7"/>
      <c r="O9" s="7" t="s">
        <v>5</v>
      </c>
      <c r="P9" s="7"/>
      <c r="Q9" s="7"/>
      <c r="R9" s="7"/>
      <c r="T9" s="7" t="s">
        <v>6</v>
      </c>
      <c r="U9" s="7"/>
      <c r="V9" s="7"/>
    </row>
    <row r="10" spans="1:22" ht="120">
      <c r="A10" s="8" t="s">
        <v>1</v>
      </c>
      <c r="B10" s="8" t="s">
        <v>2</v>
      </c>
      <c r="C10" s="8" t="s">
        <v>966</v>
      </c>
      <c r="D10" s="8" t="s">
        <v>967</v>
      </c>
      <c r="E10" s="8" t="s">
        <v>968</v>
      </c>
      <c r="F10" s="8" t="s">
        <v>969</v>
      </c>
      <c r="G10" s="8" t="s">
        <v>970</v>
      </c>
      <c r="H10" s="8" t="s">
        <v>971</v>
      </c>
      <c r="I10" s="8"/>
      <c r="J10" s="8" t="s">
        <v>7</v>
      </c>
      <c r="K10" s="8" t="s">
        <v>8</v>
      </c>
      <c r="L10" s="8" t="s">
        <v>9</v>
      </c>
      <c r="M10" s="8" t="s">
        <v>10</v>
      </c>
      <c r="N10" s="8"/>
      <c r="O10" s="8" t="s">
        <v>7</v>
      </c>
      <c r="P10" s="8" t="s">
        <v>8</v>
      </c>
      <c r="Q10" s="8" t="s">
        <v>9</v>
      </c>
      <c r="R10" s="8" t="s">
        <v>10</v>
      </c>
      <c r="S10" s="8"/>
      <c r="T10" s="8" t="s">
        <v>11</v>
      </c>
      <c r="U10" s="8" t="s">
        <v>12</v>
      </c>
      <c r="V10" s="8" t="s">
        <v>2458</v>
      </c>
    </row>
    <row r="11" spans="1:22">
      <c r="A11" s="8"/>
      <c r="B11" s="8"/>
      <c r="C11" s="8"/>
      <c r="D11" s="8"/>
      <c r="E11" s="8"/>
      <c r="F11" s="8"/>
      <c r="G11" s="8"/>
      <c r="H11" s="8"/>
      <c r="I11" s="8"/>
      <c r="J11" s="8"/>
      <c r="K11" s="8"/>
      <c r="L11" s="8"/>
      <c r="M11" s="8"/>
      <c r="N11" s="8"/>
      <c r="O11" s="8"/>
      <c r="P11" s="8"/>
      <c r="Q11" s="8"/>
      <c r="R11" s="8"/>
      <c r="S11" s="8"/>
      <c r="T11" s="8"/>
      <c r="U11" s="8"/>
      <c r="V11" s="8"/>
    </row>
    <row r="12" spans="1:22">
      <c r="A12" s="8" t="s">
        <v>972</v>
      </c>
      <c r="B12" s="8"/>
      <c r="C12" s="8"/>
      <c r="D12" s="8"/>
      <c r="E12" s="8"/>
      <c r="F12" s="8"/>
      <c r="G12" s="8"/>
      <c r="H12" s="8"/>
      <c r="I12" s="8"/>
      <c r="J12" s="8"/>
      <c r="K12" s="8"/>
      <c r="L12" s="8"/>
      <c r="M12" s="8"/>
      <c r="N12" s="8"/>
      <c r="O12" s="8"/>
      <c r="P12" s="8"/>
      <c r="Q12" s="8"/>
      <c r="R12" s="8"/>
      <c r="S12" s="8"/>
      <c r="T12" s="8"/>
      <c r="U12" s="8"/>
      <c r="V12" s="8"/>
    </row>
    <row r="13" spans="1:22">
      <c r="A13" t="str">
        <f>'JE Template'!C2</f>
        <v>N/A</v>
      </c>
      <c r="B13" t="str">
        <f>VLOOKUP($A13,'CY - Summary Exhibit '!$A:$U,'JE Template'!B8,FALSE)</f>
        <v>No additional agency chosen</v>
      </c>
      <c r="C13" s="102">
        <f>VLOOKUP($A13,'CY - Summary Exhibit '!$A:$U,'JE Template'!C8,FALSE)</f>
        <v>0</v>
      </c>
      <c r="D13" s="102">
        <f>VLOOKUP($A13,'CY - Summary Exhibit '!$A:$U,'JE Template'!D8,FALSE)</f>
        <v>0</v>
      </c>
      <c r="E13" s="102">
        <f>C13-D13</f>
        <v>0</v>
      </c>
      <c r="F13" s="11">
        <f>VLOOKUP($A13,'CY - Summary Exhibit '!$A:$U,'JE Template'!F8,FALSE)</f>
        <v>0</v>
      </c>
      <c r="G13" s="11">
        <f>VLOOKUP($A13,'CY - Summary Exhibit '!$A:$U,'JE Template'!G8,FALSE)</f>
        <v>0</v>
      </c>
      <c r="H13" s="11">
        <f>VLOOKUP($A13,'CY - Summary Exhibit '!$A:$U,'JE Template'!H8,FALSE)</f>
        <v>0</v>
      </c>
      <c r="J13" s="11">
        <f>VLOOKUP($A13,'CY - Summary Exhibit '!$A:$U,'JE Template'!J8,FALSE)</f>
        <v>0</v>
      </c>
      <c r="K13" s="11">
        <f>VLOOKUP($A13,'CY - Summary Exhibit '!$A:$U,'JE Template'!K8,FALSE)</f>
        <v>0</v>
      </c>
      <c r="L13" s="11">
        <f>VLOOKUP($A13,'CY - Summary Exhibit '!$A:$U,'JE Template'!L8,FALSE)</f>
        <v>0</v>
      </c>
      <c r="M13" s="11">
        <f>VLOOKUP($A13,'CY - Summary Exhibit '!$A:$U,'JE Template'!M8,FALSE)</f>
        <v>0</v>
      </c>
      <c r="O13" s="11">
        <f>VLOOKUP($A13,'CY - Summary Exhibit '!$A:$U,'JE Template'!O8,FALSE)</f>
        <v>0</v>
      </c>
      <c r="P13" s="11">
        <f>VLOOKUP($A13,'CY - Summary Exhibit '!$A:$U,'JE Template'!P8,FALSE)</f>
        <v>0</v>
      </c>
      <c r="Q13" s="11">
        <f>VLOOKUP($A13,'CY - Summary Exhibit '!$A:$U,'JE Template'!Q8,FALSE)</f>
        <v>0</v>
      </c>
      <c r="R13" s="11">
        <f>VLOOKUP($A13,'CY - Summary Exhibit '!$A:$U,'JE Template'!R8,FALSE)</f>
        <v>0</v>
      </c>
      <c r="T13" s="11">
        <f>VLOOKUP($A13,'CY - Summary Exhibit '!$A:$U,'JE Template'!T8,FALSE)</f>
        <v>0</v>
      </c>
      <c r="U13" s="11">
        <f>VLOOKUP($A13,'CY - Summary Exhibit '!$A:$U,'JE Template'!U8,FALSE)</f>
        <v>0</v>
      </c>
      <c r="V13" s="11">
        <f>VLOOKUP($A13,'CY - Summary Exhibit '!$A:$U,'JE Template'!V8,FALSE)</f>
        <v>0</v>
      </c>
    </row>
    <row r="14" spans="1:22">
      <c r="A14" s="8"/>
      <c r="B14" s="8"/>
      <c r="C14" s="8"/>
      <c r="D14" s="8"/>
      <c r="E14" s="8"/>
      <c r="F14" s="8"/>
      <c r="G14" s="8"/>
      <c r="H14" s="8"/>
      <c r="I14" s="8"/>
      <c r="J14" s="8"/>
      <c r="K14" s="8"/>
      <c r="L14" s="8"/>
      <c r="M14" s="8"/>
      <c r="N14" s="8"/>
      <c r="O14" s="8"/>
      <c r="P14" s="8"/>
      <c r="Q14" s="8"/>
      <c r="R14" s="8"/>
      <c r="S14" s="8"/>
      <c r="T14" s="8"/>
      <c r="U14" s="8"/>
      <c r="V14" s="8"/>
    </row>
    <row r="15" spans="1:22">
      <c r="A15" s="14" t="str">
        <f>C3</f>
        <v>N/A</v>
      </c>
      <c r="B15" t="str">
        <f>VLOOKUP($A15,'CY - Summary Exhibit '!$A:$U,'JE Template'!B8,FALSE)</f>
        <v>No additional agency chosen</v>
      </c>
      <c r="C15" s="102">
        <f>VLOOKUP($A15,'CY - Summary Exhibit '!$A:$U,'JE Template'!C8,FALSE)</f>
        <v>0</v>
      </c>
      <c r="D15" s="102">
        <f>VLOOKUP($A15,'CY - Summary Exhibit '!$A:$U,'JE Template'!D8,FALSE)</f>
        <v>0</v>
      </c>
      <c r="E15" s="102">
        <f>C15-D15</f>
        <v>0</v>
      </c>
      <c r="F15" s="11">
        <f>VLOOKUP($A15,'CY - Summary Exhibit '!$A:$U,'JE Template'!F8,FALSE)</f>
        <v>0</v>
      </c>
      <c r="G15" s="11">
        <f>VLOOKUP($A15,'CY - Summary Exhibit '!$A:$U,'JE Template'!G8,FALSE)</f>
        <v>0</v>
      </c>
      <c r="H15" s="11">
        <f>VLOOKUP($A15,'CY - Summary Exhibit '!$A:$U,'JE Template'!H8,FALSE)</f>
        <v>0</v>
      </c>
      <c r="I15" s="11"/>
      <c r="J15" s="11">
        <f>VLOOKUP($A15,'CY - Summary Exhibit '!$A:$U,'JE Template'!J8,FALSE)</f>
        <v>0</v>
      </c>
      <c r="K15" s="11">
        <f>VLOOKUP($A15,'CY - Summary Exhibit '!$A:$U,'JE Template'!K8,FALSE)</f>
        <v>0</v>
      </c>
      <c r="L15" s="11">
        <f>VLOOKUP($A15,'CY - Summary Exhibit '!$A:$U,'JE Template'!L8,FALSE)</f>
        <v>0</v>
      </c>
      <c r="M15" s="11">
        <f>VLOOKUP($A15,'CY - Summary Exhibit '!$A:$U,'JE Template'!M8,FALSE)</f>
        <v>0</v>
      </c>
      <c r="N15" s="11"/>
      <c r="O15" s="11">
        <f>VLOOKUP($A15,'CY - Summary Exhibit '!$A:$U,'JE Template'!O8,FALSE)</f>
        <v>0</v>
      </c>
      <c r="P15" s="11">
        <f>VLOOKUP($A15,'CY - Summary Exhibit '!$A:$U,'JE Template'!P8,FALSE)</f>
        <v>0</v>
      </c>
      <c r="Q15" s="11">
        <f>VLOOKUP($A15,'CY - Summary Exhibit '!$A:$U,'JE Template'!Q8,FALSE)</f>
        <v>0</v>
      </c>
      <c r="R15" s="11">
        <f>VLOOKUP($A15,'CY - Summary Exhibit '!$A:$U,'JE Template'!R8,FALSE)</f>
        <v>0</v>
      </c>
      <c r="S15" s="11"/>
      <c r="T15" s="11">
        <f>VLOOKUP($A15,'CY - Summary Exhibit '!$A:$U,'JE Template'!T8,FALSE)</f>
        <v>0</v>
      </c>
      <c r="U15" s="11">
        <f>VLOOKUP($A15,'CY - Summary Exhibit '!$A:$U,'JE Template'!U8,FALSE)</f>
        <v>0</v>
      </c>
      <c r="V15" s="11">
        <f>VLOOKUP($A15,'CY - Summary Exhibit '!$A:$U,'JE Template'!V8,FALSE)</f>
        <v>0</v>
      </c>
    </row>
    <row r="16" spans="1:22">
      <c r="A16" s="8"/>
      <c r="B16" s="8"/>
      <c r="C16" s="8"/>
      <c r="D16" s="8"/>
      <c r="E16" s="8"/>
      <c r="F16" s="8"/>
      <c r="G16" s="8"/>
      <c r="H16" s="8"/>
      <c r="I16" s="8"/>
      <c r="J16" s="8"/>
      <c r="K16" s="8"/>
      <c r="L16" s="8"/>
      <c r="M16" s="8"/>
      <c r="N16" s="8"/>
      <c r="O16" s="8"/>
      <c r="P16" s="8"/>
      <c r="Q16" s="8"/>
      <c r="R16" s="8"/>
      <c r="S16" s="8"/>
      <c r="T16" s="8"/>
      <c r="U16" s="8"/>
      <c r="V16" s="8"/>
    </row>
    <row r="17" spans="1:23">
      <c r="B17" t="s">
        <v>1472</v>
      </c>
      <c r="C17" s="102">
        <f>C13+C15</f>
        <v>0</v>
      </c>
      <c r="D17" s="102">
        <f>D13+D15</f>
        <v>0</v>
      </c>
      <c r="E17" s="102">
        <f>C17-D17</f>
        <v>0</v>
      </c>
      <c r="F17" s="11">
        <f>F13+F15</f>
        <v>0</v>
      </c>
      <c r="G17" s="11">
        <f t="shared" ref="G17:H17" si="0">G13+G15</f>
        <v>0</v>
      </c>
      <c r="H17" s="11">
        <f t="shared" si="0"/>
        <v>0</v>
      </c>
      <c r="I17" s="11"/>
      <c r="J17" s="11">
        <f t="shared" ref="J17:M17" si="1">J13+J15</f>
        <v>0</v>
      </c>
      <c r="K17" s="11">
        <f t="shared" si="1"/>
        <v>0</v>
      </c>
      <c r="L17" s="11">
        <f t="shared" si="1"/>
        <v>0</v>
      </c>
      <c r="M17" s="11">
        <f t="shared" si="1"/>
        <v>0</v>
      </c>
      <c r="N17" s="11"/>
      <c r="O17" s="11">
        <f t="shared" ref="O17:R17" si="2">O13+O15</f>
        <v>0</v>
      </c>
      <c r="P17" s="11">
        <f t="shared" si="2"/>
        <v>0</v>
      </c>
      <c r="Q17" s="11">
        <f t="shared" si="2"/>
        <v>0</v>
      </c>
      <c r="R17" s="11">
        <f t="shared" si="2"/>
        <v>0</v>
      </c>
      <c r="S17" s="11"/>
      <c r="T17" s="11">
        <f t="shared" ref="T17:V17" si="3">T13+T15</f>
        <v>0</v>
      </c>
      <c r="U17" s="11">
        <f t="shared" si="3"/>
        <v>0</v>
      </c>
      <c r="V17" s="11">
        <f t="shared" si="3"/>
        <v>0</v>
      </c>
    </row>
    <row r="19" spans="1:23">
      <c r="A19" s="14"/>
      <c r="B19" t="s">
        <v>973</v>
      </c>
      <c r="F19" s="11">
        <f>'CY - Summary Exhibit '!E904</f>
        <v>411243352.90999979</v>
      </c>
      <c r="G19" s="11">
        <f>'CY - Summary Exhibit '!F904</f>
        <v>448793978.815</v>
      </c>
      <c r="H19" s="11">
        <f>'CY - Summary Exhibit '!G904</f>
        <v>2122335001.9649999</v>
      </c>
      <c r="I19" s="11"/>
      <c r="J19" s="11">
        <f>'CY - Summary Exhibit '!I904</f>
        <v>39875005.324999996</v>
      </c>
      <c r="K19" s="11">
        <f>'CY - Summary Exhibit '!J904</f>
        <v>1859842000.4500003</v>
      </c>
      <c r="L19" s="11">
        <f>'CY - Summary Exhibit '!K904</f>
        <v>145360990.26999998</v>
      </c>
      <c r="M19" s="11">
        <f>'CY - Summary Exhibit '!L904</f>
        <v>47059866.95000001</v>
      </c>
      <c r="N19" s="11"/>
      <c r="O19" s="11">
        <f>'CY - Summary Exhibit '!N904</f>
        <v>74369002.819999993</v>
      </c>
      <c r="P19" s="11">
        <f>'CY - Summary Exhibit '!O904</f>
        <v>686457998.14499998</v>
      </c>
      <c r="Q19" s="11">
        <f>'CY - Summary Exhibit '!P904</f>
        <v>0</v>
      </c>
      <c r="R19" s="11">
        <f>'CY - Summary Exhibit '!Q904</f>
        <v>47059539.410000004</v>
      </c>
      <c r="S19" s="11"/>
      <c r="T19" s="11">
        <f>'CY - Summary Exhibit '!S904</f>
        <v>567268992.93000007</v>
      </c>
      <c r="U19" s="11">
        <f>'CY - Summary Exhibit '!T904</f>
        <v>95</v>
      </c>
      <c r="V19" s="11">
        <f>'CY - Summary Exhibit '!U904</f>
        <v>567269105</v>
      </c>
    </row>
    <row r="20" spans="1:23" hidden="1">
      <c r="A20" s="8"/>
      <c r="B20" s="8"/>
      <c r="C20" s="8"/>
      <c r="D20" s="8"/>
      <c r="E20" s="8"/>
      <c r="F20" s="8"/>
      <c r="G20" s="8"/>
      <c r="H20" s="8"/>
      <c r="I20" s="8"/>
      <c r="J20" s="8"/>
      <c r="K20" s="8"/>
      <c r="L20" s="8"/>
      <c r="M20" s="8"/>
      <c r="N20" s="8"/>
      <c r="O20" s="8"/>
      <c r="P20" s="8"/>
      <c r="Q20" s="8"/>
      <c r="R20" s="8"/>
      <c r="S20" s="8"/>
      <c r="T20" s="8"/>
      <c r="U20" s="8"/>
      <c r="V20" s="8"/>
    </row>
    <row r="21" spans="1:23" ht="30" hidden="1">
      <c r="A21" s="8" t="s">
        <v>2379</v>
      </c>
      <c r="B21" s="8"/>
      <c r="C21" s="8"/>
      <c r="D21" s="8"/>
      <c r="E21" s="8"/>
      <c r="F21" s="8"/>
      <c r="G21" s="8"/>
      <c r="H21" s="8"/>
      <c r="I21" s="8"/>
      <c r="J21" s="8"/>
      <c r="K21" s="8"/>
      <c r="L21" s="8"/>
      <c r="M21" s="8"/>
      <c r="N21" s="8"/>
      <c r="O21" s="8"/>
      <c r="P21" s="8"/>
      <c r="Q21" s="8"/>
      <c r="R21" s="8"/>
      <c r="S21" s="8"/>
      <c r="T21" s="8"/>
      <c r="U21" s="8"/>
      <c r="V21" s="8"/>
    </row>
    <row r="22" spans="1:23" hidden="1">
      <c r="A22" t="str">
        <f>C2</f>
        <v>N/A</v>
      </c>
      <c r="B22" t="str">
        <f>VLOOKUP($A22,'PY1 - Summary Exhibit'!$A:$U,'JE Template'!B8,FALSE)</f>
        <v>No additional agency chosen</v>
      </c>
      <c r="C22" s="102">
        <f>VLOOKUP($A22,'PY1 - Summary Exhibit'!$A:$U,'JE Template'!C8,FALSE)</f>
        <v>0</v>
      </c>
      <c r="D22" s="102">
        <f>VLOOKUP($A22,'PY1 - Summary Exhibit'!$A:$U,'JE Template'!D8,FALSE)</f>
        <v>0</v>
      </c>
      <c r="E22" s="102">
        <f>C22-D22</f>
        <v>0</v>
      </c>
      <c r="F22" s="11">
        <f>VLOOKUP($A22,'PY1 - Summary Exhibit'!$A:$U,'JE Template'!F8,FALSE)</f>
        <v>0</v>
      </c>
      <c r="G22" s="11">
        <f>VLOOKUP($A22,'PY1 - Summary Exhibit'!$A:$U,'JE Template'!G8,FALSE)</f>
        <v>0</v>
      </c>
      <c r="H22" s="11">
        <f>VLOOKUP($A22,'PY1 - Summary Exhibit'!$A:$U,'JE Template'!H8,FALSE)</f>
        <v>0</v>
      </c>
      <c r="J22" s="11">
        <f>VLOOKUP($A22,'PY1 - Summary Exhibit'!$A:$U,'JE Template'!J8,FALSE)</f>
        <v>0</v>
      </c>
      <c r="K22" s="11">
        <f>VLOOKUP($A22,'PY1 - Summary Exhibit'!$A:$U,'JE Template'!K8,FALSE)</f>
        <v>0</v>
      </c>
      <c r="L22" s="11">
        <f>VLOOKUP($A22,'PY1 - Summary Exhibit'!$A:$U,'JE Template'!L8,FALSE)</f>
        <v>0</v>
      </c>
      <c r="M22" s="11">
        <f>VLOOKUP($A22,'PY1 - Summary Exhibit'!$A:$U,'JE Template'!M8,FALSE)</f>
        <v>0</v>
      </c>
      <c r="O22" s="11">
        <f>VLOOKUP($A22,'PY1 - Summary Exhibit'!$A:$U,'JE Template'!O8,FALSE)</f>
        <v>0</v>
      </c>
      <c r="P22" s="11">
        <f>VLOOKUP($A22,'PY1 - Summary Exhibit'!$A:$U,'JE Template'!P8,FALSE)</f>
        <v>0</v>
      </c>
      <c r="Q22" s="11">
        <f>VLOOKUP($A22,'PY1 - Summary Exhibit'!$A:$U,'JE Template'!Q8,FALSE)</f>
        <v>0</v>
      </c>
      <c r="R22" s="11">
        <f>VLOOKUP($A22,'PY1 - Summary Exhibit'!$A:$U,'JE Template'!R8,FALSE)</f>
        <v>0</v>
      </c>
      <c r="T22" s="11">
        <f>VLOOKUP($A22,'PY1 - Summary Exhibit'!$A:$U,'JE Template'!T8,FALSE)</f>
        <v>0</v>
      </c>
      <c r="U22" s="11">
        <f>VLOOKUP($A22,'PY1 - Summary Exhibit'!$A:$U,'JE Template'!U8,FALSE)</f>
        <v>0</v>
      </c>
      <c r="V22" s="11">
        <f>VLOOKUP($A22,'PY1 - Summary Exhibit'!$A:$U,'JE Template'!V8,FALSE)</f>
        <v>0</v>
      </c>
    </row>
    <row r="23" spans="1:23" hidden="1">
      <c r="A23" s="8"/>
      <c r="B23" s="8"/>
      <c r="C23" s="8"/>
      <c r="D23" s="8"/>
      <c r="E23" s="8"/>
      <c r="F23" s="8"/>
      <c r="G23" s="8"/>
      <c r="H23" s="8"/>
      <c r="I23" s="8"/>
      <c r="J23" s="8"/>
      <c r="K23" s="8"/>
      <c r="L23" s="8"/>
      <c r="M23" s="8"/>
      <c r="N23" s="8"/>
      <c r="O23" s="8"/>
      <c r="P23" s="8"/>
      <c r="Q23" s="8"/>
      <c r="R23" s="8"/>
      <c r="S23" s="8"/>
      <c r="T23" s="8"/>
      <c r="U23" s="8"/>
      <c r="V23" s="8"/>
    </row>
    <row r="24" spans="1:23" hidden="1">
      <c r="A24" s="14" t="str">
        <f>C3</f>
        <v>N/A</v>
      </c>
      <c r="B24" s="179" t="str">
        <f>VLOOKUP($A24,'PY1 - Summary Exhibit'!$A:$U,'JE Template'!B8,FALSE)</f>
        <v>No additional agency chosen</v>
      </c>
      <c r="C24" s="102">
        <f>VLOOKUP($A24,'PY1 - Summary Exhibit'!$A:$U,'JE Template'!C8,FALSE)</f>
        <v>0</v>
      </c>
      <c r="D24" s="102">
        <f>VLOOKUP($A24,'PY1 - Summary Exhibit'!$A:$U,'JE Template'!D8,FALSE)</f>
        <v>0</v>
      </c>
      <c r="E24" s="102">
        <f>C24-D24</f>
        <v>0</v>
      </c>
      <c r="F24" s="11">
        <f>VLOOKUP($A24,'PY1 - Summary Exhibit'!$A:$U,'JE Template'!F8,FALSE)</f>
        <v>0</v>
      </c>
      <c r="G24" s="11">
        <f>VLOOKUP($A24,'PY1 - Summary Exhibit'!$A:$U,'JE Template'!G8,FALSE)</f>
        <v>0</v>
      </c>
      <c r="H24" s="11">
        <f>VLOOKUP($A24,'PY1 - Summary Exhibit'!$A:$U,'JE Template'!H8,FALSE)</f>
        <v>0</v>
      </c>
      <c r="I24" s="11"/>
      <c r="J24" s="11">
        <f>VLOOKUP($A24,'PY1 - Summary Exhibit'!$A:$U,'JE Template'!J8,FALSE)</f>
        <v>0</v>
      </c>
      <c r="K24" s="11">
        <f>VLOOKUP($A24,'PY1 - Summary Exhibit'!$A:$U,'JE Template'!K8,FALSE)</f>
        <v>0</v>
      </c>
      <c r="L24" s="11">
        <f>VLOOKUP($A24,'PY1 - Summary Exhibit'!$A:$U,'JE Template'!L8,FALSE)</f>
        <v>0</v>
      </c>
      <c r="M24" s="11">
        <f>VLOOKUP($A24,'PY1 - Summary Exhibit'!$A:$U,'JE Template'!M8,FALSE)</f>
        <v>0</v>
      </c>
      <c r="N24" s="11"/>
      <c r="O24" s="11">
        <f>VLOOKUP($A24,'PY1 - Summary Exhibit'!$A:$U,'JE Template'!O8,FALSE)</f>
        <v>0</v>
      </c>
      <c r="P24" s="11">
        <f>VLOOKUP($A24,'PY1 - Summary Exhibit'!$A:$U,'JE Template'!P8,FALSE)</f>
        <v>0</v>
      </c>
      <c r="Q24" s="11">
        <f>VLOOKUP($A24,'PY1 - Summary Exhibit'!$A:$U,'JE Template'!Q8,FALSE)</f>
        <v>0</v>
      </c>
      <c r="R24" s="11">
        <f>VLOOKUP($A24,'PY1 - Summary Exhibit'!$A:$U,'JE Template'!R8,FALSE)</f>
        <v>0</v>
      </c>
      <c r="S24" s="11"/>
      <c r="T24" s="11">
        <f>VLOOKUP($A24,'PY1 - Summary Exhibit'!$A:$U,'JE Template'!T8,FALSE)</f>
        <v>0</v>
      </c>
      <c r="U24" s="11">
        <f>VLOOKUP($A24,'PY1 - Summary Exhibit'!$A:$U,'JE Template'!U8,FALSE)</f>
        <v>0</v>
      </c>
      <c r="V24" s="11">
        <f>VLOOKUP($A24,'PY1 - Summary Exhibit'!$A:$U,'JE Template'!V8,FALSE)</f>
        <v>0</v>
      </c>
    </row>
    <row r="25" spans="1:23" hidden="1">
      <c r="A25" s="8"/>
      <c r="B25" s="8"/>
      <c r="C25" s="8"/>
      <c r="D25" s="8"/>
      <c r="E25" s="8"/>
      <c r="F25" s="8"/>
      <c r="G25" s="8"/>
      <c r="H25" s="8"/>
      <c r="I25" s="8"/>
      <c r="J25" s="8"/>
      <c r="K25" s="8"/>
      <c r="L25" s="8"/>
      <c r="M25" s="8"/>
      <c r="N25" s="8"/>
      <c r="O25" s="8"/>
      <c r="P25" s="8"/>
      <c r="Q25" s="8"/>
      <c r="R25" s="8"/>
      <c r="S25" s="8"/>
      <c r="T25" s="8"/>
      <c r="U25" s="8"/>
      <c r="V25" s="8"/>
    </row>
    <row r="26" spans="1:23" hidden="1">
      <c r="B26" t="s">
        <v>1472</v>
      </c>
      <c r="C26" s="102">
        <f>C22+C24</f>
        <v>0</v>
      </c>
      <c r="D26" s="102">
        <f>D22+D24</f>
        <v>0</v>
      </c>
      <c r="E26" s="102">
        <f>C26-D26</f>
        <v>0</v>
      </c>
      <c r="F26" s="11">
        <f>F22+F24</f>
        <v>0</v>
      </c>
      <c r="G26" s="11">
        <f t="shared" ref="G26:H26" si="4">G22+G24</f>
        <v>0</v>
      </c>
      <c r="H26" s="11">
        <f t="shared" si="4"/>
        <v>0</v>
      </c>
      <c r="I26" s="11"/>
      <c r="J26" s="11">
        <f t="shared" ref="J26:M26" si="5">J22+J24</f>
        <v>0</v>
      </c>
      <c r="K26" s="11">
        <f t="shared" si="5"/>
        <v>0</v>
      </c>
      <c r="L26" s="11">
        <f t="shared" si="5"/>
        <v>0</v>
      </c>
      <c r="M26" s="11">
        <f t="shared" si="5"/>
        <v>0</v>
      </c>
      <c r="N26" s="11"/>
      <c r="O26" s="11">
        <f t="shared" ref="O26:R26" si="6">O22+O24</f>
        <v>0</v>
      </c>
      <c r="P26" s="11">
        <f t="shared" si="6"/>
        <v>0</v>
      </c>
      <c r="Q26" s="11">
        <f t="shared" si="6"/>
        <v>0</v>
      </c>
      <c r="R26" s="11">
        <f t="shared" si="6"/>
        <v>0</v>
      </c>
      <c r="S26" s="11"/>
      <c r="T26" s="11">
        <f t="shared" ref="T26:V26" si="7">T22+T24</f>
        <v>0</v>
      </c>
      <c r="U26" s="11">
        <f t="shared" si="7"/>
        <v>0</v>
      </c>
      <c r="V26" s="11">
        <f t="shared" si="7"/>
        <v>0</v>
      </c>
      <c r="W26" s="11"/>
    </row>
    <row r="27" spans="1:23" hidden="1"/>
    <row r="28" spans="1:23" hidden="1">
      <c r="A28" s="14"/>
      <c r="B28" t="s">
        <v>973</v>
      </c>
      <c r="F28" s="11">
        <f>'PY1 - Summary Exhibit'!E904</f>
        <v>408282084</v>
      </c>
      <c r="G28" s="11">
        <f>'PY1 - Summary Exhibit'!F904</f>
        <v>-551918055.19179988</v>
      </c>
      <c r="H28" s="11">
        <f>'PY1 - Summary Exhibit'!G904</f>
        <v>448793978.815</v>
      </c>
      <c r="I28" s="11"/>
      <c r="J28" s="11">
        <f>'PY1 - Summary Exhibit'!I904</f>
        <v>0</v>
      </c>
      <c r="K28" s="11">
        <f>'PY1 - Summary Exhibit'!J904</f>
        <v>901915995.14999998</v>
      </c>
      <c r="L28" s="11">
        <f>'PY1 - Summary Exhibit'!K904</f>
        <v>0</v>
      </c>
      <c r="M28" s="11">
        <f>'PY1 - Summary Exhibit'!L904</f>
        <v>35048818.980000004</v>
      </c>
      <c r="N28" s="11"/>
      <c r="O28" s="11">
        <f>'PY1 - Summary Exhibit'!N904</f>
        <v>105492995.10250002</v>
      </c>
      <c r="P28" s="11">
        <f>'PY1 - Summary Exhibit'!O904</f>
        <v>1029687002.02</v>
      </c>
      <c r="Q28" s="11">
        <f>'PY1 - Summary Exhibit'!P904</f>
        <v>0</v>
      </c>
      <c r="R28" s="11">
        <f>'PY1 - Summary Exhibit'!Q904</f>
        <v>35048729.859999999</v>
      </c>
      <c r="S28" s="11"/>
      <c r="T28" s="11">
        <f>'PY1 - Summary Exhibit'!S904</f>
        <v>204901982.625</v>
      </c>
      <c r="U28" s="11">
        <f>'PY1 - Summary Exhibit'!T904</f>
        <v>30</v>
      </c>
      <c r="V28" s="11">
        <f>'PY1 - Summary Exhibit'!U904</f>
        <v>204902031</v>
      </c>
    </row>
    <row r="29" spans="1:23" hidden="1">
      <c r="A29" s="14"/>
      <c r="F29" s="11"/>
      <c r="G29" s="11"/>
      <c r="H29" s="11"/>
      <c r="J29" s="11"/>
      <c r="K29" s="11"/>
      <c r="L29" s="11"/>
      <c r="M29" s="11"/>
      <c r="O29" s="11"/>
      <c r="P29" s="11"/>
      <c r="Q29" s="11"/>
      <c r="R29" s="11"/>
      <c r="T29" s="11"/>
      <c r="U29" s="11"/>
      <c r="V29" s="11"/>
    </row>
    <row r="30" spans="1:23" ht="30" hidden="1">
      <c r="A30" s="207" t="s">
        <v>2380</v>
      </c>
      <c r="F30" s="11"/>
      <c r="G30" s="11"/>
      <c r="H30" s="11"/>
      <c r="J30" s="11"/>
      <c r="K30" s="11"/>
      <c r="L30" s="11"/>
      <c r="M30" s="11"/>
      <c r="O30" s="11"/>
      <c r="P30" s="11"/>
      <c r="Q30" s="11"/>
      <c r="R30" s="11"/>
      <c r="T30" s="11"/>
      <c r="U30" s="11"/>
      <c r="V30" s="11"/>
    </row>
    <row r="31" spans="1:23" hidden="1">
      <c r="A31" s="180" t="str">
        <f>C2</f>
        <v>N/A</v>
      </c>
      <c r="B31" t="str">
        <f>VLOOKUP($A31,'PY2 - Summary Exhibit'!$A:$U,'JE Template'!B8,FALSE)</f>
        <v>No additional agency chosen</v>
      </c>
      <c r="C31" s="102">
        <f>VLOOKUP($A31,'PY2 - Summary Exhibit'!$A:$U,'JE Template'!C8,FALSE)</f>
        <v>0</v>
      </c>
      <c r="D31" s="102">
        <f>VLOOKUP($A31,'PY2 - Summary Exhibit'!$A:$U,'JE Template'!D8,FALSE)</f>
        <v>0</v>
      </c>
      <c r="E31" s="102">
        <f>C31-D31</f>
        <v>0</v>
      </c>
      <c r="F31" s="11">
        <f>VLOOKUP($A31,'PY2 - Summary Exhibit'!$A:$U,'JE Template'!F8,FALSE)</f>
        <v>0</v>
      </c>
      <c r="G31" s="11">
        <f>VLOOKUP($A31,'PY2 - Summary Exhibit'!$A:$U,'JE Template'!G8,FALSE)</f>
        <v>0</v>
      </c>
      <c r="H31" s="11">
        <f>VLOOKUP($A31,'PY2 - Summary Exhibit'!$A:$U,'JE Template'!H8,FALSE)</f>
        <v>0</v>
      </c>
      <c r="I31" s="11"/>
      <c r="J31" s="11">
        <f>VLOOKUP($A31,'PY2 - Summary Exhibit'!$A:$U,'JE Template'!J8,FALSE)</f>
        <v>0</v>
      </c>
      <c r="K31" s="11">
        <f>VLOOKUP($A31,'PY2 - Summary Exhibit'!$A:$U,'JE Template'!K8,FALSE)</f>
        <v>0</v>
      </c>
      <c r="L31" s="11">
        <f>VLOOKUP($A31,'PY2 - Summary Exhibit'!$A:$U,'JE Template'!L8,FALSE)</f>
        <v>0</v>
      </c>
      <c r="M31" s="11">
        <f>VLOOKUP($A31,'PY2 - Summary Exhibit'!$A:$U,'JE Template'!M8,FALSE)</f>
        <v>0</v>
      </c>
      <c r="N31" s="11"/>
      <c r="O31" s="11">
        <f>VLOOKUP($A31,'PY2 - Summary Exhibit'!$A:$U,'JE Template'!O8,FALSE)</f>
        <v>0</v>
      </c>
      <c r="P31" s="11">
        <f>VLOOKUP($A31,'PY2 - Summary Exhibit'!$A:$U,'JE Template'!P8,FALSE)</f>
        <v>0</v>
      </c>
      <c r="Q31" s="11">
        <f>VLOOKUP($A31,'PY2 - Summary Exhibit'!$A:$U,'JE Template'!Q8,FALSE)</f>
        <v>0</v>
      </c>
      <c r="R31" s="11">
        <f>VLOOKUP($A31,'PY2 - Summary Exhibit'!$A:$U,'JE Template'!R8,FALSE)</f>
        <v>0</v>
      </c>
      <c r="S31" s="11"/>
      <c r="T31" s="11">
        <f>VLOOKUP($A31,'PY2 - Summary Exhibit'!$A:$U,'JE Template'!T8,FALSE)</f>
        <v>0</v>
      </c>
      <c r="U31" s="11">
        <f>VLOOKUP($A31,'PY2 - Summary Exhibit'!$A:$U,'JE Template'!U8,FALSE)</f>
        <v>0</v>
      </c>
      <c r="V31" s="11">
        <f>VLOOKUP($A31,'PY2 - Summary Exhibit'!$A:$U,'JE Template'!V8,FALSE)</f>
        <v>0</v>
      </c>
    </row>
    <row r="32" spans="1:23" hidden="1">
      <c r="A32" s="180"/>
      <c r="F32" s="11"/>
      <c r="G32" s="11"/>
      <c r="H32" s="11"/>
      <c r="J32" s="11"/>
      <c r="K32" s="11"/>
      <c r="L32" s="11"/>
      <c r="M32" s="11"/>
      <c r="O32" s="11"/>
      <c r="P32" s="11"/>
      <c r="Q32" s="11"/>
      <c r="R32" s="11"/>
      <c r="T32" s="11"/>
      <c r="U32" s="11"/>
      <c r="V32" s="11"/>
    </row>
    <row r="33" spans="1:22" hidden="1">
      <c r="A33" s="180" t="str">
        <f>C3</f>
        <v>N/A</v>
      </c>
      <c r="B33" s="3" t="str">
        <f>VLOOKUP($A33,'PY2 - Summary Exhibit'!$A:$U,'JE Template'!B8,FALSE)</f>
        <v>No additional agency chosen</v>
      </c>
      <c r="C33" s="102">
        <f>VLOOKUP($A33,'PY2 - Summary Exhibit'!$A:$U,'JE Template'!C8,FALSE)</f>
        <v>0</v>
      </c>
      <c r="D33" s="102">
        <f>VLOOKUP($A33,'PY2 - Summary Exhibit'!$A:$U,'JE Template'!D8,FALSE)</f>
        <v>0</v>
      </c>
      <c r="E33" s="102">
        <f>C33-D33</f>
        <v>0</v>
      </c>
      <c r="F33" s="11">
        <f>VLOOKUP($A33,'PY2 - Summary Exhibit'!$A:$U,'JE Template'!F8,FALSE)</f>
        <v>0</v>
      </c>
      <c r="G33" s="11">
        <f>VLOOKUP($A33,'PY2 - Summary Exhibit'!$A:$U,'JE Template'!G8,FALSE)</f>
        <v>0</v>
      </c>
      <c r="H33" s="11">
        <f>VLOOKUP($A33,'PY2 - Summary Exhibit'!$A:$U,'JE Template'!H8,FALSE)</f>
        <v>0</v>
      </c>
      <c r="I33" s="11"/>
      <c r="J33" s="11">
        <f>VLOOKUP($A33,'PY2 - Summary Exhibit'!$A:$U,'JE Template'!J8,FALSE)</f>
        <v>0</v>
      </c>
      <c r="K33" s="11">
        <f>VLOOKUP($A33,'PY2 - Summary Exhibit'!$A:$U,'JE Template'!K8,FALSE)</f>
        <v>0</v>
      </c>
      <c r="L33" s="11">
        <f>VLOOKUP($A33,'PY2 - Summary Exhibit'!$A:$U,'JE Template'!L8,FALSE)</f>
        <v>0</v>
      </c>
      <c r="M33" s="11">
        <f>VLOOKUP($A33,'PY2 - Summary Exhibit'!$A:$U,'JE Template'!M8,FALSE)</f>
        <v>0</v>
      </c>
      <c r="N33" s="11"/>
      <c r="O33" s="11">
        <f>VLOOKUP($A33,'PY2 - Summary Exhibit'!$A:$U,'JE Template'!O8,FALSE)</f>
        <v>0</v>
      </c>
      <c r="P33" s="11">
        <f>VLOOKUP($A33,'PY2 - Summary Exhibit'!$A:$U,'JE Template'!P8,FALSE)</f>
        <v>0</v>
      </c>
      <c r="Q33" s="11">
        <f>VLOOKUP($A33,'PY2 - Summary Exhibit'!$A:$U,'JE Template'!Q8,FALSE)</f>
        <v>0</v>
      </c>
      <c r="R33" s="11">
        <f>VLOOKUP($A33,'PY2 - Summary Exhibit'!$A:$U,'JE Template'!R8,FALSE)</f>
        <v>0</v>
      </c>
      <c r="S33" s="11"/>
      <c r="T33" s="11">
        <f>VLOOKUP($A33,'PY2 - Summary Exhibit'!$A:$U,'JE Template'!T8,FALSE)</f>
        <v>0</v>
      </c>
      <c r="U33" s="11">
        <f>VLOOKUP($A33,'PY2 - Summary Exhibit'!$A:$U,'JE Template'!U8,FALSE)</f>
        <v>0</v>
      </c>
      <c r="V33" s="11">
        <f>VLOOKUP($A33,'PY2 - Summary Exhibit'!$A:$U,'JE Template'!V8,FALSE)</f>
        <v>0</v>
      </c>
    </row>
    <row r="34" spans="1:22" hidden="1">
      <c r="A34" s="103"/>
      <c r="F34" s="11"/>
      <c r="G34" s="11"/>
      <c r="H34" s="11"/>
      <c r="J34" s="11"/>
      <c r="K34" s="11"/>
      <c r="L34" s="11"/>
      <c r="M34" s="11"/>
      <c r="O34" s="11"/>
      <c r="P34" s="11"/>
      <c r="Q34" s="11"/>
      <c r="R34" s="11"/>
      <c r="T34" s="11"/>
      <c r="U34" s="11"/>
      <c r="V34" s="11"/>
    </row>
    <row r="35" spans="1:22" hidden="1">
      <c r="A35" s="14"/>
      <c r="B35" t="s">
        <v>1472</v>
      </c>
      <c r="C35" s="102">
        <f>C31+C33</f>
        <v>0</v>
      </c>
      <c r="D35" s="102">
        <f>D31+D33</f>
        <v>0</v>
      </c>
      <c r="E35" s="102">
        <f>C35-D35</f>
        <v>0</v>
      </c>
      <c r="F35" s="11">
        <f>F31+F33</f>
        <v>0</v>
      </c>
      <c r="G35" s="11">
        <f t="shared" ref="G35:H35" si="8">G31+G33</f>
        <v>0</v>
      </c>
      <c r="H35" s="11">
        <f t="shared" si="8"/>
        <v>0</v>
      </c>
      <c r="I35" s="11"/>
      <c r="J35" s="11">
        <f t="shared" ref="J35:M35" si="9">J31+J33</f>
        <v>0</v>
      </c>
      <c r="K35" s="11">
        <f t="shared" si="9"/>
        <v>0</v>
      </c>
      <c r="L35" s="11">
        <f t="shared" si="9"/>
        <v>0</v>
      </c>
      <c r="M35" s="11">
        <f t="shared" si="9"/>
        <v>0</v>
      </c>
      <c r="N35" s="11"/>
      <c r="O35" s="11">
        <f t="shared" ref="O35:R35" si="10">O31+O33</f>
        <v>0</v>
      </c>
      <c r="P35" s="11">
        <f t="shared" si="10"/>
        <v>0</v>
      </c>
      <c r="Q35" s="11">
        <f t="shared" si="10"/>
        <v>0</v>
      </c>
      <c r="R35" s="11">
        <f t="shared" si="10"/>
        <v>0</v>
      </c>
      <c r="S35" s="11"/>
      <c r="T35" s="11">
        <f t="shared" ref="T35:V35" si="11">T31+T33</f>
        <v>0</v>
      </c>
      <c r="U35" s="11">
        <f t="shared" si="11"/>
        <v>0</v>
      </c>
      <c r="V35" s="11">
        <f t="shared" si="11"/>
        <v>0</v>
      </c>
    </row>
    <row r="36" spans="1:22" hidden="1">
      <c r="A36" s="14"/>
      <c r="F36" s="11"/>
      <c r="G36" s="11"/>
      <c r="H36" s="11"/>
      <c r="J36" s="11"/>
      <c r="K36" s="11"/>
      <c r="L36" s="11"/>
      <c r="M36" s="11"/>
      <c r="O36" s="11"/>
      <c r="P36" s="11"/>
      <c r="Q36" s="11"/>
      <c r="R36" s="11"/>
      <c r="T36" s="11"/>
      <c r="U36" s="11"/>
      <c r="V36" s="11"/>
    </row>
    <row r="37" spans="1:22" hidden="1">
      <c r="A37" s="14"/>
      <c r="B37" t="s">
        <v>974</v>
      </c>
      <c r="F37" s="11">
        <f>'PY2 - Summary Exhibit'!E909</f>
        <v>394748382.79595196</v>
      </c>
      <c r="G37" s="11">
        <f>'PY2 - Summary Exhibit'!F909</f>
        <v>1205384000.0000007</v>
      </c>
      <c r="H37" s="11">
        <f>'PY2 - Summary Exhibit'!G909</f>
        <v>-589746058.97460008</v>
      </c>
      <c r="I37" s="11"/>
      <c r="J37" s="11">
        <f>'PY2 - Summary Exhibit'!I909</f>
        <v>0</v>
      </c>
      <c r="K37" s="11">
        <f>'PY2 - Summary Exhibit'!J909</f>
        <v>0</v>
      </c>
      <c r="L37" s="11">
        <f>'PY2 - Summary Exhibit'!K909</f>
        <v>0</v>
      </c>
      <c r="M37" s="11">
        <f>'PY2 - Summary Exhibit'!L909</f>
        <v>21904173</v>
      </c>
      <c r="N37" s="11"/>
      <c r="O37" s="11">
        <f>'PY2 - Summary Exhibit'!N909</f>
        <v>64440006.444000006</v>
      </c>
      <c r="P37" s="11">
        <f>'PY2 - Summary Exhibit'!O909</f>
        <v>1372916137.2916005</v>
      </c>
      <c r="Q37" s="11">
        <f>'PY2 - Summary Exhibit'!P909</f>
        <v>0</v>
      </c>
      <c r="R37" s="11">
        <f>'PY2 - Summary Exhibit'!Q909</f>
        <v>21904066</v>
      </c>
      <c r="S37" s="11"/>
      <c r="T37" s="11">
        <f>'PY2 - Summary Exhibit'!S909</f>
        <v>36974003.697400033</v>
      </c>
      <c r="U37" s="11">
        <f>'PY2 - Summary Exhibit'!T909</f>
        <v>27</v>
      </c>
      <c r="V37" s="11">
        <f>'PY2 - Summary Exhibit'!U909</f>
        <v>36974030.697400033</v>
      </c>
    </row>
    <row r="38" spans="1:22">
      <c r="A38" s="14"/>
      <c r="F38" s="11"/>
      <c r="G38" s="11"/>
      <c r="H38" s="11"/>
      <c r="J38" s="11"/>
      <c r="K38" s="11"/>
      <c r="L38" s="11"/>
      <c r="M38" s="11"/>
      <c r="O38" s="11"/>
      <c r="P38" s="11"/>
      <c r="Q38" s="11"/>
      <c r="R38" s="11"/>
      <c r="T38" s="11"/>
      <c r="U38" s="11"/>
      <c r="V38" s="11"/>
    </row>
    <row r="39" spans="1:22" hidden="1">
      <c r="A39" s="14"/>
      <c r="F39" s="11"/>
      <c r="G39" s="11"/>
      <c r="H39" s="11"/>
      <c r="J39" s="11"/>
      <c r="K39" s="11"/>
      <c r="L39" s="11"/>
      <c r="M39" s="11"/>
      <c r="O39" s="11"/>
      <c r="P39" s="11"/>
      <c r="Q39" s="11"/>
      <c r="R39" s="11"/>
      <c r="T39" s="11"/>
      <c r="U39" s="11"/>
      <c r="V39" s="11"/>
    </row>
    <row r="40" spans="1:22" hidden="1">
      <c r="A40" s="14"/>
      <c r="B40" s="104" t="s">
        <v>975</v>
      </c>
      <c r="C40" s="105"/>
      <c r="D40" s="105"/>
      <c r="E40" s="105"/>
      <c r="F40" s="106"/>
      <c r="G40" s="106"/>
      <c r="H40" s="106"/>
      <c r="I40" s="105"/>
      <c r="J40" s="106"/>
      <c r="K40" s="106"/>
      <c r="L40" s="106"/>
      <c r="M40" s="106"/>
      <c r="N40" s="105"/>
      <c r="O40" s="106"/>
      <c r="P40" s="106"/>
      <c r="Q40" s="106"/>
      <c r="R40" s="106"/>
      <c r="S40" s="105"/>
      <c r="T40" s="210"/>
      <c r="U40" s="11"/>
      <c r="V40" s="11"/>
    </row>
    <row r="41" spans="1:22" hidden="1">
      <c r="A41" s="14"/>
      <c r="B41" s="107"/>
      <c r="C41" s="108"/>
      <c r="D41" s="108"/>
      <c r="E41" s="108"/>
      <c r="F41" s="109"/>
      <c r="G41" s="109"/>
      <c r="H41" s="109"/>
      <c r="I41" s="108"/>
      <c r="J41" s="109"/>
      <c r="K41" s="109"/>
      <c r="L41" s="109"/>
      <c r="M41" s="109"/>
      <c r="N41" s="108"/>
      <c r="O41" s="109"/>
      <c r="P41" s="109"/>
      <c r="Q41" s="109"/>
      <c r="R41" s="109"/>
      <c r="S41" s="108"/>
      <c r="T41" s="110"/>
      <c r="U41" s="11"/>
      <c r="V41" s="11"/>
    </row>
    <row r="42" spans="1:22" ht="90" hidden="1">
      <c r="A42" s="14"/>
      <c r="B42" s="111"/>
      <c r="C42" s="8" t="s">
        <v>20</v>
      </c>
      <c r="D42" s="8" t="s">
        <v>7</v>
      </c>
      <c r="E42" s="8" t="s">
        <v>8</v>
      </c>
      <c r="F42" s="8" t="s">
        <v>9</v>
      </c>
      <c r="G42" s="109"/>
      <c r="H42" s="108"/>
      <c r="I42" s="109"/>
      <c r="J42" s="109"/>
      <c r="K42" s="109"/>
      <c r="L42" s="109"/>
      <c r="M42" s="108"/>
      <c r="N42" s="109"/>
      <c r="O42" s="108"/>
      <c r="P42" s="109"/>
      <c r="Q42" s="109"/>
      <c r="R42" s="109"/>
      <c r="S42" s="108"/>
      <c r="T42" s="110"/>
      <c r="U42" s="11"/>
      <c r="V42" s="11"/>
    </row>
    <row r="43" spans="1:22" hidden="1">
      <c r="A43" s="14"/>
      <c r="B43" s="112" t="s">
        <v>2381</v>
      </c>
      <c r="C43" s="108">
        <v>4.8600000000000003</v>
      </c>
      <c r="D43" s="109">
        <v>50205000</v>
      </c>
      <c r="E43" s="109">
        <v>1479258000</v>
      </c>
      <c r="F43" s="109">
        <v>183019000</v>
      </c>
      <c r="G43" s="109"/>
      <c r="H43" s="108"/>
      <c r="I43" s="109"/>
      <c r="J43" s="109"/>
      <c r="K43" s="109"/>
      <c r="L43" s="109"/>
      <c r="M43" s="108"/>
      <c r="N43" s="109"/>
      <c r="O43" s="108"/>
      <c r="P43" s="109"/>
      <c r="Q43" s="109"/>
      <c r="R43" s="109"/>
      <c r="S43" s="108"/>
      <c r="T43" s="110"/>
      <c r="U43" s="11"/>
      <c r="V43" s="11"/>
    </row>
    <row r="44" spans="1:22" hidden="1">
      <c r="A44" s="14"/>
      <c r="B44" s="112" t="s">
        <v>976</v>
      </c>
      <c r="C44" s="108">
        <v>4.82</v>
      </c>
      <c r="D44" s="109">
        <v>-72177000</v>
      </c>
      <c r="E44" s="109">
        <v>1127396000</v>
      </c>
      <c r="F44" s="109">
        <v>0</v>
      </c>
      <c r="G44" s="109"/>
      <c r="H44" s="108"/>
      <c r="I44" s="109"/>
      <c r="J44" s="109"/>
      <c r="K44" s="109"/>
      <c r="L44" s="109"/>
      <c r="M44" s="108"/>
      <c r="N44" s="109"/>
      <c r="O44" s="108"/>
      <c r="P44" s="109"/>
      <c r="Q44" s="109"/>
      <c r="R44" s="109"/>
      <c r="S44" s="108"/>
      <c r="T44" s="110"/>
      <c r="U44" s="11"/>
      <c r="V44" s="11"/>
    </row>
    <row r="45" spans="1:22" hidden="1">
      <c r="A45" s="14"/>
      <c r="B45" s="112" t="s">
        <v>977</v>
      </c>
      <c r="C45" s="108">
        <v>4.99</v>
      </c>
      <c r="D45" s="109">
        <v>-80590000</v>
      </c>
      <c r="E45" s="109">
        <v>-1716145000</v>
      </c>
      <c r="F45" s="109">
        <v>0</v>
      </c>
      <c r="G45" s="109"/>
      <c r="H45" s="108"/>
      <c r="I45" s="109"/>
      <c r="J45" s="109"/>
      <c r="K45" s="109"/>
      <c r="L45" s="109"/>
      <c r="M45" s="108"/>
      <c r="N45" s="109"/>
      <c r="O45" s="108"/>
      <c r="P45" s="109"/>
      <c r="Q45" s="109"/>
      <c r="R45" s="109"/>
      <c r="S45" s="108"/>
      <c r="T45" s="110"/>
      <c r="U45" s="11"/>
      <c r="V45" s="11"/>
    </row>
    <row r="46" spans="1:22" hidden="1">
      <c r="A46" s="14"/>
      <c r="B46" s="107"/>
      <c r="C46" s="108"/>
      <c r="D46" s="108"/>
      <c r="E46" s="109"/>
      <c r="F46" s="109"/>
      <c r="G46" s="109"/>
      <c r="H46" s="108"/>
      <c r="I46" s="109"/>
      <c r="J46" s="109"/>
      <c r="K46" s="109"/>
      <c r="L46" s="109"/>
      <c r="M46" s="108"/>
      <c r="N46" s="109"/>
      <c r="O46" s="108"/>
      <c r="P46" s="109"/>
      <c r="Q46" s="109"/>
      <c r="R46" s="109"/>
      <c r="S46" s="108"/>
      <c r="T46" s="110"/>
      <c r="U46" s="11"/>
      <c r="V46" s="11"/>
    </row>
    <row r="47" spans="1:22" hidden="1">
      <c r="A47" s="14"/>
      <c r="B47" s="111"/>
      <c r="C47" s="230" t="s">
        <v>978</v>
      </c>
      <c r="D47" s="230"/>
      <c r="E47" s="230"/>
      <c r="F47" s="230"/>
      <c r="G47" s="230"/>
      <c r="H47" s="230"/>
      <c r="I47" s="231" t="s">
        <v>979</v>
      </c>
      <c r="J47" s="231"/>
      <c r="K47" s="231"/>
      <c r="L47" s="231"/>
      <c r="M47" s="231"/>
      <c r="N47" s="231"/>
      <c r="O47" s="228" t="s">
        <v>2387</v>
      </c>
      <c r="P47" s="228"/>
      <c r="Q47" s="228"/>
      <c r="R47" s="228"/>
      <c r="S47" s="228"/>
      <c r="T47" s="229"/>
      <c r="U47" s="11"/>
      <c r="V47" s="11"/>
    </row>
    <row r="48" spans="1:22" hidden="1">
      <c r="A48" s="14"/>
      <c r="B48" s="111"/>
      <c r="C48" s="230" t="s">
        <v>980</v>
      </c>
      <c r="D48" s="230"/>
      <c r="E48" s="230"/>
      <c r="F48" s="230"/>
      <c r="G48" s="230"/>
      <c r="H48" s="230"/>
      <c r="I48" s="231" t="s">
        <v>980</v>
      </c>
      <c r="J48" s="231"/>
      <c r="K48" s="231"/>
      <c r="L48" s="231"/>
      <c r="M48" s="231"/>
      <c r="N48" s="231"/>
      <c r="O48" s="228" t="s">
        <v>980</v>
      </c>
      <c r="P48" s="228"/>
      <c r="Q48" s="228"/>
      <c r="R48" s="228"/>
      <c r="S48" s="228"/>
      <c r="T48" s="229"/>
      <c r="U48" s="11"/>
      <c r="V48" s="11"/>
    </row>
    <row r="49" spans="1:22" hidden="1">
      <c r="A49" s="14"/>
      <c r="B49" s="111"/>
      <c r="C49" s="113">
        <f>'JE Template'!C45</f>
        <v>4.99</v>
      </c>
      <c r="D49" s="114">
        <v>5</v>
      </c>
      <c r="E49" s="196">
        <f>C49</f>
        <v>4.99</v>
      </c>
      <c r="F49" s="196">
        <f>C49</f>
        <v>4.99</v>
      </c>
      <c r="G49" s="196">
        <f>C49</f>
        <v>4.99</v>
      </c>
      <c r="H49" s="196">
        <f>C49</f>
        <v>4.99</v>
      </c>
      <c r="I49" s="115">
        <f>'JE Template'!C44</f>
        <v>4.82</v>
      </c>
      <c r="J49" s="116">
        <v>5</v>
      </c>
      <c r="K49" s="115">
        <f>I49</f>
        <v>4.82</v>
      </c>
      <c r="L49" s="115">
        <f>I49</f>
        <v>4.82</v>
      </c>
      <c r="M49" s="115">
        <f>I49</f>
        <v>4.82</v>
      </c>
      <c r="N49" s="115">
        <f>I49</f>
        <v>4.82</v>
      </c>
      <c r="O49" s="208">
        <f>C43</f>
        <v>4.8600000000000003</v>
      </c>
      <c r="P49" s="209">
        <v>5</v>
      </c>
      <c r="Q49" s="208">
        <f>O49</f>
        <v>4.8600000000000003</v>
      </c>
      <c r="R49" s="208">
        <f>O49</f>
        <v>4.8600000000000003</v>
      </c>
      <c r="S49" s="208">
        <f>O49</f>
        <v>4.8600000000000003</v>
      </c>
      <c r="T49" s="211">
        <f>O49</f>
        <v>4.8600000000000003</v>
      </c>
      <c r="U49" s="11"/>
      <c r="V49" s="11"/>
    </row>
    <row r="50" spans="1:22" ht="9" hidden="1" customHeight="1">
      <c r="A50" s="14"/>
      <c r="B50" s="111"/>
      <c r="C50" s="68"/>
      <c r="D50" s="117"/>
      <c r="E50" s="118"/>
      <c r="F50" s="118"/>
      <c r="G50" s="118"/>
      <c r="H50" s="118"/>
      <c r="I50" s="68"/>
      <c r="J50" s="119"/>
      <c r="K50" s="68"/>
      <c r="L50" s="68"/>
      <c r="M50" s="68"/>
      <c r="N50" s="68"/>
      <c r="O50" s="68"/>
      <c r="P50" s="119"/>
      <c r="Q50" s="68"/>
      <c r="R50" s="68"/>
      <c r="S50" s="68"/>
      <c r="T50" s="120"/>
      <c r="U50" s="11"/>
      <c r="V50" s="11"/>
    </row>
    <row r="51" spans="1:22" ht="75" hidden="1">
      <c r="A51" s="14"/>
      <c r="B51" s="121"/>
      <c r="C51" s="122" t="s">
        <v>981</v>
      </c>
      <c r="D51" s="122" t="s">
        <v>982</v>
      </c>
      <c r="E51" s="122" t="s">
        <v>983</v>
      </c>
      <c r="F51" s="122" t="s">
        <v>984</v>
      </c>
      <c r="G51" s="122" t="s">
        <v>985</v>
      </c>
      <c r="H51" s="122" t="s">
        <v>986</v>
      </c>
      <c r="I51" s="122" t="s">
        <v>981</v>
      </c>
      <c r="J51" s="122" t="s">
        <v>982</v>
      </c>
      <c r="K51" s="122" t="s">
        <v>983</v>
      </c>
      <c r="L51" s="122" t="s">
        <v>984</v>
      </c>
      <c r="M51" s="122" t="s">
        <v>985</v>
      </c>
      <c r="N51" s="122" t="s">
        <v>986</v>
      </c>
      <c r="O51" s="122" t="s">
        <v>981</v>
      </c>
      <c r="P51" s="122" t="s">
        <v>982</v>
      </c>
      <c r="Q51" s="122" t="s">
        <v>983</v>
      </c>
      <c r="R51" s="122" t="s">
        <v>984</v>
      </c>
      <c r="S51" s="122" t="s">
        <v>985</v>
      </c>
      <c r="T51" s="123" t="s">
        <v>986</v>
      </c>
      <c r="U51" s="11"/>
      <c r="V51" s="11"/>
    </row>
    <row r="52" spans="1:22" hidden="1">
      <c r="A52" s="14"/>
      <c r="B52" s="111" t="s">
        <v>987</v>
      </c>
      <c r="C52" s="124">
        <f>(('JE Template'!J35-'JE Template'!O35)/(C49-1))+'JE Template'!J35-'JE Template'!O35</f>
        <v>0</v>
      </c>
      <c r="D52" s="124">
        <f>(('JE Template'!K35-'JE Template'!P35)/(D49-1))+'JE Template'!K35-'JE Template'!P35</f>
        <v>0</v>
      </c>
      <c r="E52" s="124">
        <f>(('JE Template'!L35-'JE Template'!Q35)/(E49-1))+'JE Template'!L35-'JE Template'!Q35</f>
        <v>0</v>
      </c>
      <c r="F52" s="124">
        <f>'JE Template'!C35*'JE Template'!G37-'JE Template'!D35*'JE Template'!G37</f>
        <v>0</v>
      </c>
      <c r="G52" s="124">
        <f>'JE Template'!F35-'JE Template'!C35*'JE Template'!F37</f>
        <v>0</v>
      </c>
      <c r="H52" s="124">
        <f>F52+G52</f>
        <v>0</v>
      </c>
      <c r="I52" s="108"/>
      <c r="J52" s="108"/>
      <c r="K52" s="108"/>
      <c r="L52" s="108"/>
      <c r="M52" s="108"/>
      <c r="N52" s="108"/>
      <c r="O52" s="108"/>
      <c r="P52" s="109"/>
      <c r="Q52" s="109"/>
      <c r="R52" s="109"/>
      <c r="S52" s="108"/>
      <c r="T52" s="110"/>
      <c r="U52" s="11"/>
      <c r="V52" s="11"/>
    </row>
    <row r="53" spans="1:22" hidden="1">
      <c r="A53" s="14"/>
      <c r="B53" s="111"/>
      <c r="C53" s="108"/>
      <c r="D53" s="108"/>
      <c r="E53" s="108"/>
      <c r="F53" s="108"/>
      <c r="G53" s="108"/>
      <c r="H53" s="108"/>
      <c r="I53" s="108"/>
      <c r="J53" s="108"/>
      <c r="K53" s="108"/>
      <c r="L53" s="108"/>
      <c r="M53" s="108"/>
      <c r="N53" s="108"/>
      <c r="O53" s="108"/>
      <c r="P53" s="109"/>
      <c r="Q53" s="109"/>
      <c r="R53" s="109"/>
      <c r="S53" s="108"/>
      <c r="T53" s="110"/>
      <c r="U53" s="11"/>
      <c r="V53" s="11"/>
    </row>
    <row r="54" spans="1:22" hidden="1">
      <c r="A54" s="14"/>
      <c r="B54" s="111" t="s">
        <v>988</v>
      </c>
      <c r="C54" s="125">
        <f>C52/C49</f>
        <v>0</v>
      </c>
      <c r="D54" s="125">
        <f>D52/D49</f>
        <v>0</v>
      </c>
      <c r="E54" s="125">
        <f t="shared" ref="E54:H54" si="12">E52/E49</f>
        <v>0</v>
      </c>
      <c r="F54" s="125">
        <f t="shared" si="12"/>
        <v>0</v>
      </c>
      <c r="G54" s="125">
        <f t="shared" si="12"/>
        <v>0</v>
      </c>
      <c r="H54" s="125">
        <f t="shared" si="12"/>
        <v>0</v>
      </c>
      <c r="I54" s="108"/>
      <c r="J54" s="108"/>
      <c r="K54" s="108"/>
      <c r="L54" s="108"/>
      <c r="M54" s="108"/>
      <c r="N54" s="108"/>
      <c r="O54" s="108"/>
      <c r="P54" s="109"/>
      <c r="Q54" s="109"/>
      <c r="R54" s="109"/>
      <c r="S54" s="108"/>
      <c r="T54" s="110"/>
      <c r="U54" s="11"/>
      <c r="V54" s="11"/>
    </row>
    <row r="55" spans="1:22" hidden="1">
      <c r="A55" s="14"/>
      <c r="B55" s="111"/>
      <c r="C55" s="108"/>
      <c r="D55" s="108"/>
      <c r="E55" s="108"/>
      <c r="F55" s="108"/>
      <c r="G55" s="108"/>
      <c r="H55" s="108"/>
      <c r="I55" s="108"/>
      <c r="J55" s="108"/>
      <c r="K55" s="108"/>
      <c r="L55" s="108"/>
      <c r="M55" s="108"/>
      <c r="N55" s="108"/>
      <c r="O55" s="108"/>
      <c r="P55" s="109"/>
      <c r="Q55" s="109"/>
      <c r="R55" s="109"/>
      <c r="S55" s="108"/>
      <c r="T55" s="110"/>
      <c r="U55" s="11"/>
      <c r="V55" s="11"/>
    </row>
    <row r="56" spans="1:22" hidden="1">
      <c r="A56" s="14"/>
      <c r="B56" s="107" t="s">
        <v>989</v>
      </c>
      <c r="C56" s="126">
        <f>C52-C54</f>
        <v>0</v>
      </c>
      <c r="D56" s="126">
        <f>D52-D54</f>
        <v>0</v>
      </c>
      <c r="E56" s="126">
        <f t="shared" ref="E56:H56" si="13">E52-E54</f>
        <v>0</v>
      </c>
      <c r="F56" s="126">
        <f t="shared" si="13"/>
        <v>0</v>
      </c>
      <c r="G56" s="126">
        <f t="shared" si="13"/>
        <v>0</v>
      </c>
      <c r="H56" s="126">
        <f t="shared" si="13"/>
        <v>0</v>
      </c>
      <c r="I56" s="127"/>
      <c r="J56" s="127"/>
      <c r="K56" s="127"/>
      <c r="L56" s="127"/>
      <c r="M56" s="127"/>
      <c r="N56" s="127"/>
      <c r="O56" s="108"/>
      <c r="P56" s="109"/>
      <c r="Q56" s="109"/>
      <c r="R56" s="109"/>
      <c r="S56" s="108"/>
      <c r="T56" s="110"/>
      <c r="U56" s="11"/>
      <c r="V56" s="11"/>
    </row>
    <row r="57" spans="1:22" hidden="1">
      <c r="A57" s="14"/>
      <c r="B57" s="111"/>
      <c r="C57" s="108"/>
      <c r="D57" s="108"/>
      <c r="E57" s="108"/>
      <c r="F57" s="108"/>
      <c r="G57" s="108"/>
      <c r="H57" s="108"/>
      <c r="I57" s="108"/>
      <c r="J57" s="108"/>
      <c r="K57" s="108"/>
      <c r="L57" s="108"/>
      <c r="M57" s="108"/>
      <c r="N57" s="108"/>
      <c r="O57" s="108"/>
      <c r="P57" s="109"/>
      <c r="Q57" s="109"/>
      <c r="R57" s="109"/>
      <c r="S57" s="108"/>
      <c r="T57" s="110"/>
      <c r="U57" s="11"/>
      <c r="V57" s="11"/>
    </row>
    <row r="58" spans="1:22" hidden="1">
      <c r="A58" s="14"/>
      <c r="B58" s="111" t="s">
        <v>990</v>
      </c>
      <c r="C58" s="124">
        <f>IF($D$26=0,0,((C56/$D$26)*$C$26)-C56)</f>
        <v>0</v>
      </c>
      <c r="D58" s="124">
        <f>IF($D$26=0,0,((D56/$D$26)*$C$26)-D56)</f>
        <v>0</v>
      </c>
      <c r="E58" s="124">
        <f>IF($D$25=0,0,((E56/$D$26)*$C$26)-E56)</f>
        <v>0</v>
      </c>
      <c r="F58" s="108"/>
      <c r="G58" s="108"/>
      <c r="H58" s="108"/>
      <c r="I58" s="108"/>
      <c r="J58" s="108"/>
      <c r="K58" s="108"/>
      <c r="L58" s="125">
        <f>-E58-D58-C58</f>
        <v>0</v>
      </c>
      <c r="M58" s="108"/>
      <c r="N58" s="108"/>
      <c r="O58" s="108"/>
      <c r="P58" s="109"/>
      <c r="Q58" s="109"/>
      <c r="R58" s="109"/>
      <c r="S58" s="108"/>
      <c r="T58" s="110"/>
      <c r="U58" s="11"/>
      <c r="V58" s="11"/>
    </row>
    <row r="59" spans="1:22" hidden="1">
      <c r="A59" s="14"/>
      <c r="B59" s="111"/>
      <c r="C59" s="124"/>
      <c r="D59" s="124"/>
      <c r="E59" s="124"/>
      <c r="F59" s="108"/>
      <c r="G59" s="108"/>
      <c r="H59" s="108"/>
      <c r="I59" s="108"/>
      <c r="J59" s="108"/>
      <c r="K59" s="108"/>
      <c r="L59" s="125"/>
      <c r="M59" s="108"/>
      <c r="N59" s="108"/>
      <c r="O59" s="108"/>
      <c r="P59" s="109"/>
      <c r="Q59" s="109"/>
      <c r="R59" s="109"/>
      <c r="S59" s="108"/>
      <c r="T59" s="110"/>
      <c r="U59" s="11"/>
      <c r="V59" s="11"/>
    </row>
    <row r="60" spans="1:22" hidden="1">
      <c r="A60" s="14"/>
      <c r="B60" s="111" t="s">
        <v>991</v>
      </c>
      <c r="C60" s="108"/>
      <c r="D60" s="108"/>
      <c r="E60" s="108"/>
      <c r="F60" s="108"/>
      <c r="G60" s="108"/>
      <c r="H60" s="108"/>
      <c r="I60" s="108"/>
      <c r="J60" s="108"/>
      <c r="K60" s="108"/>
      <c r="L60" s="124">
        <f>'JE Template'!C26*'JE Template'!G28-'JE Template'!D26*'JE Template'!G28</f>
        <v>0</v>
      </c>
      <c r="M60" s="108"/>
      <c r="N60" s="108"/>
      <c r="O60" s="108"/>
      <c r="P60" s="109"/>
      <c r="Q60" s="109"/>
      <c r="R60" s="109"/>
      <c r="S60" s="108"/>
      <c r="T60" s="110"/>
      <c r="U60" s="11"/>
      <c r="V60" s="11"/>
    </row>
    <row r="61" spans="1:22" hidden="1">
      <c r="A61" s="14"/>
      <c r="B61" s="111"/>
      <c r="C61" s="108"/>
      <c r="D61" s="108"/>
      <c r="E61" s="108"/>
      <c r="F61" s="108"/>
      <c r="G61" s="108"/>
      <c r="H61" s="108"/>
      <c r="I61" s="108"/>
      <c r="J61" s="108"/>
      <c r="K61" s="108"/>
      <c r="L61" s="125"/>
      <c r="M61" s="108"/>
      <c r="N61" s="108"/>
      <c r="O61" s="108"/>
      <c r="P61" s="109"/>
      <c r="Q61" s="109"/>
      <c r="R61" s="109"/>
      <c r="S61" s="108"/>
      <c r="T61" s="110"/>
      <c r="U61" s="11"/>
      <c r="V61" s="11"/>
    </row>
    <row r="62" spans="1:22" hidden="1">
      <c r="A62" s="14"/>
      <c r="B62" s="111" t="s">
        <v>992</v>
      </c>
      <c r="C62" s="125">
        <f t="shared" ref="C62:D62" si="14">C56+C58</f>
        <v>0</v>
      </c>
      <c r="D62" s="125">
        <f t="shared" si="14"/>
        <v>0</v>
      </c>
      <c r="E62" s="125">
        <f>E56+E58</f>
        <v>0</v>
      </c>
      <c r="F62" s="125">
        <f>F56+F58</f>
        <v>0</v>
      </c>
      <c r="G62" s="125">
        <f>G56+G58</f>
        <v>0</v>
      </c>
      <c r="H62" s="125">
        <f>H56+H58</f>
        <v>0</v>
      </c>
      <c r="I62" s="125">
        <f>'JE Template'!D44*'JE Template'!C26</f>
        <v>0</v>
      </c>
      <c r="J62" s="125">
        <f>'JE Template'!E44*'JE Template'!C26</f>
        <v>0</v>
      </c>
      <c r="K62" s="125">
        <f>(('JE Template'!L26-'JE Template'!Q26)/(K49-1))+('JE Template'!L26-'JE Template'!Q26)</f>
        <v>0</v>
      </c>
      <c r="L62" s="125">
        <f>L58+L60</f>
        <v>0</v>
      </c>
      <c r="M62" s="124">
        <f>'JE Template'!F26-'JE Template'!C26*'JE Template'!F28</f>
        <v>0</v>
      </c>
      <c r="N62" s="125">
        <f>L62+M62</f>
        <v>0</v>
      </c>
      <c r="O62" s="108"/>
      <c r="P62" s="109"/>
      <c r="Q62" s="109"/>
      <c r="R62" s="109"/>
      <c r="S62" s="108"/>
      <c r="T62" s="110"/>
      <c r="U62" s="11"/>
      <c r="V62" s="11"/>
    </row>
    <row r="63" spans="1:22" hidden="1">
      <c r="A63" s="14"/>
      <c r="B63" s="111"/>
      <c r="C63" s="108"/>
      <c r="D63" s="108"/>
      <c r="E63" s="108"/>
      <c r="F63" s="108"/>
      <c r="G63" s="108"/>
      <c r="H63" s="108"/>
      <c r="I63" s="108"/>
      <c r="J63" s="108"/>
      <c r="K63" s="108"/>
      <c r="L63" s="108"/>
      <c r="M63" s="108"/>
      <c r="N63" s="108"/>
      <c r="O63" s="108"/>
      <c r="P63" s="109"/>
      <c r="Q63" s="109"/>
      <c r="R63" s="109"/>
      <c r="S63" s="108"/>
      <c r="T63" s="110"/>
      <c r="U63" s="11"/>
      <c r="V63" s="11"/>
    </row>
    <row r="64" spans="1:22" hidden="1">
      <c r="A64" s="14"/>
      <c r="B64" s="111" t="s">
        <v>993</v>
      </c>
      <c r="C64" s="124">
        <f>C62/(C49-1)</f>
        <v>0</v>
      </c>
      <c r="D64" s="124">
        <f t="shared" ref="D64" si="15">D62/(D49-1)</f>
        <v>0</v>
      </c>
      <c r="E64" s="124">
        <f>E62/(E49-1)</f>
        <v>0</v>
      </c>
      <c r="F64" s="124">
        <f>F62/(F49-1)</f>
        <v>0</v>
      </c>
      <c r="G64" s="124">
        <f>G62/(G49-1)</f>
        <v>0</v>
      </c>
      <c r="H64" s="124">
        <f>H62/(H49-1)</f>
        <v>0</v>
      </c>
      <c r="I64" s="124">
        <f>I62/I49</f>
        <v>0</v>
      </c>
      <c r="J64" s="124">
        <f t="shared" ref="J64:N64" si="16">J62/J49</f>
        <v>0</v>
      </c>
      <c r="K64" s="124">
        <f t="shared" si="16"/>
        <v>0</v>
      </c>
      <c r="L64" s="124">
        <f t="shared" si="16"/>
        <v>0</v>
      </c>
      <c r="M64" s="124">
        <f t="shared" si="16"/>
        <v>0</v>
      </c>
      <c r="N64" s="124">
        <f t="shared" si="16"/>
        <v>0</v>
      </c>
      <c r="O64" s="108"/>
      <c r="P64" s="109"/>
      <c r="Q64" s="109"/>
      <c r="R64" s="109"/>
      <c r="S64" s="108"/>
      <c r="T64" s="110"/>
      <c r="U64" s="11"/>
      <c r="V64" s="11"/>
    </row>
    <row r="65" spans="1:22" hidden="1">
      <c r="A65" s="14"/>
      <c r="B65" s="111"/>
      <c r="C65" s="108"/>
      <c r="D65" s="108"/>
      <c r="E65" s="108"/>
      <c r="F65" s="108"/>
      <c r="G65" s="108"/>
      <c r="H65" s="108"/>
      <c r="I65" s="108"/>
      <c r="J65" s="108"/>
      <c r="K65" s="108"/>
      <c r="L65" s="108"/>
      <c r="M65" s="108"/>
      <c r="N65" s="108"/>
      <c r="O65" s="108"/>
      <c r="P65" s="109"/>
      <c r="Q65" s="109"/>
      <c r="R65" s="109"/>
      <c r="S65" s="108"/>
      <c r="T65" s="110"/>
      <c r="U65" s="11"/>
      <c r="V65" s="11"/>
    </row>
    <row r="66" spans="1:22" hidden="1">
      <c r="A66" s="14"/>
      <c r="B66" s="107" t="s">
        <v>994</v>
      </c>
      <c r="C66" s="126">
        <f>C62-C64</f>
        <v>0</v>
      </c>
      <c r="D66" s="126">
        <f t="shared" ref="D66" si="17">D62-D64</f>
        <v>0</v>
      </c>
      <c r="E66" s="126">
        <f>E62-E64</f>
        <v>0</v>
      </c>
      <c r="F66" s="126">
        <f>F62-F64</f>
        <v>0</v>
      </c>
      <c r="G66" s="126">
        <f>G62-G64</f>
        <v>0</v>
      </c>
      <c r="H66" s="126">
        <f>H62-H64</f>
        <v>0</v>
      </c>
      <c r="I66" s="126">
        <f>I62-I64</f>
        <v>0</v>
      </c>
      <c r="J66" s="126">
        <f t="shared" ref="J66:N66" si="18">J62-J64</f>
        <v>0</v>
      </c>
      <c r="K66" s="126">
        <f t="shared" si="18"/>
        <v>0</v>
      </c>
      <c r="L66" s="126">
        <f t="shared" si="18"/>
        <v>0</v>
      </c>
      <c r="M66" s="126">
        <f t="shared" si="18"/>
        <v>0</v>
      </c>
      <c r="N66" s="126">
        <f t="shared" si="18"/>
        <v>0</v>
      </c>
      <c r="O66" s="108"/>
      <c r="P66" s="109"/>
      <c r="Q66" s="109"/>
      <c r="R66" s="109"/>
      <c r="S66" s="108"/>
      <c r="T66" s="110"/>
      <c r="U66" s="11"/>
      <c r="V66" s="11"/>
    </row>
    <row r="67" spans="1:22" hidden="1">
      <c r="A67" s="14"/>
      <c r="B67" s="107"/>
      <c r="C67" s="126"/>
      <c r="D67" s="126"/>
      <c r="E67" s="126"/>
      <c r="F67" s="126"/>
      <c r="G67" s="126"/>
      <c r="H67" s="126"/>
      <c r="I67" s="126"/>
      <c r="J67" s="126"/>
      <c r="K67" s="126"/>
      <c r="L67" s="126"/>
      <c r="M67" s="126"/>
      <c r="N67" s="126"/>
      <c r="O67" s="108"/>
      <c r="P67" s="109"/>
      <c r="Q67" s="109"/>
      <c r="R67" s="109"/>
      <c r="S67" s="108"/>
      <c r="T67" s="110"/>
      <c r="U67" s="11"/>
      <c r="V67" s="11"/>
    </row>
    <row r="68" spans="1:22" hidden="1">
      <c r="A68" s="14"/>
      <c r="B68" s="111" t="s">
        <v>2382</v>
      </c>
      <c r="C68" s="124">
        <f>IF($D$17=0,0,((C66/$D$17)*$C$17)-C66)</f>
        <v>0</v>
      </c>
      <c r="D68" s="124">
        <f>IF($D$17=0,0,((D66/$D$17)*$C$17)-D66)</f>
        <v>0</v>
      </c>
      <c r="E68" s="124">
        <f>IF($D$17=0,0,((E66/$D$17)*$C$17)-E66)</f>
        <v>0</v>
      </c>
      <c r="F68" s="126"/>
      <c r="G68" s="126"/>
      <c r="H68" s="126"/>
      <c r="I68" s="124">
        <f>IF($D$17=0,0,((I66/$D$17)*$C$17)-I66)</f>
        <v>0</v>
      </c>
      <c r="J68" s="124">
        <f>IF($D$17=0,0,((J66/$D$17)*$C$17)-J66)</f>
        <v>0</v>
      </c>
      <c r="K68" s="124">
        <f>IF($D$17=0,0,((K66/$D$17)*$C$17)-K66)</f>
        <v>0</v>
      </c>
      <c r="L68" s="126"/>
      <c r="M68" s="126"/>
      <c r="N68" s="126"/>
      <c r="O68" s="108"/>
      <c r="P68" s="109"/>
      <c r="Q68" s="109"/>
      <c r="R68" s="212">
        <f>-K68-J68-I68-E68-D68-C68</f>
        <v>0</v>
      </c>
      <c r="S68" s="108"/>
      <c r="T68" s="110"/>
      <c r="U68" s="11"/>
      <c r="V68" s="11"/>
    </row>
    <row r="69" spans="1:22" hidden="1">
      <c r="A69" s="14"/>
      <c r="B69" s="111"/>
      <c r="C69" s="126"/>
      <c r="D69" s="126"/>
      <c r="E69" s="126"/>
      <c r="F69" s="126"/>
      <c r="G69" s="126"/>
      <c r="H69" s="126"/>
      <c r="I69" s="126"/>
      <c r="J69" s="126"/>
      <c r="K69" s="126"/>
      <c r="L69" s="126"/>
      <c r="M69" s="126"/>
      <c r="N69" s="126"/>
      <c r="O69" s="108"/>
      <c r="P69" s="109"/>
      <c r="Q69" s="109"/>
      <c r="R69" s="109"/>
      <c r="S69" s="108"/>
      <c r="T69" s="110"/>
      <c r="U69" s="11"/>
      <c r="V69" s="11"/>
    </row>
    <row r="70" spans="1:22" hidden="1">
      <c r="A70" s="14"/>
      <c r="B70" s="111" t="s">
        <v>2383</v>
      </c>
      <c r="C70" s="126"/>
      <c r="D70" s="126"/>
      <c r="E70" s="126"/>
      <c r="F70" s="126"/>
      <c r="G70" s="126"/>
      <c r="H70" s="126"/>
      <c r="I70" s="126"/>
      <c r="J70" s="126"/>
      <c r="K70" s="126"/>
      <c r="L70" s="126"/>
      <c r="M70" s="126"/>
      <c r="N70" s="126"/>
      <c r="O70" s="108"/>
      <c r="P70" s="109"/>
      <c r="Q70" s="109"/>
      <c r="R70" s="212">
        <f>C17*G19-D17*G19</f>
        <v>0</v>
      </c>
      <c r="S70" s="108"/>
      <c r="T70" s="110"/>
      <c r="U70" s="11"/>
      <c r="V70" s="11"/>
    </row>
    <row r="71" spans="1:22" hidden="1">
      <c r="A71" s="14"/>
      <c r="B71" s="111"/>
      <c r="C71" s="126"/>
      <c r="D71" s="126"/>
      <c r="E71" s="126"/>
      <c r="F71" s="126"/>
      <c r="G71" s="126"/>
      <c r="H71" s="126"/>
      <c r="I71" s="126"/>
      <c r="J71" s="126"/>
      <c r="K71" s="126"/>
      <c r="L71" s="126"/>
      <c r="M71" s="126"/>
      <c r="N71" s="126"/>
      <c r="O71" s="108"/>
      <c r="P71" s="109"/>
      <c r="Q71" s="109"/>
      <c r="R71" s="109"/>
      <c r="S71" s="108"/>
      <c r="T71" s="110"/>
      <c r="U71" s="11"/>
      <c r="V71" s="11"/>
    </row>
    <row r="72" spans="1:22" hidden="1">
      <c r="A72" s="14"/>
      <c r="B72" s="111" t="s">
        <v>2384</v>
      </c>
      <c r="C72" s="213">
        <f>C66+C68+C70</f>
        <v>0</v>
      </c>
      <c r="D72" s="213">
        <f t="shared" ref="D72:N72" si="19">D66+D68+D70</f>
        <v>0</v>
      </c>
      <c r="E72" s="213">
        <f t="shared" si="19"/>
        <v>0</v>
      </c>
      <c r="F72" s="213">
        <f t="shared" si="19"/>
        <v>0</v>
      </c>
      <c r="G72" s="213">
        <f t="shared" si="19"/>
        <v>0</v>
      </c>
      <c r="H72" s="213">
        <f t="shared" si="19"/>
        <v>0</v>
      </c>
      <c r="I72" s="213">
        <f t="shared" si="19"/>
        <v>0</v>
      </c>
      <c r="J72" s="213">
        <f t="shared" si="19"/>
        <v>0</v>
      </c>
      <c r="K72" s="213">
        <f t="shared" si="19"/>
        <v>0</v>
      </c>
      <c r="L72" s="213">
        <f t="shared" si="19"/>
        <v>0</v>
      </c>
      <c r="M72" s="213">
        <f t="shared" si="19"/>
        <v>0</v>
      </c>
      <c r="N72" s="213">
        <f t="shared" si="19"/>
        <v>0</v>
      </c>
      <c r="O72" s="213">
        <f>C17*D43</f>
        <v>0</v>
      </c>
      <c r="P72" s="213">
        <f>C17*E43</f>
        <v>0</v>
      </c>
      <c r="Q72" s="213">
        <f>C17*F43</f>
        <v>0</v>
      </c>
      <c r="R72" s="213">
        <f>R68+R70</f>
        <v>0</v>
      </c>
      <c r="S72" s="213">
        <f>F17-C17*F19</f>
        <v>0</v>
      </c>
      <c r="T72" s="213">
        <f>R72+S72</f>
        <v>0</v>
      </c>
      <c r="U72" s="214"/>
      <c r="V72" s="11"/>
    </row>
    <row r="73" spans="1:22" hidden="1">
      <c r="A73" s="14"/>
      <c r="B73" s="111"/>
      <c r="C73" s="126"/>
      <c r="D73" s="126"/>
      <c r="E73" s="126"/>
      <c r="F73" s="126"/>
      <c r="G73" s="126"/>
      <c r="H73" s="126"/>
      <c r="I73" s="126"/>
      <c r="J73" s="126"/>
      <c r="K73" s="126"/>
      <c r="L73" s="126"/>
      <c r="M73" s="126"/>
      <c r="N73" s="126"/>
      <c r="O73" s="108"/>
      <c r="P73" s="109"/>
      <c r="Q73" s="109"/>
      <c r="R73" s="109"/>
      <c r="S73" s="108"/>
      <c r="T73" s="109"/>
      <c r="U73" s="214"/>
      <c r="V73" s="11"/>
    </row>
    <row r="74" spans="1:22" hidden="1">
      <c r="A74" s="14"/>
      <c r="B74" s="111" t="s">
        <v>2385</v>
      </c>
      <c r="C74" s="213">
        <f>C72/(C49-2)</f>
        <v>0</v>
      </c>
      <c r="D74" s="213">
        <f t="shared" ref="D74:H74" si="20">D72/(D49-2)</f>
        <v>0</v>
      </c>
      <c r="E74" s="213">
        <f t="shared" si="20"/>
        <v>0</v>
      </c>
      <c r="F74" s="213">
        <f t="shared" si="20"/>
        <v>0</v>
      </c>
      <c r="G74" s="213">
        <f t="shared" si="20"/>
        <v>0</v>
      </c>
      <c r="H74" s="213">
        <f t="shared" si="20"/>
        <v>0</v>
      </c>
      <c r="I74" s="213">
        <f>I72/(I49-1)</f>
        <v>0</v>
      </c>
      <c r="J74" s="213">
        <f t="shared" ref="J74:N74" si="21">J72/(J49-1)</f>
        <v>0</v>
      </c>
      <c r="K74" s="213">
        <f t="shared" si="21"/>
        <v>0</v>
      </c>
      <c r="L74" s="213">
        <f t="shared" si="21"/>
        <v>0</v>
      </c>
      <c r="M74" s="213">
        <f t="shared" si="21"/>
        <v>0</v>
      </c>
      <c r="N74" s="213">
        <f t="shared" si="21"/>
        <v>0</v>
      </c>
      <c r="O74" s="125">
        <f>O72/O49</f>
        <v>0</v>
      </c>
      <c r="P74" s="125">
        <f t="shared" ref="P74:T74" si="22">P72/P49</f>
        <v>0</v>
      </c>
      <c r="Q74" s="125">
        <f t="shared" si="22"/>
        <v>0</v>
      </c>
      <c r="R74" s="125">
        <f t="shared" si="22"/>
        <v>0</v>
      </c>
      <c r="S74" s="125">
        <f t="shared" si="22"/>
        <v>0</v>
      </c>
      <c r="T74" s="125">
        <f t="shared" si="22"/>
        <v>0</v>
      </c>
      <c r="U74" s="214"/>
      <c r="V74" s="11"/>
    </row>
    <row r="75" spans="1:22" hidden="1">
      <c r="A75" s="14"/>
      <c r="B75" s="107"/>
      <c r="C75" s="126"/>
      <c r="D75" s="126"/>
      <c r="E75" s="126"/>
      <c r="F75" s="126"/>
      <c r="G75" s="126"/>
      <c r="H75" s="126"/>
      <c r="I75" s="126"/>
      <c r="J75" s="126"/>
      <c r="K75" s="126"/>
      <c r="L75" s="126"/>
      <c r="M75" s="126"/>
      <c r="N75" s="126"/>
      <c r="O75" s="108"/>
      <c r="P75" s="109"/>
      <c r="Q75" s="109"/>
      <c r="R75" s="109"/>
      <c r="S75" s="108"/>
      <c r="T75" s="109"/>
      <c r="U75" s="214"/>
      <c r="V75" s="11"/>
    </row>
    <row r="76" spans="1:22" hidden="1">
      <c r="A76" s="14"/>
      <c r="B76" s="107" t="s">
        <v>2386</v>
      </c>
      <c r="C76" s="126">
        <f>C72-C74</f>
        <v>0</v>
      </c>
      <c r="D76" s="126">
        <f t="shared" ref="D76:T76" si="23">D72-D74</f>
        <v>0</v>
      </c>
      <c r="E76" s="126">
        <f t="shared" si="23"/>
        <v>0</v>
      </c>
      <c r="F76" s="126">
        <f t="shared" si="23"/>
        <v>0</v>
      </c>
      <c r="G76" s="126">
        <f t="shared" si="23"/>
        <v>0</v>
      </c>
      <c r="H76" s="126">
        <f t="shared" si="23"/>
        <v>0</v>
      </c>
      <c r="I76" s="126">
        <f t="shared" si="23"/>
        <v>0</v>
      </c>
      <c r="J76" s="126">
        <f t="shared" si="23"/>
        <v>0</v>
      </c>
      <c r="K76" s="126">
        <f t="shared" si="23"/>
        <v>0</v>
      </c>
      <c r="L76" s="126">
        <f t="shared" si="23"/>
        <v>0</v>
      </c>
      <c r="M76" s="126">
        <f t="shared" si="23"/>
        <v>0</v>
      </c>
      <c r="N76" s="126">
        <f t="shared" si="23"/>
        <v>0</v>
      </c>
      <c r="O76" s="126">
        <f t="shared" si="23"/>
        <v>0</v>
      </c>
      <c r="P76" s="126">
        <f t="shared" si="23"/>
        <v>0</v>
      </c>
      <c r="Q76" s="126">
        <f t="shared" si="23"/>
        <v>0</v>
      </c>
      <c r="R76" s="126">
        <f t="shared" si="23"/>
        <v>0</v>
      </c>
      <c r="S76" s="126">
        <f t="shared" si="23"/>
        <v>0</v>
      </c>
      <c r="T76" s="126">
        <f t="shared" si="23"/>
        <v>0</v>
      </c>
      <c r="U76" s="214"/>
      <c r="V76" s="11"/>
    </row>
    <row r="77" spans="1:22" hidden="1">
      <c r="A77" s="14"/>
      <c r="B77" s="107"/>
      <c r="C77" s="126"/>
      <c r="D77" s="126"/>
      <c r="E77" s="126"/>
      <c r="F77" s="126"/>
      <c r="G77" s="126"/>
      <c r="H77" s="126"/>
      <c r="I77" s="126"/>
      <c r="J77" s="126"/>
      <c r="K77" s="126"/>
      <c r="L77" s="126"/>
      <c r="M77" s="126"/>
      <c r="N77" s="126"/>
      <c r="O77" s="108"/>
      <c r="P77" s="109"/>
      <c r="Q77" s="109"/>
      <c r="R77" s="109"/>
      <c r="S77" s="108"/>
      <c r="T77" s="109"/>
      <c r="U77" s="214"/>
      <c r="V77" s="11"/>
    </row>
    <row r="78" spans="1:22" hidden="1">
      <c r="A78" s="14"/>
      <c r="B78" s="111"/>
      <c r="C78" s="108"/>
      <c r="D78" s="108"/>
      <c r="E78" s="109"/>
      <c r="F78" s="109"/>
      <c r="G78" s="109"/>
      <c r="H78" s="108"/>
      <c r="I78" s="109"/>
      <c r="J78" s="109"/>
      <c r="K78" s="109"/>
      <c r="L78" s="109"/>
      <c r="M78" s="108"/>
      <c r="N78" s="109"/>
      <c r="O78" s="108"/>
      <c r="P78" s="109"/>
      <c r="Q78" s="109"/>
      <c r="R78" s="109"/>
      <c r="S78" s="108"/>
      <c r="T78" s="110"/>
      <c r="U78" s="11"/>
      <c r="V78" s="11"/>
    </row>
    <row r="79" spans="1:22" hidden="1">
      <c r="A79" s="14"/>
      <c r="B79" s="107" t="s">
        <v>995</v>
      </c>
      <c r="C79" s="108"/>
      <c r="D79" s="108"/>
      <c r="E79" s="109"/>
      <c r="F79" s="109"/>
      <c r="G79" s="109"/>
      <c r="H79" s="108"/>
      <c r="I79" s="109"/>
      <c r="J79" s="109"/>
      <c r="K79" s="109"/>
      <c r="L79" s="109"/>
      <c r="M79" s="108"/>
      <c r="N79" s="109"/>
      <c r="O79" s="108"/>
      <c r="P79" s="109"/>
      <c r="Q79" s="109"/>
      <c r="R79" s="109"/>
      <c r="S79" s="108"/>
      <c r="T79" s="110"/>
      <c r="U79" s="11"/>
      <c r="V79" s="11"/>
    </row>
    <row r="80" spans="1:22" hidden="1">
      <c r="A80" s="14"/>
      <c r="B80" s="111">
        <v>2018</v>
      </c>
      <c r="C80" s="124">
        <f>IF(C76&lt;0,IF(C76-C74&lt;0,C74,C76),IF(C76-C74&gt;0,C74,C76))</f>
        <v>0</v>
      </c>
      <c r="D80" s="124">
        <f t="shared" ref="D80:N80" si="24">IF(D76&lt;0,IF(D76-D74&lt;0,D74,D76),IF(D76-D74&gt;0,D74,D76))</f>
        <v>0</v>
      </c>
      <c r="E80" s="124">
        <f t="shared" si="24"/>
        <v>0</v>
      </c>
      <c r="F80" s="124">
        <f t="shared" si="24"/>
        <v>0</v>
      </c>
      <c r="G80" s="124">
        <f t="shared" si="24"/>
        <v>0</v>
      </c>
      <c r="H80" s="124">
        <f t="shared" si="24"/>
        <v>0</v>
      </c>
      <c r="I80" s="124">
        <f t="shared" si="24"/>
        <v>0</v>
      </c>
      <c r="J80" s="124">
        <f t="shared" si="24"/>
        <v>0</v>
      </c>
      <c r="K80" s="124">
        <f t="shared" si="24"/>
        <v>0</v>
      </c>
      <c r="L80" s="124">
        <f t="shared" si="24"/>
        <v>0</v>
      </c>
      <c r="M80" s="124">
        <f t="shared" si="24"/>
        <v>0</v>
      </c>
      <c r="N80" s="124">
        <f t="shared" si="24"/>
        <v>0</v>
      </c>
      <c r="O80" s="124">
        <f t="shared" ref="O80:T80" si="25">IF(O76&lt;0,IF(O76-O74&lt;0,O74,O76),IF(O76-O74&gt;0,O74,O76))</f>
        <v>0</v>
      </c>
      <c r="P80" s="124">
        <f t="shared" si="25"/>
        <v>0</v>
      </c>
      <c r="Q80" s="124">
        <f t="shared" si="25"/>
        <v>0</v>
      </c>
      <c r="R80" s="124">
        <f t="shared" si="25"/>
        <v>0</v>
      </c>
      <c r="S80" s="124">
        <f t="shared" si="25"/>
        <v>0</v>
      </c>
      <c r="T80" s="215">
        <f t="shared" si="25"/>
        <v>0</v>
      </c>
      <c r="U80" s="11"/>
      <c r="V80" s="11"/>
    </row>
    <row r="81" spans="1:22" hidden="1">
      <c r="A81" s="14"/>
      <c r="B81" s="111">
        <v>2019</v>
      </c>
      <c r="C81" s="124">
        <f>IF(C76&lt;0,IF(C76-C80-C74&lt;0,C74,C76-C80),IF(C76-C80-C74&gt;0,C74,C76-C80))</f>
        <v>0</v>
      </c>
      <c r="D81" s="124">
        <f t="shared" ref="D81:N81" si="26">IF(D76&lt;0,IF(D76-D80-D74&lt;0,D74,D76-D80),IF(D76-D80-D74&gt;0,D74,D76-D80))</f>
        <v>0</v>
      </c>
      <c r="E81" s="124">
        <f t="shared" si="26"/>
        <v>0</v>
      </c>
      <c r="F81" s="124">
        <f t="shared" si="26"/>
        <v>0</v>
      </c>
      <c r="G81" s="124">
        <f t="shared" si="26"/>
        <v>0</v>
      </c>
      <c r="H81" s="124">
        <f t="shared" si="26"/>
        <v>0</v>
      </c>
      <c r="I81" s="124">
        <f t="shared" si="26"/>
        <v>0</v>
      </c>
      <c r="J81" s="124">
        <f t="shared" si="26"/>
        <v>0</v>
      </c>
      <c r="K81" s="124">
        <f t="shared" si="26"/>
        <v>0</v>
      </c>
      <c r="L81" s="124">
        <f t="shared" si="26"/>
        <v>0</v>
      </c>
      <c r="M81" s="124">
        <f t="shared" si="26"/>
        <v>0</v>
      </c>
      <c r="N81" s="124">
        <f t="shared" si="26"/>
        <v>0</v>
      </c>
      <c r="O81" s="124">
        <f t="shared" ref="O81" si="27">IF(O76&lt;0,IF(O76-O80-O74&lt;0,O74,O76-O80),IF(O76-O80-O74&gt;0,O74,O76-O80))</f>
        <v>0</v>
      </c>
      <c r="P81" s="124">
        <f t="shared" ref="P81" si="28">IF(P76&lt;0,IF(P76-P80-P74&lt;0,P74,P76-P80),IF(P76-P80-P74&gt;0,P74,P76-P80))</f>
        <v>0</v>
      </c>
      <c r="Q81" s="124">
        <f t="shared" ref="Q81" si="29">IF(Q76&lt;0,IF(Q76-Q80-Q74&lt;0,Q74,Q76-Q80),IF(Q76-Q80-Q74&gt;0,Q74,Q76-Q80))</f>
        <v>0</v>
      </c>
      <c r="R81" s="124">
        <f t="shared" ref="R81" si="30">IF(R76&lt;0,IF(R76-R80-R74&lt;0,R74,R76-R80),IF(R76-R80-R74&gt;0,R74,R76-R80))</f>
        <v>0</v>
      </c>
      <c r="S81" s="124">
        <f t="shared" ref="S81" si="31">IF(S76&lt;0,IF(S76-S80-S74&lt;0,S74,S76-S80),IF(S76-S80-S74&gt;0,S74,S76-S80))</f>
        <v>0</v>
      </c>
      <c r="T81" s="215">
        <f t="shared" ref="T81" si="32">IF(T76&lt;0,IF(T76-T80-T74&lt;0,T74,T76-T80),IF(T76-T80-T74&gt;0,T74,T76-T80))</f>
        <v>0</v>
      </c>
      <c r="U81" s="11"/>
      <c r="V81" s="11"/>
    </row>
    <row r="82" spans="1:22" hidden="1">
      <c r="A82" s="14"/>
      <c r="B82" s="111">
        <v>2020</v>
      </c>
      <c r="C82" s="124">
        <f>IF(C76&lt;0,IF(C76-C74-C80-C81&lt;0,C74,C76-C80-C81),IF(C76-C74-C80-C81&gt;0,C74,C76-C80-C81))</f>
        <v>0</v>
      </c>
      <c r="D82" s="124">
        <f t="shared" ref="D82:N82" si="33">IF(D76&lt;0,IF(D76-D74-D80-D81&lt;0,D74,D76-D80-D81),IF(D76-D74-D80-D81&gt;0,D74,D76-D80-D81))</f>
        <v>0</v>
      </c>
      <c r="E82" s="124">
        <f t="shared" si="33"/>
        <v>0</v>
      </c>
      <c r="F82" s="124">
        <f t="shared" si="33"/>
        <v>0</v>
      </c>
      <c r="G82" s="124">
        <f t="shared" si="33"/>
        <v>0</v>
      </c>
      <c r="H82" s="124">
        <f t="shared" si="33"/>
        <v>0</v>
      </c>
      <c r="I82" s="124">
        <f t="shared" si="33"/>
        <v>0</v>
      </c>
      <c r="J82" s="124">
        <f t="shared" si="33"/>
        <v>0</v>
      </c>
      <c r="K82" s="124">
        <f t="shared" si="33"/>
        <v>0</v>
      </c>
      <c r="L82" s="124">
        <f t="shared" si="33"/>
        <v>0</v>
      </c>
      <c r="M82" s="124">
        <f t="shared" si="33"/>
        <v>0</v>
      </c>
      <c r="N82" s="124">
        <f t="shared" si="33"/>
        <v>0</v>
      </c>
      <c r="O82" s="124">
        <f t="shared" ref="O82" si="34">IF(O76&lt;0,IF(O76-O74-O80-O81&lt;0,O74,O76-O80-O81),IF(O76-O74-O80-O81&gt;0,O74,O76-O80-O81))</f>
        <v>0</v>
      </c>
      <c r="P82" s="124">
        <f t="shared" ref="P82" si="35">IF(P76&lt;0,IF(P76-P74-P80-P81&lt;0,P74,P76-P80-P81),IF(P76-P74-P80-P81&gt;0,P74,P76-P80-P81))</f>
        <v>0</v>
      </c>
      <c r="Q82" s="124">
        <f t="shared" ref="Q82" si="36">IF(Q76&lt;0,IF(Q76-Q74-Q80-Q81&lt;0,Q74,Q76-Q80-Q81),IF(Q76-Q74-Q80-Q81&gt;0,Q74,Q76-Q80-Q81))</f>
        <v>0</v>
      </c>
      <c r="R82" s="124">
        <f t="shared" ref="R82" si="37">IF(R76&lt;0,IF(R76-R74-R80-R81&lt;0,R74,R76-R80-R81),IF(R76-R74-R80-R81&gt;0,R74,R76-R80-R81))</f>
        <v>0</v>
      </c>
      <c r="S82" s="124">
        <f t="shared" ref="S82" si="38">IF(S76&lt;0,IF(S76-S74-S80-S81&lt;0,S74,S76-S80-S81),IF(S76-S74-S80-S81&gt;0,S74,S76-S80-S81))</f>
        <v>0</v>
      </c>
      <c r="T82" s="215">
        <f t="shared" ref="T82" si="39">IF(T76&lt;0,IF(T76-T74-T80-T81&lt;0,T74,T76-T80-T81),IF(T76-T74-T80-T81&gt;0,T74,T76-T80-T81))</f>
        <v>0</v>
      </c>
      <c r="U82" s="11"/>
      <c r="V82" s="11"/>
    </row>
    <row r="83" spans="1:22" hidden="1">
      <c r="A83" s="14"/>
      <c r="B83" s="111">
        <v>2021</v>
      </c>
      <c r="C83" s="124">
        <f>IF(C76&lt;0,IF(C76-C74-C80-C81-C82&lt;0,C74,C76-C80-C81-C82),IF(C76-C74-C80-C81-C82&gt;0,C74,C76-C80-C81-C82))</f>
        <v>0</v>
      </c>
      <c r="D83" s="124">
        <f t="shared" ref="D83:N83" si="40">IF(D76&lt;0,IF(D76-D74-D80-D81-D82&lt;0,D74,D76-D80-D81-D82),IF(D76-D74-D80-D81-D82&gt;0,D74,D76-D80-D81-D82))</f>
        <v>0</v>
      </c>
      <c r="E83" s="124">
        <f t="shared" si="40"/>
        <v>0</v>
      </c>
      <c r="F83" s="124">
        <f t="shared" si="40"/>
        <v>0</v>
      </c>
      <c r="G83" s="124">
        <f t="shared" si="40"/>
        <v>0</v>
      </c>
      <c r="H83" s="124">
        <f t="shared" si="40"/>
        <v>0</v>
      </c>
      <c r="I83" s="124">
        <f t="shared" si="40"/>
        <v>0</v>
      </c>
      <c r="J83" s="124">
        <f t="shared" si="40"/>
        <v>0</v>
      </c>
      <c r="K83" s="124">
        <f t="shared" si="40"/>
        <v>0</v>
      </c>
      <c r="L83" s="124">
        <f t="shared" si="40"/>
        <v>0</v>
      </c>
      <c r="M83" s="124">
        <f t="shared" si="40"/>
        <v>0</v>
      </c>
      <c r="N83" s="124">
        <f t="shared" si="40"/>
        <v>0</v>
      </c>
      <c r="O83" s="124">
        <f t="shared" ref="O83" si="41">IF(O76&lt;0,IF(O76-O74-O80-O81-O82&lt;0,O74,O76-O80-O81-O82),IF(O76-O74-O80-O81-O82&gt;0,O74,O76-O80-O81-O82))</f>
        <v>0</v>
      </c>
      <c r="P83" s="124">
        <f t="shared" ref="P83" si="42">IF(P76&lt;0,IF(P76-P74-P80-P81-P82&lt;0,P74,P76-P80-P81-P82),IF(P76-P74-P80-P81-P82&gt;0,P74,P76-P80-P81-P82))</f>
        <v>0</v>
      </c>
      <c r="Q83" s="124">
        <f t="shared" ref="Q83" si="43">IF(Q76&lt;0,IF(Q76-Q74-Q80-Q81-Q82&lt;0,Q74,Q76-Q80-Q81-Q82),IF(Q76-Q74-Q80-Q81-Q82&gt;0,Q74,Q76-Q80-Q81-Q82))</f>
        <v>0</v>
      </c>
      <c r="R83" s="124">
        <f t="shared" ref="R83" si="44">IF(R76&lt;0,IF(R76-R74-R80-R81-R82&lt;0,R74,R76-R80-R81-R82),IF(R76-R74-R80-R81-R82&gt;0,R74,R76-R80-R81-R82))</f>
        <v>0</v>
      </c>
      <c r="S83" s="124">
        <f t="shared" ref="S83" si="45">IF(S76&lt;0,IF(S76-S74-S80-S81-S82&lt;0,S74,S76-S80-S81-S82),IF(S76-S74-S80-S81-S82&gt;0,S74,S76-S80-S81-S82))</f>
        <v>0</v>
      </c>
      <c r="T83" s="215">
        <f t="shared" ref="T83" si="46">IF(T76&lt;0,IF(T76-T74-T80-T81-T82&lt;0,T74,T76-T80-T81-T82),IF(T76-T74-T80-T81-T82&gt;0,T74,T76-T80-T81-T82))</f>
        <v>0</v>
      </c>
      <c r="U83" s="11"/>
      <c r="V83" s="11"/>
    </row>
    <row r="84" spans="1:22" hidden="1">
      <c r="A84" s="14"/>
      <c r="B84" s="111">
        <v>2022</v>
      </c>
      <c r="C84" s="124">
        <f>IF(C76&lt;0,IF(C76-C74-C80-C81-C82-C83&lt;0,C74,C76-C80-C81-C82-C83),IF(C76-C74-C80-C81-C82-C83&gt;0,C74,C76-C80-C81-C82-C83))</f>
        <v>0</v>
      </c>
      <c r="D84" s="124">
        <f t="shared" ref="D84:N84" si="47">IF(D76&lt;0,IF(D76-D74-D80-D81-D82-D83&lt;0,D74,D76-D80-D81-D82-D83),IF(D76-D74-D80-D81-D82-D83&gt;0,D74,D76-D80-D81-D82-D83))</f>
        <v>0</v>
      </c>
      <c r="E84" s="124">
        <f t="shared" si="47"/>
        <v>0</v>
      </c>
      <c r="F84" s="124">
        <f t="shared" si="47"/>
        <v>0</v>
      </c>
      <c r="G84" s="124">
        <f t="shared" si="47"/>
        <v>0</v>
      </c>
      <c r="H84" s="124">
        <f t="shared" si="47"/>
        <v>0</v>
      </c>
      <c r="I84" s="124">
        <f t="shared" si="47"/>
        <v>0</v>
      </c>
      <c r="J84" s="124">
        <f t="shared" si="47"/>
        <v>0</v>
      </c>
      <c r="K84" s="124">
        <f t="shared" si="47"/>
        <v>0</v>
      </c>
      <c r="L84" s="124">
        <f t="shared" si="47"/>
        <v>0</v>
      </c>
      <c r="M84" s="124">
        <f t="shared" si="47"/>
        <v>0</v>
      </c>
      <c r="N84" s="124">
        <f t="shared" si="47"/>
        <v>0</v>
      </c>
      <c r="O84" s="124">
        <f t="shared" ref="O84" si="48">IF(O76&lt;0,IF(O76-O74-O80-O81-O82-O83&lt;0,O74,O76-O80-O81-O82-O83),IF(O76-O74-O80-O81-O82-O83&gt;0,O74,O76-O80-O81-O82-O83))</f>
        <v>0</v>
      </c>
      <c r="P84" s="124">
        <f t="shared" ref="P84" si="49">IF(P76&lt;0,IF(P76-P74-P80-P81-P82-P83&lt;0,P74,P76-P80-P81-P82-P83),IF(P76-P74-P80-P81-P82-P83&gt;0,P74,P76-P80-P81-P82-P83))</f>
        <v>0</v>
      </c>
      <c r="Q84" s="124">
        <f t="shared" ref="Q84" si="50">IF(Q76&lt;0,IF(Q76-Q74-Q80-Q81-Q82-Q83&lt;0,Q74,Q76-Q80-Q81-Q82-Q83),IF(Q76-Q74-Q80-Q81-Q82-Q83&gt;0,Q74,Q76-Q80-Q81-Q82-Q83))</f>
        <v>0</v>
      </c>
      <c r="R84" s="124">
        <f t="shared" ref="R84" si="51">IF(R76&lt;0,IF(R76-R74-R80-R81-R82-R83&lt;0,R74,R76-R80-R81-R82-R83),IF(R76-R74-R80-R81-R82-R83&gt;0,R74,R76-R80-R81-R82-R83))</f>
        <v>0</v>
      </c>
      <c r="S84" s="124">
        <f t="shared" ref="S84" si="52">IF(S76&lt;0,IF(S76-S74-S80-S81-S82-S83&lt;0,S74,S76-S80-S81-S82-S83),IF(S76-S74-S80-S81-S82-S83&gt;0,S74,S76-S80-S81-S82-S83))</f>
        <v>0</v>
      </c>
      <c r="T84" s="215">
        <f t="shared" ref="T84" si="53">IF(T76&lt;0,IF(T76-T74-T80-T81-T82-T83&lt;0,T74,T76-T80-T81-T82-T83),IF(T76-T74-T80-T81-T82-T83&gt;0,T74,T76-T80-T81-T82-T83))</f>
        <v>0</v>
      </c>
      <c r="U84" s="11"/>
      <c r="V84" s="11"/>
    </row>
    <row r="85" spans="1:22" hidden="1">
      <c r="A85" s="14"/>
      <c r="B85" s="112" t="s">
        <v>34</v>
      </c>
      <c r="C85" s="124">
        <f>C76-C80-C81-C82-C83-C84</f>
        <v>0</v>
      </c>
      <c r="D85" s="124">
        <f t="shared" ref="D85:N85" si="54">D76-D80-D81-D82-D83-D84</f>
        <v>0</v>
      </c>
      <c r="E85" s="124">
        <f t="shared" si="54"/>
        <v>0</v>
      </c>
      <c r="F85" s="124">
        <f t="shared" si="54"/>
        <v>0</v>
      </c>
      <c r="G85" s="124">
        <f t="shared" si="54"/>
        <v>0</v>
      </c>
      <c r="H85" s="124">
        <f t="shared" si="54"/>
        <v>0</v>
      </c>
      <c r="I85" s="124">
        <f t="shared" si="54"/>
        <v>0</v>
      </c>
      <c r="J85" s="124">
        <f t="shared" si="54"/>
        <v>0</v>
      </c>
      <c r="K85" s="124">
        <f t="shared" si="54"/>
        <v>0</v>
      </c>
      <c r="L85" s="124">
        <f t="shared" si="54"/>
        <v>0</v>
      </c>
      <c r="M85" s="124">
        <f t="shared" si="54"/>
        <v>0</v>
      </c>
      <c r="N85" s="124">
        <f t="shared" si="54"/>
        <v>0</v>
      </c>
      <c r="O85" s="124">
        <f t="shared" ref="O85" si="55">O76-O80-O81-O82-O83-O84</f>
        <v>0</v>
      </c>
      <c r="P85" s="124">
        <f t="shared" ref="P85" si="56">P76-P80-P81-P82-P83-P84</f>
        <v>0</v>
      </c>
      <c r="Q85" s="124">
        <f t="shared" ref="Q85" si="57">Q76-Q80-Q81-Q82-Q83-Q84</f>
        <v>0</v>
      </c>
      <c r="R85" s="124">
        <f t="shared" ref="R85" si="58">R76-R80-R81-R82-R83-R84</f>
        <v>0</v>
      </c>
      <c r="S85" s="124">
        <f t="shared" ref="S85" si="59">S76-S80-S81-S82-S83-S84</f>
        <v>0</v>
      </c>
      <c r="T85" s="215">
        <f t="shared" ref="T85" si="60">T76-T80-T81-T82-T83-T84</f>
        <v>0</v>
      </c>
      <c r="U85" s="11"/>
      <c r="V85" s="11"/>
    </row>
    <row r="86" spans="1:22" hidden="1">
      <c r="A86" s="14"/>
      <c r="B86" s="111"/>
      <c r="C86" s="108"/>
      <c r="D86" s="108"/>
      <c r="E86" s="109"/>
      <c r="F86" s="109"/>
      <c r="G86" s="109"/>
      <c r="H86" s="108"/>
      <c r="I86" s="109"/>
      <c r="J86" s="109"/>
      <c r="K86" s="109"/>
      <c r="L86" s="109"/>
      <c r="M86" s="108"/>
      <c r="N86" s="109"/>
      <c r="O86" s="108"/>
      <c r="P86" s="109"/>
      <c r="Q86" s="109"/>
      <c r="R86" s="109"/>
      <c r="S86" s="108"/>
      <c r="T86" s="110"/>
      <c r="U86" s="11"/>
      <c r="V86" s="11"/>
    </row>
    <row r="87" spans="1:22" hidden="1">
      <c r="A87" s="14"/>
      <c r="B87" s="107" t="s">
        <v>996</v>
      </c>
      <c r="C87" s="108"/>
      <c r="D87" s="108"/>
      <c r="E87" s="109"/>
      <c r="F87" s="109"/>
      <c r="G87" s="109"/>
      <c r="H87" s="108"/>
      <c r="I87" s="109"/>
      <c r="J87" s="109"/>
      <c r="K87" s="109"/>
      <c r="L87" s="109"/>
      <c r="M87" s="108"/>
      <c r="N87" s="109"/>
      <c r="O87" s="108"/>
      <c r="P87" s="109"/>
      <c r="Q87" s="109"/>
      <c r="R87" s="109"/>
      <c r="S87" s="108"/>
      <c r="T87" s="110"/>
      <c r="U87" s="11"/>
      <c r="V87" s="11"/>
    </row>
    <row r="88" spans="1:22" hidden="1">
      <c r="A88" s="14"/>
      <c r="B88" s="107">
        <v>2017</v>
      </c>
      <c r="C88" s="126">
        <f>+C80+D80+E80+H80+I80+J80+K80+N80+O80+P80+Q80+T80</f>
        <v>0</v>
      </c>
      <c r="D88" s="108"/>
      <c r="E88" s="109"/>
      <c r="F88" s="109"/>
      <c r="G88" s="109"/>
      <c r="H88" s="108"/>
      <c r="I88" s="109"/>
      <c r="J88" s="109"/>
      <c r="K88" s="109"/>
      <c r="L88" s="109"/>
      <c r="M88" s="108"/>
      <c r="N88" s="109"/>
      <c r="O88" s="108"/>
      <c r="P88" s="109"/>
      <c r="Q88" s="109"/>
      <c r="R88" s="109"/>
      <c r="S88" s="108"/>
      <c r="T88" s="110"/>
      <c r="U88" s="11"/>
      <c r="V88" s="11"/>
    </row>
    <row r="89" spans="1:22" hidden="1">
      <c r="A89" s="14"/>
      <c r="B89" s="107">
        <v>2018</v>
      </c>
      <c r="C89" s="126">
        <f t="shared" ref="C89:C93" si="61">+C81+D81+E81+H81+I81+J81+K81+N81+O81+P81+Q81+T81</f>
        <v>0</v>
      </c>
      <c r="D89" s="108"/>
      <c r="E89" s="109"/>
      <c r="F89" s="109"/>
      <c r="G89" s="109"/>
      <c r="H89" s="108"/>
      <c r="I89" s="109"/>
      <c r="J89" s="109"/>
      <c r="K89" s="109"/>
      <c r="L89" s="109"/>
      <c r="M89" s="108"/>
      <c r="N89" s="109"/>
      <c r="O89" s="108"/>
      <c r="P89" s="109"/>
      <c r="Q89" s="109"/>
      <c r="R89" s="109"/>
      <c r="S89" s="108"/>
      <c r="T89" s="110"/>
      <c r="U89" s="11"/>
      <c r="V89" s="11"/>
    </row>
    <row r="90" spans="1:22" hidden="1">
      <c r="A90" s="14"/>
      <c r="B90" s="107">
        <v>2019</v>
      </c>
      <c r="C90" s="126">
        <f t="shared" si="61"/>
        <v>0</v>
      </c>
      <c r="D90" s="108"/>
      <c r="E90" s="109"/>
      <c r="F90" s="109"/>
      <c r="G90" s="109"/>
      <c r="H90" s="108"/>
      <c r="I90" s="109"/>
      <c r="J90" s="109"/>
      <c r="K90" s="109"/>
      <c r="L90" s="109"/>
      <c r="M90" s="108"/>
      <c r="N90" s="109"/>
      <c r="O90" s="108"/>
      <c r="P90" s="109"/>
      <c r="Q90" s="109"/>
      <c r="R90" s="109"/>
      <c r="S90" s="108"/>
      <c r="T90" s="110"/>
      <c r="U90" s="11"/>
      <c r="V90" s="11"/>
    </row>
    <row r="91" spans="1:22" hidden="1">
      <c r="A91" s="14"/>
      <c r="B91" s="107">
        <v>2020</v>
      </c>
      <c r="C91" s="126">
        <f t="shared" si="61"/>
        <v>0</v>
      </c>
      <c r="D91" s="108"/>
      <c r="E91" s="109"/>
      <c r="F91" s="109"/>
      <c r="G91" s="109"/>
      <c r="H91" s="108"/>
      <c r="I91" s="109"/>
      <c r="J91" s="109"/>
      <c r="K91" s="109"/>
      <c r="L91" s="109"/>
      <c r="M91" s="108"/>
      <c r="N91" s="109"/>
      <c r="O91" s="108"/>
      <c r="P91" s="109"/>
      <c r="Q91" s="109"/>
      <c r="R91" s="109"/>
      <c r="S91" s="108"/>
      <c r="T91" s="110"/>
      <c r="U91" s="11"/>
      <c r="V91" s="11"/>
    </row>
    <row r="92" spans="1:22" hidden="1">
      <c r="A92" s="14"/>
      <c r="B92" s="107">
        <v>2021</v>
      </c>
      <c r="C92" s="126">
        <f t="shared" si="61"/>
        <v>0</v>
      </c>
      <c r="D92" s="108"/>
      <c r="E92" s="109"/>
      <c r="F92" s="109"/>
      <c r="G92" s="109"/>
      <c r="H92" s="108"/>
      <c r="I92" s="109"/>
      <c r="J92" s="109"/>
      <c r="K92" s="109"/>
      <c r="L92" s="109"/>
      <c r="M92" s="108"/>
      <c r="N92" s="109"/>
      <c r="O92" s="108"/>
      <c r="P92" s="109"/>
      <c r="Q92" s="109"/>
      <c r="R92" s="109"/>
      <c r="S92" s="108"/>
      <c r="T92" s="110"/>
      <c r="U92" s="11"/>
      <c r="V92" s="11"/>
    </row>
    <row r="93" spans="1:22" hidden="1">
      <c r="A93" s="14"/>
      <c r="B93" s="128" t="s">
        <v>34</v>
      </c>
      <c r="C93" s="126">
        <f t="shared" si="61"/>
        <v>0</v>
      </c>
      <c r="D93" s="108"/>
      <c r="E93" s="109"/>
      <c r="F93" s="109"/>
      <c r="G93" s="109"/>
      <c r="H93" s="108"/>
      <c r="I93" s="109"/>
      <c r="J93" s="109"/>
      <c r="K93" s="109"/>
      <c r="L93" s="109"/>
      <c r="M93" s="108"/>
      <c r="N93" s="109"/>
      <c r="O93" s="108"/>
      <c r="P93" s="109"/>
      <c r="Q93" s="109"/>
      <c r="R93" s="109"/>
      <c r="S93" s="108"/>
      <c r="T93" s="110"/>
      <c r="U93" s="11"/>
      <c r="V93" s="11"/>
    </row>
    <row r="94" spans="1:22" hidden="1">
      <c r="A94" s="14"/>
      <c r="B94" s="129"/>
      <c r="C94" s="130"/>
      <c r="D94" s="130"/>
      <c r="E94" s="131"/>
      <c r="F94" s="131"/>
      <c r="G94" s="131"/>
      <c r="H94" s="130"/>
      <c r="I94" s="131"/>
      <c r="J94" s="131"/>
      <c r="K94" s="131"/>
      <c r="L94" s="131"/>
      <c r="M94" s="130"/>
      <c r="N94" s="131"/>
      <c r="O94" s="130"/>
      <c r="P94" s="131"/>
      <c r="Q94" s="131"/>
      <c r="R94" s="131"/>
      <c r="S94" s="130"/>
      <c r="T94" s="132"/>
      <c r="U94" s="11"/>
      <c r="V94" s="11"/>
    </row>
    <row r="95" spans="1:22" hidden="1">
      <c r="A95" s="14"/>
      <c r="F95" s="11"/>
      <c r="G95" s="11"/>
      <c r="H95" s="11"/>
      <c r="J95" s="11"/>
      <c r="K95" s="11"/>
      <c r="L95" s="11"/>
      <c r="M95" s="11"/>
      <c r="O95" s="11"/>
      <c r="P95" s="11"/>
      <c r="Q95" s="11"/>
      <c r="R95" s="11"/>
      <c r="T95" s="11"/>
      <c r="U95" s="11"/>
      <c r="V95" s="11"/>
    </row>
    <row r="97" spans="1:12" ht="18" customHeight="1"/>
    <row r="99" spans="1:12">
      <c r="A99" s="25"/>
      <c r="B99" s="26" t="s">
        <v>958</v>
      </c>
      <c r="C99" s="26"/>
      <c r="D99" s="26"/>
      <c r="E99" s="27" t="s">
        <v>18</v>
      </c>
      <c r="F99" s="28" t="s">
        <v>19</v>
      </c>
      <c r="I99" s="19" t="s">
        <v>21</v>
      </c>
      <c r="J99" s="20"/>
      <c r="K99" s="20"/>
      <c r="L99" s="21"/>
    </row>
    <row r="100" spans="1:12">
      <c r="A100" s="133"/>
      <c r="B100" s="30"/>
      <c r="C100" s="30"/>
      <c r="D100" s="30"/>
      <c r="E100" s="134"/>
      <c r="F100" s="135"/>
      <c r="I100" s="22"/>
      <c r="J100" s="16"/>
      <c r="K100" s="16"/>
      <c r="L100" s="17"/>
    </row>
    <row r="101" spans="1:12">
      <c r="A101" s="29" t="s">
        <v>2389</v>
      </c>
      <c r="B101" s="48"/>
      <c r="C101" s="30"/>
      <c r="D101" s="30"/>
      <c r="E101" s="134"/>
      <c r="F101" s="135"/>
      <c r="I101" s="22"/>
      <c r="J101" s="16"/>
      <c r="K101" s="16"/>
      <c r="L101" s="17"/>
    </row>
    <row r="102" spans="1:12" ht="30">
      <c r="A102" s="29"/>
      <c r="B102" s="32"/>
      <c r="C102" s="30"/>
      <c r="D102" s="30"/>
      <c r="E102" s="134"/>
      <c r="F102" s="135"/>
      <c r="I102" s="22"/>
      <c r="J102" s="136" t="s">
        <v>997</v>
      </c>
      <c r="K102" s="136" t="s">
        <v>998</v>
      </c>
      <c r="L102" s="137" t="s">
        <v>22</v>
      </c>
    </row>
    <row r="103" spans="1:12" ht="30">
      <c r="A103" s="192">
        <v>1</v>
      </c>
      <c r="B103" s="32" t="s">
        <v>2390</v>
      </c>
      <c r="C103" s="30"/>
      <c r="D103" s="30"/>
      <c r="E103" s="139">
        <f>IF(F17&gt;Info!C30,'JE Template'!F17-Info!C30,0)</f>
        <v>0</v>
      </c>
      <c r="F103" s="140">
        <f>IF(Info!C30&gt;'JE Template'!F17,Info!C30-'JE Template'!F17,0)</f>
        <v>0</v>
      </c>
      <c r="I103" s="22"/>
      <c r="J103" s="16"/>
      <c r="K103" s="16"/>
      <c r="L103" s="17"/>
    </row>
    <row r="104" spans="1:12">
      <c r="A104" s="192"/>
      <c r="B104" s="32" t="s">
        <v>1003</v>
      </c>
      <c r="C104" s="30"/>
      <c r="D104" s="30"/>
      <c r="E104" s="139">
        <f>F103</f>
        <v>0</v>
      </c>
      <c r="F104" s="140">
        <f>E103</f>
        <v>0</v>
      </c>
      <c r="I104" s="22" t="s">
        <v>23</v>
      </c>
      <c r="J104" s="18">
        <f>-H17</f>
        <v>0</v>
      </c>
      <c r="K104" s="18">
        <f>J17+K17+L17+M17-O17-P17-Q17-R17</f>
        <v>0</v>
      </c>
      <c r="L104" s="23">
        <f>V17</f>
        <v>0</v>
      </c>
    </row>
    <row r="105" spans="1:12">
      <c r="A105" s="192"/>
      <c r="B105" s="32"/>
      <c r="C105" s="30"/>
      <c r="D105" s="30"/>
      <c r="E105" s="134"/>
      <c r="F105" s="135"/>
      <c r="I105" s="22" t="s">
        <v>24</v>
      </c>
      <c r="J105" s="18">
        <f>-G17+E109-F109+E155-F155+E161-F161+E173-F173+E179-F179+E185-F185+E202-F202+E223-F223</f>
        <v>0</v>
      </c>
      <c r="K105" s="18">
        <f>J26+K26+L26+M26-O26-P26-Q26-R26-E147+F147+E153-F153+E154-F154+E159-F159+E160-F160-F165+E166+E171-F172+E177-F178+E183-F184-F189+E190-F191+E192-F193+E194-E223+F223</f>
        <v>0</v>
      </c>
      <c r="L105" s="23">
        <f>E104-F104+E147-F147+E167-F167+E195-F195+E201-F201</f>
        <v>0</v>
      </c>
    </row>
    <row r="106" spans="1:12" ht="165">
      <c r="A106" s="192" t="s">
        <v>1483</v>
      </c>
      <c r="B106" s="197" t="s">
        <v>2466</v>
      </c>
      <c r="C106" s="197"/>
      <c r="D106" s="197"/>
      <c r="E106" s="197"/>
      <c r="F106" s="135"/>
      <c r="I106" s="161" t="s">
        <v>1447</v>
      </c>
      <c r="J106" s="18">
        <f>J104-J105</f>
        <v>0</v>
      </c>
      <c r="K106" s="18">
        <f>K104-K105</f>
        <v>0</v>
      </c>
      <c r="L106" s="23">
        <f>L104-L105</f>
        <v>0</v>
      </c>
    </row>
    <row r="107" spans="1:12" ht="30">
      <c r="A107" s="138" t="s">
        <v>2392</v>
      </c>
      <c r="B107" s="32" t="s">
        <v>1000</v>
      </c>
      <c r="C107" s="32"/>
      <c r="D107" s="32"/>
      <c r="E107" s="33"/>
      <c r="F107" s="34"/>
      <c r="I107" s="161"/>
      <c r="J107" s="160"/>
      <c r="K107" s="16"/>
      <c r="L107" s="162"/>
    </row>
    <row r="108" spans="1:12">
      <c r="A108" s="31"/>
      <c r="B108" s="32"/>
      <c r="C108" s="32"/>
      <c r="D108" s="32"/>
      <c r="E108" s="33"/>
      <c r="F108" s="34"/>
      <c r="I108" s="22"/>
      <c r="J108" s="16"/>
      <c r="K108" s="16"/>
      <c r="L108" s="17"/>
    </row>
    <row r="109" spans="1:12" ht="45">
      <c r="A109" s="31"/>
      <c r="B109" s="32" t="s">
        <v>1001</v>
      </c>
      <c r="C109" s="32"/>
      <c r="D109" s="32"/>
      <c r="E109" s="33">
        <f>F17</f>
        <v>0</v>
      </c>
      <c r="F109" s="34"/>
      <c r="I109" s="161" t="s">
        <v>2452</v>
      </c>
      <c r="J109" s="160"/>
      <c r="K109" s="160"/>
      <c r="L109" s="162">
        <f>E104-F104</f>
        <v>0</v>
      </c>
    </row>
    <row r="110" spans="1:12">
      <c r="A110" s="31"/>
      <c r="B110" s="141" t="s">
        <v>999</v>
      </c>
      <c r="C110" s="32"/>
      <c r="D110" s="32"/>
      <c r="E110" s="33"/>
      <c r="F110" s="34">
        <f>E109</f>
        <v>0</v>
      </c>
      <c r="I110" s="22"/>
      <c r="J110" s="160"/>
      <c r="K110" s="160"/>
      <c r="L110" s="162"/>
    </row>
    <row r="111" spans="1:12">
      <c r="A111" s="31"/>
      <c r="B111" s="141"/>
      <c r="C111" s="32"/>
      <c r="D111" s="32"/>
      <c r="E111" s="33"/>
      <c r="F111" s="34"/>
      <c r="I111" s="24" t="s">
        <v>0</v>
      </c>
      <c r="J111" s="163">
        <f>J106+J107</f>
        <v>0</v>
      </c>
      <c r="K111" s="163">
        <f>K106+K107</f>
        <v>0</v>
      </c>
      <c r="L111" s="164">
        <f>L106+L107+L109</f>
        <v>0</v>
      </c>
    </row>
    <row r="112" spans="1:12" ht="75">
      <c r="A112" s="31"/>
      <c r="B112" s="32" t="s">
        <v>2391</v>
      </c>
      <c r="C112" s="32"/>
      <c r="D112" s="32"/>
      <c r="E112" s="33"/>
      <c r="F112" s="34"/>
      <c r="I112" s="68"/>
      <c r="J112" s="187"/>
      <c r="K112" s="187"/>
      <c r="L112" s="187"/>
    </row>
    <row r="113" spans="1:12">
      <c r="A113" s="31"/>
      <c r="B113" s="32"/>
      <c r="C113" s="32"/>
      <c r="D113" s="32"/>
      <c r="E113" s="33"/>
      <c r="F113" s="34"/>
      <c r="I113" s="68"/>
      <c r="J113" s="187"/>
      <c r="K113" s="187"/>
      <c r="L113" s="187"/>
    </row>
    <row r="114" spans="1:12">
      <c r="A114" s="31" t="s">
        <v>2393</v>
      </c>
      <c r="B114" s="32"/>
      <c r="C114" s="32"/>
      <c r="D114" s="32"/>
      <c r="E114" s="33"/>
      <c r="F114" s="34"/>
      <c r="I114" s="68"/>
      <c r="J114" s="187"/>
      <c r="K114" s="187"/>
      <c r="L114" s="187"/>
    </row>
    <row r="115" spans="1:12">
      <c r="A115" s="31"/>
      <c r="B115" s="32"/>
      <c r="C115" s="32"/>
      <c r="D115" s="32"/>
      <c r="E115" s="33"/>
      <c r="F115" s="34"/>
      <c r="I115" s="68"/>
      <c r="J115" s="187"/>
      <c r="K115" s="187"/>
      <c r="L115" s="187"/>
    </row>
    <row r="116" spans="1:12" ht="30">
      <c r="A116" s="31">
        <v>3</v>
      </c>
      <c r="B116" s="32" t="s">
        <v>1002</v>
      </c>
      <c r="C116" s="32"/>
      <c r="D116" s="32"/>
      <c r="E116" s="33"/>
      <c r="F116" s="34"/>
      <c r="I116" s="68"/>
      <c r="J116" s="187"/>
      <c r="K116" s="187"/>
      <c r="L116" s="187"/>
    </row>
    <row r="117" spans="1:12">
      <c r="A117" s="31"/>
      <c r="B117" s="32"/>
      <c r="C117" s="32"/>
      <c r="D117" s="32"/>
      <c r="E117" s="33"/>
      <c r="F117" s="34"/>
      <c r="I117" s="68"/>
      <c r="J117" s="68"/>
      <c r="K117" s="68"/>
      <c r="L117" s="68"/>
    </row>
    <row r="118" spans="1:12" ht="30">
      <c r="A118" s="31"/>
      <c r="B118" s="32" t="s">
        <v>1450</v>
      </c>
      <c r="C118" s="32"/>
      <c r="D118" s="32"/>
      <c r="E118" s="33">
        <f>IF(C66&gt;0,IF(C68&gt;0,C68,0),0)</f>
        <v>0</v>
      </c>
      <c r="F118" s="34">
        <f>IF(C66&gt;0,IF(C68&lt;0,-C68,0),0)</f>
        <v>0</v>
      </c>
      <c r="I118" s="68"/>
      <c r="J118" s="68"/>
      <c r="K118" s="68"/>
      <c r="L118" s="68"/>
    </row>
    <row r="119" spans="1:12" ht="30">
      <c r="A119" s="31"/>
      <c r="B119" s="32" t="s">
        <v>1451</v>
      </c>
      <c r="C119" s="32"/>
      <c r="D119" s="32"/>
      <c r="E119" s="33">
        <f>IF(C66&lt;0,IF(C68&gt;0,C68,0),0)</f>
        <v>0</v>
      </c>
      <c r="F119" s="34">
        <f>IF(C66&lt;0,IF(C68&lt;0,-C68,0),0)</f>
        <v>0</v>
      </c>
      <c r="I119" s="68"/>
      <c r="J119" s="68"/>
      <c r="K119" s="68"/>
      <c r="L119" s="68"/>
    </row>
    <row r="120" spans="1:12" ht="30">
      <c r="A120" s="31"/>
      <c r="B120" s="32" t="s">
        <v>1448</v>
      </c>
      <c r="C120" s="32"/>
      <c r="D120" s="32"/>
      <c r="E120" s="33">
        <f>IF(D66&gt;0,IF(D68&gt;0,D68,0),0)</f>
        <v>0</v>
      </c>
      <c r="F120" s="34">
        <f>IF(D66&gt;0,IF(D68&lt;0,-D68,0),0)</f>
        <v>0</v>
      </c>
      <c r="I120" s="68"/>
      <c r="J120" s="68"/>
      <c r="K120" s="68"/>
      <c r="L120" s="68"/>
    </row>
    <row r="121" spans="1:12" ht="30">
      <c r="A121" s="31"/>
      <c r="B121" s="32" t="s">
        <v>1449</v>
      </c>
      <c r="C121" s="32"/>
      <c r="D121" s="32"/>
      <c r="E121" s="33">
        <f>IF(D66&lt;0,IF(D68&gt;0,D68,0),0)</f>
        <v>0</v>
      </c>
      <c r="F121" s="34">
        <f>IF(D66&lt;0,IF(D68&lt;0,-D68,0),0)</f>
        <v>0</v>
      </c>
      <c r="I121" s="68"/>
      <c r="J121" s="68"/>
      <c r="K121" s="68"/>
      <c r="L121" s="68"/>
    </row>
    <row r="122" spans="1:12" ht="30">
      <c r="A122" s="31"/>
      <c r="B122" s="32" t="s">
        <v>2429</v>
      </c>
      <c r="C122" s="32"/>
      <c r="D122" s="32"/>
      <c r="E122" s="33">
        <f>IF(I66&gt;0,IF(I68&gt;0,I68,0),0)</f>
        <v>0</v>
      </c>
      <c r="F122" s="34">
        <f>IF(I66&gt;0,IF(I68&lt;0,-I68,0),0)</f>
        <v>0</v>
      </c>
      <c r="I122" s="68"/>
      <c r="J122" s="68"/>
      <c r="K122" s="68"/>
      <c r="L122" s="68"/>
    </row>
    <row r="123" spans="1:12" ht="30">
      <c r="A123" s="31"/>
      <c r="B123" s="32" t="s">
        <v>2430</v>
      </c>
      <c r="C123" s="32"/>
      <c r="D123" s="32"/>
      <c r="E123" s="33">
        <f>IF(I66&lt;0,IF(I68&gt;0,I68,0),0)</f>
        <v>0</v>
      </c>
      <c r="F123" s="34">
        <f>IF(I66&lt;0,IF(I68&lt;0,-I68,0),0)</f>
        <v>0</v>
      </c>
      <c r="I123" s="68"/>
      <c r="J123" s="68"/>
      <c r="K123" s="68"/>
      <c r="L123" s="68"/>
    </row>
    <row r="124" spans="1:12" ht="30">
      <c r="A124" s="31"/>
      <c r="B124" s="32" t="s">
        <v>2431</v>
      </c>
      <c r="C124" s="32"/>
      <c r="D124" s="32"/>
      <c r="E124" s="33">
        <f>IF(J66&gt;0,IF(J68&gt;0,J68,0),0)</f>
        <v>0</v>
      </c>
      <c r="F124" s="34">
        <f>IF(J66&gt;0,IF(J68&lt;0,-J68,0),0)</f>
        <v>0</v>
      </c>
      <c r="I124" s="68"/>
      <c r="J124" s="68"/>
      <c r="K124" s="68"/>
      <c r="L124" s="68"/>
    </row>
    <row r="125" spans="1:12" ht="30">
      <c r="A125" s="31"/>
      <c r="B125" s="32" t="s">
        <v>2432</v>
      </c>
      <c r="C125" s="32"/>
      <c r="D125" s="32"/>
      <c r="E125" s="33">
        <f>IF(J66&lt;0,IF(J68&gt;0,J68,0),0)</f>
        <v>0</v>
      </c>
      <c r="F125" s="34">
        <f>IF(J66&lt;0,IF(J68&lt;0,-J68,0),0)</f>
        <v>0</v>
      </c>
      <c r="I125" s="68"/>
      <c r="J125" s="68"/>
      <c r="K125" s="68"/>
      <c r="L125" s="68"/>
    </row>
    <row r="126" spans="1:12" ht="45">
      <c r="A126" s="31"/>
      <c r="B126" s="142" t="s">
        <v>2433</v>
      </c>
      <c r="C126" s="32"/>
      <c r="D126" s="32"/>
      <c r="E126" s="33">
        <f>IF(T72&gt;0,IF(R68&gt;0,R68,0),0)</f>
        <v>0</v>
      </c>
      <c r="F126" s="34">
        <f>IF(T72&gt;0,IF(R68&lt;0,-R68,0),0)</f>
        <v>0</v>
      </c>
      <c r="I126" s="68"/>
      <c r="J126" s="68"/>
      <c r="K126" s="68"/>
      <c r="L126" s="68"/>
    </row>
    <row r="127" spans="1:12" ht="45">
      <c r="A127" s="31"/>
      <c r="B127" s="142" t="s">
        <v>2434</v>
      </c>
      <c r="C127" s="32"/>
      <c r="D127" s="32"/>
      <c r="E127" s="33">
        <f>IF(T72&lt;0,IF(R68&gt;0,R68,0),0)</f>
        <v>0</v>
      </c>
      <c r="F127" s="34">
        <f>IF(T72&lt;0,IF(R68&lt;0,-R68,0),0)</f>
        <v>0</v>
      </c>
      <c r="I127" s="68"/>
      <c r="J127" s="68"/>
      <c r="K127" s="68"/>
      <c r="L127" s="68"/>
    </row>
    <row r="128" spans="1:12">
      <c r="A128" s="31"/>
      <c r="B128" s="32"/>
      <c r="C128" s="32"/>
      <c r="D128" s="32"/>
      <c r="E128" s="33"/>
      <c r="F128" s="34"/>
      <c r="I128" s="68"/>
      <c r="J128" s="68"/>
      <c r="K128" s="68"/>
      <c r="L128" s="68"/>
    </row>
    <row r="129" spans="1:12" ht="30">
      <c r="A129" s="31">
        <v>4</v>
      </c>
      <c r="B129" s="32" t="s">
        <v>2435</v>
      </c>
      <c r="C129" s="32"/>
      <c r="D129" s="32"/>
      <c r="E129" s="33"/>
      <c r="F129" s="34"/>
      <c r="I129" s="68"/>
      <c r="J129" s="68"/>
      <c r="K129" s="68"/>
      <c r="L129" s="68"/>
    </row>
    <row r="130" spans="1:12">
      <c r="A130" s="31"/>
      <c r="B130" s="32"/>
      <c r="C130" s="32"/>
      <c r="D130" s="32"/>
      <c r="E130" s="33"/>
      <c r="F130" s="34"/>
      <c r="I130" s="68"/>
      <c r="J130" s="68"/>
      <c r="K130" s="68"/>
      <c r="L130" s="68"/>
    </row>
    <row r="131" spans="1:12" ht="30">
      <c r="A131" s="31"/>
      <c r="B131" s="32" t="s">
        <v>1450</v>
      </c>
      <c r="C131" s="32"/>
      <c r="D131" s="32"/>
      <c r="E131" s="33"/>
      <c r="F131" s="34">
        <f>IF(C74&gt;0,C74,0)</f>
        <v>0</v>
      </c>
      <c r="I131" s="68"/>
      <c r="J131" s="68"/>
      <c r="K131" s="68"/>
      <c r="L131" s="68"/>
    </row>
    <row r="132" spans="1:12" ht="30">
      <c r="A132" s="31"/>
      <c r="B132" s="32" t="s">
        <v>1451</v>
      </c>
      <c r="C132" s="32"/>
      <c r="D132" s="32"/>
      <c r="E132" s="33">
        <f>IF(C74&lt;0,-C74,0)</f>
        <v>0</v>
      </c>
      <c r="F132" s="34"/>
      <c r="I132" s="68"/>
      <c r="J132" s="68"/>
      <c r="K132" s="68"/>
      <c r="L132" s="68"/>
    </row>
    <row r="133" spans="1:12" ht="30">
      <c r="A133" s="31"/>
      <c r="B133" s="142" t="s">
        <v>1448</v>
      </c>
      <c r="C133" s="32"/>
      <c r="D133" s="32"/>
      <c r="E133" s="33"/>
      <c r="F133" s="34">
        <f>IF(D74&gt;0,D74,0)</f>
        <v>0</v>
      </c>
      <c r="I133" s="68"/>
      <c r="J133" s="68"/>
      <c r="K133" s="68"/>
      <c r="L133" s="68"/>
    </row>
    <row r="134" spans="1:12" ht="30">
      <c r="A134" s="31"/>
      <c r="B134" s="142" t="s">
        <v>1449</v>
      </c>
      <c r="C134" s="32"/>
      <c r="D134" s="32"/>
      <c r="E134" s="33">
        <f>IF(D74&lt;0,-D74,0)</f>
        <v>0</v>
      </c>
      <c r="F134" s="34"/>
      <c r="I134" s="68"/>
      <c r="J134" s="68"/>
      <c r="K134" s="68"/>
      <c r="L134" s="68"/>
    </row>
    <row r="135" spans="1:12">
      <c r="A135" s="31"/>
      <c r="B135" s="32" t="s">
        <v>1452</v>
      </c>
      <c r="C135" s="32"/>
      <c r="D135" s="32"/>
      <c r="E135" s="33"/>
      <c r="F135" s="34">
        <f>IF(E74&gt;0,E74,0)</f>
        <v>0</v>
      </c>
      <c r="I135" s="68"/>
      <c r="J135" s="68"/>
      <c r="K135" s="68"/>
      <c r="L135" s="68"/>
    </row>
    <row r="136" spans="1:12">
      <c r="A136" s="31"/>
      <c r="B136" s="32" t="s">
        <v>1453</v>
      </c>
      <c r="C136" s="32"/>
      <c r="D136" s="32"/>
      <c r="E136" s="33">
        <f>IF(E74&lt;0,-E74,0)</f>
        <v>0</v>
      </c>
      <c r="F136" s="34"/>
      <c r="I136" s="68"/>
      <c r="J136" s="68"/>
      <c r="K136" s="68"/>
      <c r="L136" s="68"/>
    </row>
    <row r="137" spans="1:12" ht="45">
      <c r="A137" s="31"/>
      <c r="B137" s="32" t="s">
        <v>1475</v>
      </c>
      <c r="C137" s="32"/>
      <c r="D137" s="32"/>
      <c r="E137" s="33"/>
      <c r="F137" s="34">
        <f>IF(H74&gt;0,H74,0)</f>
        <v>0</v>
      </c>
      <c r="I137" s="68"/>
      <c r="J137" s="68"/>
      <c r="K137" s="68"/>
      <c r="L137" s="68"/>
    </row>
    <row r="138" spans="1:12" ht="45">
      <c r="A138" s="31"/>
      <c r="B138" s="32" t="s">
        <v>1454</v>
      </c>
      <c r="C138" s="32"/>
      <c r="D138" s="32"/>
      <c r="E138" s="33">
        <f>IF(H74&lt;0,-H74,0)</f>
        <v>0</v>
      </c>
      <c r="F138" s="34"/>
      <c r="I138" s="68"/>
      <c r="J138" s="68"/>
      <c r="K138" s="68"/>
      <c r="L138" s="68"/>
    </row>
    <row r="139" spans="1:12" ht="30">
      <c r="A139" s="31"/>
      <c r="B139" s="32" t="s">
        <v>2429</v>
      </c>
      <c r="C139" s="32"/>
      <c r="D139" s="32"/>
      <c r="E139" s="33"/>
      <c r="F139" s="34">
        <f>IF(I74&gt;0,I74,0)</f>
        <v>0</v>
      </c>
      <c r="I139" s="68"/>
      <c r="J139" s="68"/>
      <c r="K139" s="68"/>
      <c r="L139" s="68"/>
    </row>
    <row r="140" spans="1:12" ht="30">
      <c r="A140" s="31"/>
      <c r="B140" s="32" t="s">
        <v>2430</v>
      </c>
      <c r="C140" s="32"/>
      <c r="D140" s="32"/>
      <c r="E140" s="33">
        <f>IF(I74&lt;0,-I74,0)</f>
        <v>0</v>
      </c>
      <c r="F140" s="34"/>
      <c r="I140" s="68"/>
      <c r="J140" s="68"/>
      <c r="K140" s="68"/>
      <c r="L140" s="68"/>
    </row>
    <row r="141" spans="1:12" ht="30">
      <c r="A141" s="31"/>
      <c r="B141" s="142" t="s">
        <v>2431</v>
      </c>
      <c r="C141" s="32"/>
      <c r="D141" s="32"/>
      <c r="E141" s="33"/>
      <c r="F141" s="34">
        <f>IF(J74&gt;0,J74,0)</f>
        <v>0</v>
      </c>
      <c r="I141" s="68"/>
      <c r="J141" s="68"/>
      <c r="K141" s="68"/>
      <c r="L141" s="68"/>
    </row>
    <row r="142" spans="1:12" ht="30">
      <c r="A142" s="31"/>
      <c r="B142" s="142" t="s">
        <v>2432</v>
      </c>
      <c r="C142" s="32"/>
      <c r="D142" s="32"/>
      <c r="E142" s="33">
        <f>IF(J74&lt;0,-J74,0)</f>
        <v>0</v>
      </c>
      <c r="F142" s="34"/>
      <c r="I142" s="68"/>
      <c r="J142" s="68"/>
      <c r="K142" s="68"/>
      <c r="L142" s="68"/>
    </row>
    <row r="143" spans="1:12">
      <c r="A143" s="31"/>
      <c r="B143" s="32" t="s">
        <v>2436</v>
      </c>
      <c r="C143" s="32"/>
      <c r="D143" s="32"/>
      <c r="E143" s="33"/>
      <c r="F143" s="34">
        <f>IF(K74&gt;0,K74,0)</f>
        <v>0</v>
      </c>
      <c r="I143" s="68"/>
      <c r="J143" s="68"/>
      <c r="K143" s="68"/>
      <c r="L143" s="68"/>
    </row>
    <row r="144" spans="1:12">
      <c r="A144" s="31"/>
      <c r="B144" s="32" t="s">
        <v>2437</v>
      </c>
      <c r="C144" s="32"/>
      <c r="D144" s="32"/>
      <c r="E144" s="33">
        <f>IF(K74&lt;0,-K74,0)</f>
        <v>0</v>
      </c>
      <c r="F144" s="34"/>
      <c r="I144" s="68"/>
      <c r="J144" s="68"/>
      <c r="K144" s="68"/>
      <c r="L144" s="68"/>
    </row>
    <row r="145" spans="1:12" ht="45">
      <c r="A145" s="31"/>
      <c r="B145" s="32" t="s">
        <v>2438</v>
      </c>
      <c r="C145" s="32"/>
      <c r="D145" s="32"/>
      <c r="E145" s="33"/>
      <c r="F145" s="34">
        <f>IF(N74&gt;0,N74,0)</f>
        <v>0</v>
      </c>
      <c r="I145" s="68"/>
      <c r="J145" s="68"/>
      <c r="K145" s="68"/>
      <c r="L145" s="68"/>
    </row>
    <row r="146" spans="1:12" ht="45">
      <c r="A146" s="31"/>
      <c r="B146" s="32" t="s">
        <v>2439</v>
      </c>
      <c r="C146" s="32"/>
      <c r="D146" s="32"/>
      <c r="E146" s="33">
        <f>IF(N74&lt;0,-N74,0)</f>
        <v>0</v>
      </c>
      <c r="F146" s="34"/>
      <c r="I146" s="68"/>
      <c r="J146" s="68"/>
      <c r="K146" s="68"/>
      <c r="L146" s="68"/>
    </row>
    <row r="147" spans="1:12">
      <c r="A147" s="31"/>
      <c r="B147" s="32" t="s">
        <v>1003</v>
      </c>
      <c r="C147" s="32"/>
      <c r="D147" s="32"/>
      <c r="E147" s="33">
        <f>IF((E132+E134+E136+E138+E140+E142+E144+E146-F131-F133-F135-F137-F139-F141-F143-F145)&lt;0,F131+F133+F135+F137+F139+F141+F143+F145-E132-E134-E136-E138-E140-E142-E144-E146,0)</f>
        <v>0</v>
      </c>
      <c r="F147" s="34">
        <f>IF((E132+E134+E136+E138+E140+E142+E144+E146-F131-F133-F135-F137-F139-F141-F143-F145)&gt;0,E132+E134+E136+E138+E140+E142+E144+E146-F131-F133-F135-F137-F139-F141-F143-F145,0)</f>
        <v>0</v>
      </c>
      <c r="I147" s="68"/>
      <c r="J147" s="68"/>
      <c r="K147" s="68"/>
      <c r="L147" s="68"/>
    </row>
    <row r="148" spans="1:12">
      <c r="A148" s="31"/>
      <c r="B148" s="32"/>
      <c r="C148" s="32"/>
      <c r="D148" s="32"/>
      <c r="E148" s="33"/>
      <c r="F148" s="34"/>
      <c r="I148" s="68"/>
      <c r="J148" s="68"/>
      <c r="K148" s="68"/>
      <c r="L148" s="68"/>
    </row>
    <row r="149" spans="1:12">
      <c r="A149" s="31" t="s">
        <v>2440</v>
      </c>
      <c r="B149" s="32"/>
      <c r="C149" s="32"/>
      <c r="D149" s="32"/>
      <c r="E149" s="33"/>
      <c r="F149" s="34"/>
      <c r="I149" s="68"/>
      <c r="J149" s="68"/>
      <c r="K149" s="68"/>
      <c r="L149" s="68"/>
    </row>
    <row r="150" spans="1:12" ht="15" customHeight="1">
      <c r="A150" s="31"/>
      <c r="B150" s="32"/>
      <c r="C150" s="32"/>
      <c r="D150" s="32"/>
      <c r="E150" s="33"/>
      <c r="F150" s="34"/>
      <c r="I150" s="68"/>
      <c r="J150" s="68"/>
      <c r="K150" s="68"/>
      <c r="L150" s="68"/>
    </row>
    <row r="151" spans="1:12" ht="57" customHeight="1">
      <c r="A151" s="31">
        <v>5</v>
      </c>
      <c r="B151" s="142" t="s">
        <v>1004</v>
      </c>
      <c r="C151" s="32"/>
      <c r="D151" s="32"/>
      <c r="E151" s="33"/>
      <c r="F151" s="34"/>
      <c r="I151" s="68"/>
      <c r="J151" s="68"/>
      <c r="K151" s="68"/>
      <c r="L151" s="68"/>
    </row>
    <row r="152" spans="1:12" ht="15" customHeight="1">
      <c r="A152" s="31"/>
      <c r="B152" s="32"/>
      <c r="C152" s="32"/>
      <c r="D152" s="32"/>
      <c r="E152" s="33"/>
      <c r="F152" s="34"/>
      <c r="I152" s="68"/>
      <c r="J152" s="68"/>
      <c r="K152" s="68"/>
      <c r="L152" s="68"/>
    </row>
    <row r="153" spans="1:12">
      <c r="A153" s="31"/>
      <c r="B153" s="32" t="s">
        <v>1455</v>
      </c>
      <c r="C153" s="32"/>
      <c r="D153" s="32"/>
      <c r="E153" s="33">
        <f>IF(T72&gt;0,IF(R70&gt;0,R70,0),0)</f>
        <v>0</v>
      </c>
      <c r="F153" s="34">
        <f>IF(T72&gt;0,IF(R70&lt;0,-R70,0),0)</f>
        <v>0</v>
      </c>
      <c r="I153" s="68"/>
      <c r="J153" s="68"/>
      <c r="K153" s="68"/>
      <c r="L153" s="68"/>
    </row>
    <row r="154" spans="1:12">
      <c r="A154" s="31"/>
      <c r="B154" s="32" t="s">
        <v>1456</v>
      </c>
      <c r="C154" s="32"/>
      <c r="D154" s="32"/>
      <c r="E154" s="33">
        <f>IF(T72&lt;0,IF(R70&gt;0,R70,0),0)</f>
        <v>0</v>
      </c>
      <c r="F154" s="34">
        <f>IF(T72&lt;0,IF(R70&lt;0,-R70,0),0)</f>
        <v>0</v>
      </c>
      <c r="I154" s="68"/>
      <c r="J154" s="68"/>
      <c r="K154" s="68"/>
      <c r="L154" s="68"/>
    </row>
    <row r="155" spans="1:12">
      <c r="A155" s="31"/>
      <c r="B155" s="32" t="s">
        <v>1001</v>
      </c>
      <c r="C155" s="32"/>
      <c r="D155" s="32"/>
      <c r="E155" s="33">
        <f>F153+F154</f>
        <v>0</v>
      </c>
      <c r="F155" s="34">
        <f>E153+E154</f>
        <v>0</v>
      </c>
      <c r="I155" s="68"/>
      <c r="J155" s="68"/>
      <c r="K155" s="68"/>
      <c r="L155" s="68"/>
    </row>
    <row r="156" spans="1:12">
      <c r="A156" s="31"/>
      <c r="B156" s="32"/>
      <c r="C156" s="32"/>
      <c r="D156" s="32"/>
      <c r="E156" s="33"/>
      <c r="F156" s="34"/>
      <c r="I156" s="68"/>
      <c r="J156" s="68"/>
      <c r="K156" s="68"/>
      <c r="L156" s="68"/>
    </row>
    <row r="157" spans="1:12" ht="45">
      <c r="A157" s="31">
        <v>6</v>
      </c>
      <c r="B157" s="32" t="s">
        <v>1005</v>
      </c>
      <c r="C157" s="32"/>
      <c r="D157" s="32"/>
      <c r="E157" s="33"/>
      <c r="F157" s="34"/>
    </row>
    <row r="158" spans="1:12">
      <c r="A158" s="31"/>
      <c r="B158" s="32"/>
      <c r="C158" s="32"/>
      <c r="D158" s="32"/>
      <c r="E158" s="33"/>
      <c r="F158" s="34"/>
    </row>
    <row r="159" spans="1:12" ht="30">
      <c r="A159" s="31"/>
      <c r="B159" s="32" t="s">
        <v>1457</v>
      </c>
      <c r="C159" s="32"/>
      <c r="D159" s="32"/>
      <c r="E159" s="33">
        <f>IF(T72&gt;0,IF(S72&gt;0,S72,0),0)</f>
        <v>0</v>
      </c>
      <c r="F159" s="34">
        <f>IF(T72&gt;0,IF(S72&lt;0,-S72,0),0)</f>
        <v>0</v>
      </c>
    </row>
    <row r="160" spans="1:12" ht="30">
      <c r="A160" s="31"/>
      <c r="B160" s="32" t="s">
        <v>1458</v>
      </c>
      <c r="C160" s="32"/>
      <c r="D160" s="32"/>
      <c r="E160" s="33">
        <f>IF(T72&lt;0,IF(S72&gt;0,S72,0),0)</f>
        <v>0</v>
      </c>
      <c r="F160" s="34">
        <f>IF(T72&lt;0,IF(S72&lt;0,-S72,0),0)</f>
        <v>0</v>
      </c>
    </row>
    <row r="161" spans="1:6">
      <c r="A161" s="31"/>
      <c r="B161" s="32" t="s">
        <v>1001</v>
      </c>
      <c r="C161" s="32"/>
      <c r="D161" s="32"/>
      <c r="E161" s="33">
        <f>F159+F160</f>
        <v>0</v>
      </c>
      <c r="F161" s="34">
        <f>+E159+E160</f>
        <v>0</v>
      </c>
    </row>
    <row r="162" spans="1:6">
      <c r="A162" s="31"/>
      <c r="B162" s="32"/>
      <c r="C162" s="32"/>
      <c r="D162" s="32"/>
      <c r="E162" s="35"/>
      <c r="F162" s="36"/>
    </row>
    <row r="163" spans="1:6" ht="30">
      <c r="A163" s="31">
        <v>7</v>
      </c>
      <c r="B163" s="32" t="s">
        <v>1006</v>
      </c>
      <c r="C163" s="37"/>
      <c r="D163" s="37"/>
      <c r="E163" s="33"/>
      <c r="F163" s="34"/>
    </row>
    <row r="164" spans="1:6">
      <c r="A164" s="31"/>
      <c r="B164" s="32"/>
      <c r="C164" s="32"/>
      <c r="D164" s="32"/>
      <c r="E164" s="33"/>
      <c r="F164" s="34"/>
    </row>
    <row r="165" spans="1:6" ht="45">
      <c r="A165" s="31"/>
      <c r="B165" s="32" t="s">
        <v>1459</v>
      </c>
      <c r="C165" s="32"/>
      <c r="D165" s="32"/>
      <c r="E165" s="33"/>
      <c r="F165" s="34">
        <f>IF(T74&gt;0,T74,0)</f>
        <v>0</v>
      </c>
    </row>
    <row r="166" spans="1:6" ht="45">
      <c r="A166" s="31"/>
      <c r="B166" s="32" t="s">
        <v>1460</v>
      </c>
      <c r="C166" s="32"/>
      <c r="D166" s="32"/>
      <c r="E166" s="33">
        <f>IF(T74&lt;0,-T74,0)</f>
        <v>0</v>
      </c>
      <c r="F166" s="34"/>
    </row>
    <row r="167" spans="1:6">
      <c r="A167" s="31"/>
      <c r="B167" s="32" t="s">
        <v>1003</v>
      </c>
      <c r="C167" s="32"/>
      <c r="D167" s="32"/>
      <c r="E167" s="33">
        <f>F165</f>
        <v>0</v>
      </c>
      <c r="F167" s="34">
        <f>E166</f>
        <v>0</v>
      </c>
    </row>
    <row r="168" spans="1:6">
      <c r="A168" s="31"/>
      <c r="B168" s="32"/>
      <c r="C168" s="32"/>
      <c r="D168" s="32"/>
      <c r="E168" s="35"/>
      <c r="F168" s="36"/>
    </row>
    <row r="169" spans="1:6" ht="30">
      <c r="A169" s="31">
        <v>8</v>
      </c>
      <c r="B169" s="32" t="s">
        <v>1007</v>
      </c>
      <c r="C169" s="32"/>
      <c r="D169" s="32"/>
      <c r="E169" s="35"/>
      <c r="F169" s="36"/>
    </row>
    <row r="170" spans="1:6">
      <c r="A170" s="31"/>
      <c r="B170" s="32"/>
      <c r="C170" s="32"/>
      <c r="D170" s="32"/>
      <c r="E170" s="33"/>
      <c r="F170" s="34"/>
    </row>
    <row r="171" spans="1:6" ht="30">
      <c r="A171" s="31"/>
      <c r="B171" s="32" t="s">
        <v>1461</v>
      </c>
      <c r="C171" s="37"/>
      <c r="D171" s="37"/>
      <c r="E171" s="33">
        <f>IF(O72&gt;0,O72,0)</f>
        <v>0</v>
      </c>
      <c r="F171" s="34"/>
    </row>
    <row r="172" spans="1:6" ht="30">
      <c r="A172" s="31"/>
      <c r="B172" s="32" t="s">
        <v>1462</v>
      </c>
      <c r="C172" s="37"/>
      <c r="D172" s="37"/>
      <c r="E172" s="33"/>
      <c r="F172" s="34">
        <f>IF(O72&lt;0,-O72,0)</f>
        <v>0</v>
      </c>
    </row>
    <row r="173" spans="1:6">
      <c r="A173" s="31"/>
      <c r="B173" s="32" t="s">
        <v>1001</v>
      </c>
      <c r="C173" s="32"/>
      <c r="D173" s="32"/>
      <c r="E173" s="33">
        <f>F172</f>
        <v>0</v>
      </c>
      <c r="F173" s="34">
        <f>E171</f>
        <v>0</v>
      </c>
    </row>
    <row r="174" spans="1:6">
      <c r="A174" s="31"/>
      <c r="B174" s="32"/>
      <c r="C174" s="32"/>
      <c r="D174" s="32"/>
      <c r="E174" s="35"/>
      <c r="F174" s="36"/>
    </row>
    <row r="175" spans="1:6" ht="30">
      <c r="A175" s="31">
        <v>9</v>
      </c>
      <c r="B175" s="32" t="s">
        <v>1008</v>
      </c>
      <c r="C175" s="32"/>
      <c r="D175" s="32"/>
      <c r="E175" s="35"/>
      <c r="F175" s="36"/>
    </row>
    <row r="176" spans="1:6">
      <c r="A176" s="31"/>
      <c r="B176" s="32"/>
      <c r="C176" s="32"/>
      <c r="D176" s="32"/>
      <c r="E176" s="35"/>
      <c r="F176" s="36"/>
    </row>
    <row r="177" spans="1:6" ht="30">
      <c r="A177" s="31"/>
      <c r="B177" s="32" t="s">
        <v>1463</v>
      </c>
      <c r="C177" s="37"/>
      <c r="D177" s="37"/>
      <c r="E177" s="33">
        <f>IF(P72&gt;0,P72,0)</f>
        <v>0</v>
      </c>
      <c r="F177" s="36"/>
    </row>
    <row r="178" spans="1:6" ht="30">
      <c r="A178" s="31"/>
      <c r="B178" s="32" t="s">
        <v>1464</v>
      </c>
      <c r="C178" s="37"/>
      <c r="D178" s="37"/>
      <c r="E178" s="33"/>
      <c r="F178" s="34">
        <f>IF(P72&lt;0,-P72,0)</f>
        <v>0</v>
      </c>
    </row>
    <row r="179" spans="1:6">
      <c r="A179" s="31"/>
      <c r="B179" s="32" t="s">
        <v>1001</v>
      </c>
      <c r="C179" s="32"/>
      <c r="D179" s="32"/>
      <c r="E179" s="33">
        <f>F178</f>
        <v>0</v>
      </c>
      <c r="F179" s="34">
        <f>E177</f>
        <v>0</v>
      </c>
    </row>
    <row r="180" spans="1:6">
      <c r="A180" s="31"/>
      <c r="B180" s="32"/>
      <c r="C180" s="32"/>
      <c r="D180" s="32"/>
      <c r="E180" s="35"/>
      <c r="F180" s="36"/>
    </row>
    <row r="181" spans="1:6" ht="30">
      <c r="A181" s="31">
        <v>10</v>
      </c>
      <c r="B181" s="32" t="s">
        <v>1009</v>
      </c>
      <c r="C181" s="32"/>
      <c r="D181" s="32"/>
      <c r="E181" s="35"/>
      <c r="F181" s="36"/>
    </row>
    <row r="182" spans="1:6">
      <c r="A182" s="31"/>
      <c r="B182" s="32"/>
      <c r="C182" s="32"/>
      <c r="D182" s="32"/>
      <c r="E182" s="35"/>
      <c r="F182" s="36"/>
    </row>
    <row r="183" spans="1:6">
      <c r="A183" s="31"/>
      <c r="B183" s="32" t="s">
        <v>1465</v>
      </c>
      <c r="C183" s="32"/>
      <c r="D183" s="32"/>
      <c r="E183" s="33">
        <f>IF(Q72&gt;0,Q72,0)</f>
        <v>0</v>
      </c>
      <c r="F183" s="36"/>
    </row>
    <row r="184" spans="1:6">
      <c r="A184" s="31"/>
      <c r="B184" s="32" t="s">
        <v>1466</v>
      </c>
      <c r="C184" s="32"/>
      <c r="D184" s="32"/>
      <c r="E184" s="35"/>
      <c r="F184" s="36">
        <f>IF(Q72&lt;0,-Q72,0)</f>
        <v>0</v>
      </c>
    </row>
    <row r="185" spans="1:6">
      <c r="A185" s="31"/>
      <c r="B185" s="32" t="s">
        <v>1001</v>
      </c>
      <c r="C185" s="32"/>
      <c r="D185" s="32"/>
      <c r="E185" s="33">
        <f>F184</f>
        <v>0</v>
      </c>
      <c r="F185" s="34">
        <f>E183</f>
        <v>0</v>
      </c>
    </row>
    <row r="186" spans="1:6">
      <c r="A186" s="31"/>
      <c r="B186" s="37"/>
      <c r="C186" s="37"/>
      <c r="D186" s="37"/>
      <c r="E186" s="33"/>
      <c r="F186" s="34"/>
    </row>
    <row r="187" spans="1:6" ht="30">
      <c r="A187" s="31">
        <v>11</v>
      </c>
      <c r="B187" s="32" t="s">
        <v>1010</v>
      </c>
      <c r="C187" s="32"/>
      <c r="D187" s="32"/>
      <c r="E187" s="35"/>
      <c r="F187" s="36"/>
    </row>
    <row r="188" spans="1:6">
      <c r="A188" s="31"/>
      <c r="B188" s="32"/>
      <c r="C188" s="32"/>
      <c r="D188" s="32"/>
      <c r="E188" s="35"/>
      <c r="F188" s="36"/>
    </row>
    <row r="189" spans="1:6" ht="30">
      <c r="A189" s="31"/>
      <c r="B189" s="32" t="s">
        <v>1461</v>
      </c>
      <c r="C189" s="32"/>
      <c r="D189" s="32"/>
      <c r="E189" s="35"/>
      <c r="F189" s="34">
        <f>IF(O74&gt;0,O74,0)</f>
        <v>0</v>
      </c>
    </row>
    <row r="190" spans="1:6" ht="30">
      <c r="A190" s="31"/>
      <c r="B190" s="32" t="s">
        <v>1462</v>
      </c>
      <c r="C190" s="32"/>
      <c r="D190" s="32"/>
      <c r="E190" s="33">
        <f>IF(O74&lt;0,-O74,0)</f>
        <v>0</v>
      </c>
      <c r="F190" s="34"/>
    </row>
    <row r="191" spans="1:6" ht="30">
      <c r="A191" s="31"/>
      <c r="B191" s="32" t="s">
        <v>1463</v>
      </c>
      <c r="C191" s="32"/>
      <c r="D191" s="32"/>
      <c r="E191" s="35"/>
      <c r="F191" s="34">
        <f>IF(P74&gt;0,P74,0)</f>
        <v>0</v>
      </c>
    </row>
    <row r="192" spans="1:6" ht="30">
      <c r="A192" s="31"/>
      <c r="B192" s="32" t="s">
        <v>1464</v>
      </c>
      <c r="C192" s="32"/>
      <c r="D192" s="32"/>
      <c r="E192" s="33">
        <f>IF(P74&lt;0,-P74,0)</f>
        <v>0</v>
      </c>
      <c r="F192" s="34"/>
    </row>
    <row r="193" spans="1:6">
      <c r="A193" s="31"/>
      <c r="B193" s="32" t="s">
        <v>1465</v>
      </c>
      <c r="C193" s="32"/>
      <c r="D193" s="32"/>
      <c r="E193" s="35"/>
      <c r="F193" s="34">
        <f>IF(Q74&gt;0,Q74,0)</f>
        <v>0</v>
      </c>
    </row>
    <row r="194" spans="1:6">
      <c r="A194" s="31"/>
      <c r="B194" s="32" t="s">
        <v>1466</v>
      </c>
      <c r="C194" s="32"/>
      <c r="D194" s="32"/>
      <c r="E194" s="33">
        <f>IF(Q74&lt;0,-Q74,0)</f>
        <v>0</v>
      </c>
      <c r="F194" s="34"/>
    </row>
    <row r="195" spans="1:6">
      <c r="A195" s="31"/>
      <c r="B195" s="32" t="s">
        <v>1003</v>
      </c>
      <c r="C195" s="32"/>
      <c r="D195" s="32"/>
      <c r="E195" s="33">
        <f>IF((F189+F191+F193-E190-E192-E194)&gt;0,F189+F191+F193-E190-E192-E194,0)</f>
        <v>0</v>
      </c>
      <c r="F195" s="34">
        <f>IF((E190+E192+E194-F189-F191-F193)&gt;0,E190+E192+E194-F189-F191-F193,0)</f>
        <v>0</v>
      </c>
    </row>
    <row r="196" spans="1:6">
      <c r="A196" s="31"/>
      <c r="B196" s="32"/>
      <c r="C196" s="32"/>
      <c r="D196" s="32"/>
      <c r="E196" s="35"/>
      <c r="F196" s="36"/>
    </row>
    <row r="197" spans="1:6">
      <c r="A197" s="31" t="s">
        <v>1011</v>
      </c>
      <c r="B197" s="32"/>
      <c r="C197" s="32"/>
      <c r="D197" s="32"/>
      <c r="E197" s="35"/>
      <c r="F197" s="36"/>
    </row>
    <row r="198" spans="1:6">
      <c r="A198" s="31"/>
      <c r="B198" s="32"/>
      <c r="C198" s="32"/>
      <c r="D198" s="32"/>
      <c r="E198" s="35"/>
      <c r="F198" s="36"/>
    </row>
    <row r="199" spans="1:6" ht="30">
      <c r="A199" s="31">
        <v>12</v>
      </c>
      <c r="B199" s="32" t="s">
        <v>1011</v>
      </c>
      <c r="C199" s="32"/>
      <c r="D199" s="32"/>
      <c r="E199" s="35"/>
      <c r="F199" s="36"/>
    </row>
    <row r="200" spans="1:6">
      <c r="A200" s="31"/>
      <c r="B200" s="32"/>
      <c r="C200" s="32"/>
      <c r="D200" s="32"/>
      <c r="E200" s="33"/>
      <c r="F200" s="34"/>
    </row>
    <row r="201" spans="1:6">
      <c r="A201" s="31"/>
      <c r="B201" s="32" t="s">
        <v>1003</v>
      </c>
      <c r="C201" s="32"/>
      <c r="D201" s="32"/>
      <c r="E201" s="33">
        <f>IF((V17-C74-D74-H74-I74-J74-N74-O74-P74-Q74-T74)&gt;0,V17-C74-D74-H74-I74-J74-N74-O74-P74-Q74-T74,0)</f>
        <v>0</v>
      </c>
      <c r="F201" s="34">
        <f>IF((V17-C74-D74-H74-I74-J74-N74-O74-P74-Q74-T74)&lt;0,-V17+C74+D74+H74+I74+J74+N74+O74+P74+Q74+T74,0)</f>
        <v>0</v>
      </c>
    </row>
    <row r="202" spans="1:6">
      <c r="A202" s="31"/>
      <c r="B202" s="32" t="s">
        <v>1001</v>
      </c>
      <c r="C202" s="32"/>
      <c r="D202" s="32"/>
      <c r="E202" s="33">
        <f>F201</f>
        <v>0</v>
      </c>
      <c r="F202" s="34">
        <f>E201</f>
        <v>0</v>
      </c>
    </row>
    <row r="203" spans="1:6">
      <c r="A203" s="31"/>
      <c r="B203" s="32"/>
      <c r="C203" s="32"/>
      <c r="D203" s="32"/>
      <c r="E203" s="35"/>
      <c r="F203" s="36"/>
    </row>
    <row r="204" spans="1:6">
      <c r="A204" s="31" t="s">
        <v>1012</v>
      </c>
      <c r="B204" s="32"/>
      <c r="C204" s="32"/>
      <c r="D204" s="32"/>
      <c r="E204" s="35"/>
      <c r="F204" s="36"/>
    </row>
    <row r="205" spans="1:6">
      <c r="A205" s="31"/>
      <c r="B205" s="32"/>
      <c r="C205" s="32"/>
      <c r="D205" s="32"/>
      <c r="E205" s="35"/>
      <c r="F205" s="36"/>
    </row>
    <row r="206" spans="1:6">
      <c r="A206" s="31">
        <v>13</v>
      </c>
      <c r="B206" s="53" t="s">
        <v>2441</v>
      </c>
      <c r="C206" s="159">
        <f>Info!C26</f>
        <v>42916</v>
      </c>
      <c r="D206" s="32"/>
      <c r="E206" s="35"/>
      <c r="F206" s="34"/>
    </row>
    <row r="207" spans="1:6">
      <c r="A207" s="31"/>
      <c r="B207" s="32"/>
      <c r="C207" s="32"/>
      <c r="D207" s="32"/>
      <c r="E207" s="33"/>
      <c r="F207" s="34"/>
    </row>
    <row r="208" spans="1:6" ht="30">
      <c r="A208" s="31"/>
      <c r="B208" s="32" t="s">
        <v>1013</v>
      </c>
      <c r="C208" s="32"/>
      <c r="D208" s="32"/>
      <c r="E208" s="33">
        <f>Info!C32</f>
        <v>0</v>
      </c>
      <c r="F208" s="34"/>
    </row>
    <row r="209" spans="1:13">
      <c r="A209" s="31"/>
      <c r="B209" s="32" t="s">
        <v>1014</v>
      </c>
      <c r="C209" s="32"/>
      <c r="D209" s="32"/>
      <c r="E209" s="33"/>
      <c r="F209" s="34">
        <f>E208</f>
        <v>0</v>
      </c>
    </row>
    <row r="210" spans="1:13">
      <c r="A210" s="31"/>
      <c r="B210" s="32"/>
      <c r="C210" s="32"/>
      <c r="D210" s="32"/>
      <c r="E210" s="33"/>
      <c r="F210" s="34"/>
    </row>
    <row r="211" spans="1:13">
      <c r="A211" s="31"/>
      <c r="B211" s="32"/>
      <c r="C211" s="32"/>
      <c r="D211" s="32"/>
      <c r="E211" s="33"/>
      <c r="F211" s="34"/>
    </row>
    <row r="212" spans="1:13">
      <c r="A212" s="31"/>
      <c r="B212" s="32"/>
      <c r="C212" s="32"/>
      <c r="D212" s="32"/>
      <c r="E212" s="33"/>
      <c r="F212" s="34"/>
      <c r="H212" s="170" t="s">
        <v>2451</v>
      </c>
      <c r="I212" s="20"/>
      <c r="J212" s="20"/>
      <c r="K212" s="20"/>
      <c r="L212" s="20"/>
      <c r="M212" s="21"/>
    </row>
    <row r="213" spans="1:13">
      <c r="A213" s="31" t="s">
        <v>1467</v>
      </c>
      <c r="B213" s="32"/>
      <c r="C213" s="32"/>
      <c r="D213" s="32"/>
      <c r="E213" s="33"/>
      <c r="F213" s="34"/>
      <c r="H213" s="171"/>
      <c r="I213" s="172"/>
      <c r="J213" s="166"/>
      <c r="K213" s="218" t="s">
        <v>2450</v>
      </c>
      <c r="L213" s="216" t="s">
        <v>24</v>
      </c>
      <c r="M213" s="217" t="s">
        <v>1468</v>
      </c>
    </row>
    <row r="214" spans="1:13">
      <c r="A214" s="31"/>
      <c r="B214" s="32"/>
      <c r="C214" s="32"/>
      <c r="D214" s="32"/>
      <c r="E214" s="33"/>
      <c r="F214" s="34"/>
      <c r="H214" s="171"/>
      <c r="I214" s="172"/>
      <c r="J214" s="167"/>
      <c r="K214" s="168"/>
      <c r="L214" s="16"/>
      <c r="M214" s="17"/>
    </row>
    <row r="215" spans="1:13">
      <c r="A215" s="31">
        <v>14</v>
      </c>
      <c r="B215" s="177" t="s">
        <v>2442</v>
      </c>
      <c r="C215" s="32"/>
      <c r="D215" s="32"/>
      <c r="E215" s="33">
        <f t="shared" ref="E215:E223" si="62">IF(M215&gt;0,M215,0)</f>
        <v>0</v>
      </c>
      <c r="F215" s="34">
        <f t="shared" ref="F215:F223" si="63">IF(M215&lt;0,-M215,0)</f>
        <v>0</v>
      </c>
      <c r="H215" s="171" t="s">
        <v>2442</v>
      </c>
      <c r="I215" s="172"/>
      <c r="J215" s="169"/>
      <c r="K215" s="175">
        <f>J17</f>
        <v>0</v>
      </c>
      <c r="L215" s="160">
        <f>J26+E118-F118+E122-F122-F131-F139+E171-F189</f>
        <v>0</v>
      </c>
      <c r="M215" s="162">
        <f t="shared" ref="M215:M222" si="64">ROUND(K215-L215,0)</f>
        <v>0</v>
      </c>
    </row>
    <row r="216" spans="1:13">
      <c r="A216" s="31"/>
      <c r="B216" s="177" t="s">
        <v>2443</v>
      </c>
      <c r="C216" s="32"/>
      <c r="D216" s="32"/>
      <c r="E216" s="33">
        <f t="shared" si="62"/>
        <v>0</v>
      </c>
      <c r="F216" s="34">
        <f t="shared" si="63"/>
        <v>0</v>
      </c>
      <c r="H216" s="171" t="s">
        <v>2443</v>
      </c>
      <c r="I216" s="172"/>
      <c r="J216" s="169"/>
      <c r="K216" s="175">
        <f>IF(K17-P17&gt;0,K17-P17,0)</f>
        <v>0</v>
      </c>
      <c r="L216" s="160">
        <f>E120-F120+E124-F124-F133-F141+E177-F191</f>
        <v>0</v>
      </c>
      <c r="M216" s="162">
        <f t="shared" si="64"/>
        <v>0</v>
      </c>
    </row>
    <row r="217" spans="1:13">
      <c r="A217" s="31"/>
      <c r="B217" s="177" t="s">
        <v>2444</v>
      </c>
      <c r="C217" s="32"/>
      <c r="D217" s="32"/>
      <c r="E217" s="33">
        <f t="shared" si="62"/>
        <v>0</v>
      </c>
      <c r="F217" s="34">
        <f t="shared" si="63"/>
        <v>0</v>
      </c>
      <c r="H217" s="171" t="s">
        <v>2444</v>
      </c>
      <c r="I217" s="172"/>
      <c r="J217" s="169"/>
      <c r="K217" s="175">
        <f>L17</f>
        <v>0</v>
      </c>
      <c r="L217" s="160">
        <f>L26-F135-F143+E183-F193</f>
        <v>0</v>
      </c>
      <c r="M217" s="162">
        <f t="shared" si="64"/>
        <v>0</v>
      </c>
    </row>
    <row r="218" spans="1:13">
      <c r="A218" s="31"/>
      <c r="B218" s="177" t="s">
        <v>2445</v>
      </c>
      <c r="C218" s="32"/>
      <c r="D218" s="32"/>
      <c r="E218" s="33">
        <f t="shared" si="62"/>
        <v>0</v>
      </c>
      <c r="F218" s="34">
        <f t="shared" si="63"/>
        <v>0</v>
      </c>
      <c r="H218" s="171" t="s">
        <v>2445</v>
      </c>
      <c r="I218" s="172"/>
      <c r="J218" s="169"/>
      <c r="K218" s="175">
        <f>M17</f>
        <v>0</v>
      </c>
      <c r="L218" s="160">
        <f>M26+E126-F126-F137-F145+E153-F153+E159-F159-F165</f>
        <v>0</v>
      </c>
      <c r="M218" s="162">
        <f t="shared" si="64"/>
        <v>0</v>
      </c>
    </row>
    <row r="219" spans="1:13">
      <c r="A219" s="31"/>
      <c r="B219" s="177" t="s">
        <v>2446</v>
      </c>
      <c r="C219" s="32"/>
      <c r="D219" s="32"/>
      <c r="E219" s="33">
        <f t="shared" si="62"/>
        <v>0</v>
      </c>
      <c r="F219" s="34">
        <f t="shared" si="63"/>
        <v>0</v>
      </c>
      <c r="H219" s="171" t="s">
        <v>2446</v>
      </c>
      <c r="I219" s="172"/>
      <c r="J219" s="169"/>
      <c r="K219" s="175">
        <f>-O17</f>
        <v>0</v>
      </c>
      <c r="L219" s="160">
        <f>-O26+E119-F119+E123-F123+E132+E140-F172+E190</f>
        <v>0</v>
      </c>
      <c r="M219" s="162">
        <f t="shared" si="64"/>
        <v>0</v>
      </c>
    </row>
    <row r="220" spans="1:13">
      <c r="A220" s="31"/>
      <c r="B220" s="177" t="s">
        <v>2447</v>
      </c>
      <c r="C220" s="32"/>
      <c r="D220" s="32"/>
      <c r="E220" s="33">
        <f t="shared" si="62"/>
        <v>0</v>
      </c>
      <c r="F220" s="34">
        <f t="shared" si="63"/>
        <v>0</v>
      </c>
      <c r="H220" s="171" t="s">
        <v>2447</v>
      </c>
      <c r="I220" s="172"/>
      <c r="J220" s="169"/>
      <c r="K220" s="175">
        <f>IF(K17-P17&lt;0,P17-K17,0)</f>
        <v>0</v>
      </c>
      <c r="L220" s="160">
        <f>-P26+K26+E121-F121+E125-F125+E134+E142-F178+E192</f>
        <v>0</v>
      </c>
      <c r="M220" s="162">
        <f t="shared" si="64"/>
        <v>0</v>
      </c>
    </row>
    <row r="221" spans="1:13">
      <c r="A221" s="31"/>
      <c r="B221" s="177" t="s">
        <v>2448</v>
      </c>
      <c r="C221" s="32"/>
      <c r="D221" s="32"/>
      <c r="E221" s="33">
        <f t="shared" si="62"/>
        <v>0</v>
      </c>
      <c r="F221" s="34">
        <f t="shared" si="63"/>
        <v>0</v>
      </c>
      <c r="H221" s="171" t="s">
        <v>2448</v>
      </c>
      <c r="I221" s="172"/>
      <c r="J221" s="169"/>
      <c r="K221" s="175">
        <f>-Q17</f>
        <v>0</v>
      </c>
      <c r="L221" s="160">
        <f>-Q26+E136+E144-F184+E194</f>
        <v>0</v>
      </c>
      <c r="M221" s="162">
        <f t="shared" si="64"/>
        <v>0</v>
      </c>
    </row>
    <row r="222" spans="1:13">
      <c r="A222" s="31"/>
      <c r="B222" s="177" t="s">
        <v>2449</v>
      </c>
      <c r="C222" s="32"/>
      <c r="D222" s="32"/>
      <c r="E222" s="33">
        <f t="shared" si="62"/>
        <v>0</v>
      </c>
      <c r="F222" s="34">
        <f t="shared" si="63"/>
        <v>0</v>
      </c>
      <c r="H222" s="171" t="s">
        <v>2449</v>
      </c>
      <c r="I222" s="172"/>
      <c r="J222" s="169"/>
      <c r="K222" s="175">
        <f>-R17</f>
        <v>0</v>
      </c>
      <c r="L222" s="160">
        <f>-R26+E127-F127+E138+E146+E154-F154+E160-F160+E166</f>
        <v>0</v>
      </c>
      <c r="M222" s="162">
        <f t="shared" si="64"/>
        <v>0</v>
      </c>
    </row>
    <row r="223" spans="1:13">
      <c r="A223" s="31"/>
      <c r="B223" s="177" t="s">
        <v>2453</v>
      </c>
      <c r="C223" s="32"/>
      <c r="D223" s="32"/>
      <c r="E223" s="33">
        <f t="shared" si="62"/>
        <v>0</v>
      </c>
      <c r="F223" s="34">
        <f t="shared" si="63"/>
        <v>0</v>
      </c>
      <c r="H223" s="171" t="s">
        <v>2453</v>
      </c>
      <c r="I223" s="172"/>
      <c r="J223" s="169"/>
      <c r="K223" s="175"/>
      <c r="L223" s="176"/>
      <c r="M223" s="162">
        <f>-SUM(M215:M222)</f>
        <v>0</v>
      </c>
    </row>
    <row r="224" spans="1:13">
      <c r="A224" s="31"/>
      <c r="B224" s="32"/>
      <c r="C224" s="32"/>
      <c r="D224" s="32"/>
      <c r="E224" s="33"/>
      <c r="F224" s="34"/>
      <c r="H224" s="24"/>
      <c r="I224" s="173"/>
      <c r="J224" s="173"/>
      <c r="K224" s="173"/>
      <c r="L224" s="173"/>
      <c r="M224" s="174"/>
    </row>
    <row r="225" spans="1:20">
      <c r="A225" s="38"/>
      <c r="B225" s="39"/>
      <c r="C225" s="39"/>
      <c r="D225" s="39"/>
      <c r="E225" s="40"/>
      <c r="F225" s="41"/>
    </row>
    <row r="228" spans="1:20">
      <c r="A228" s="15"/>
      <c r="B228" s="1"/>
      <c r="C228" s="1"/>
      <c r="D228" s="1"/>
      <c r="E228" s="1"/>
      <c r="F228" s="3"/>
      <c r="G228" s="3"/>
      <c r="I228" s="4"/>
      <c r="J228" s="4"/>
      <c r="K228" s="4"/>
      <c r="L228" s="4"/>
      <c r="M228" s="4"/>
      <c r="N228" s="4"/>
      <c r="O228" s="4"/>
      <c r="P228" s="4"/>
      <c r="Q228" s="4"/>
      <c r="R228" s="4"/>
      <c r="S228" s="4"/>
      <c r="T228" s="4"/>
    </row>
    <row r="229" spans="1:20">
      <c r="A229" s="15"/>
      <c r="B229" s="1"/>
      <c r="C229" s="1"/>
      <c r="D229" s="1"/>
      <c r="E229" s="1"/>
      <c r="F229" s="3"/>
      <c r="G229" s="3"/>
      <c r="I229" s="4"/>
      <c r="J229" s="4"/>
      <c r="K229" s="4"/>
      <c r="L229" s="4"/>
      <c r="M229" s="4"/>
      <c r="N229" s="4"/>
      <c r="O229" s="4"/>
      <c r="P229" s="4"/>
      <c r="Q229" s="4"/>
      <c r="R229" s="4"/>
      <c r="S229" s="4"/>
      <c r="T229" s="4"/>
    </row>
    <row r="230" spans="1:20">
      <c r="A230" s="15"/>
      <c r="B230" s="1"/>
      <c r="C230" s="1"/>
      <c r="D230" s="1"/>
      <c r="E230" s="1"/>
      <c r="F230" s="3"/>
      <c r="G230" s="3"/>
      <c r="I230" s="4"/>
      <c r="J230" s="4"/>
      <c r="K230" s="4"/>
      <c r="L230" s="4"/>
      <c r="M230" s="4"/>
      <c r="N230" s="4"/>
      <c r="O230" s="4"/>
      <c r="P230" s="4"/>
      <c r="Q230" s="4"/>
      <c r="R230" s="4"/>
      <c r="S230" s="4"/>
      <c r="T230" s="4"/>
    </row>
    <row r="231" spans="1:20">
      <c r="A231" s="43" t="s">
        <v>2459</v>
      </c>
      <c r="B231" s="44"/>
      <c r="C231" s="44"/>
      <c r="D231" s="44"/>
      <c r="E231" s="45"/>
      <c r="F231" s="45"/>
      <c r="I231" s="4"/>
      <c r="J231" s="232"/>
      <c r="K231" s="232"/>
      <c r="L231" s="4"/>
      <c r="M231" s="4"/>
      <c r="N231" s="4"/>
      <c r="O231" s="4"/>
      <c r="P231" s="4"/>
      <c r="Q231" s="4"/>
      <c r="R231" s="4"/>
      <c r="S231" s="4"/>
      <c r="T231" s="4"/>
    </row>
    <row r="232" spans="1:20">
      <c r="A232" s="43"/>
      <c r="B232" s="44"/>
      <c r="C232" s="44"/>
      <c r="D232" s="44"/>
      <c r="E232" s="45"/>
      <c r="F232" s="45"/>
      <c r="I232" s="4"/>
      <c r="J232" s="219"/>
      <c r="K232" s="219"/>
      <c r="L232" s="4"/>
      <c r="M232" s="4"/>
      <c r="N232" s="4"/>
      <c r="O232" s="4"/>
      <c r="P232" s="4"/>
      <c r="Q232" s="4"/>
      <c r="R232" s="4"/>
      <c r="S232" s="4"/>
      <c r="T232" s="4"/>
    </row>
    <row r="233" spans="1:20">
      <c r="A233" s="43"/>
      <c r="B233" s="44" t="s">
        <v>2460</v>
      </c>
      <c r="C233" s="44"/>
      <c r="D233" s="44"/>
      <c r="E233" s="54">
        <f>L105</f>
        <v>0</v>
      </c>
      <c r="F233" s="45"/>
      <c r="I233" s="4"/>
      <c r="J233" s="219"/>
      <c r="K233" s="219"/>
      <c r="L233" s="4"/>
      <c r="M233" s="4"/>
      <c r="N233" s="4"/>
      <c r="O233" s="4"/>
      <c r="P233" s="4"/>
      <c r="Q233" s="4"/>
      <c r="R233" s="4"/>
      <c r="S233" s="4"/>
      <c r="T233" s="4"/>
    </row>
    <row r="234" spans="1:20">
      <c r="A234" s="43"/>
      <c r="B234" s="44" t="s">
        <v>2461</v>
      </c>
      <c r="C234" s="44"/>
      <c r="D234" s="44"/>
      <c r="E234" s="47">
        <f>-J105</f>
        <v>0</v>
      </c>
      <c r="F234" s="45"/>
      <c r="I234" s="4"/>
      <c r="J234" s="219"/>
      <c r="K234" s="219"/>
      <c r="L234" s="4"/>
      <c r="M234" s="4"/>
      <c r="N234" s="4"/>
      <c r="O234" s="4"/>
      <c r="P234" s="4"/>
      <c r="Q234" s="4"/>
      <c r="R234" s="4"/>
      <c r="S234" s="4"/>
      <c r="T234" s="4"/>
    </row>
    <row r="235" spans="1:20">
      <c r="A235" s="43"/>
      <c r="B235" s="44"/>
      <c r="C235" s="44"/>
      <c r="D235" s="44"/>
      <c r="E235" s="45"/>
      <c r="F235" s="45"/>
      <c r="I235" s="4"/>
      <c r="J235" s="219"/>
      <c r="K235" s="219"/>
      <c r="L235" s="4"/>
      <c r="M235" s="4"/>
      <c r="N235" s="4"/>
      <c r="O235" s="4"/>
      <c r="P235" s="4"/>
      <c r="Q235" s="4"/>
      <c r="R235" s="4"/>
      <c r="S235" s="4"/>
      <c r="T235" s="4"/>
    </row>
    <row r="236" spans="1:20">
      <c r="A236" s="43"/>
      <c r="B236" s="44"/>
      <c r="C236" s="44"/>
      <c r="D236" s="44"/>
      <c r="E236" s="45"/>
      <c r="F236" s="45"/>
      <c r="I236" s="4"/>
      <c r="J236" s="219"/>
      <c r="K236" s="219"/>
      <c r="L236" s="4"/>
      <c r="M236" s="4"/>
      <c r="N236" s="4"/>
      <c r="O236" s="4"/>
      <c r="P236" s="4"/>
      <c r="Q236" s="4"/>
      <c r="R236" s="4"/>
      <c r="S236" s="4"/>
      <c r="T236" s="4"/>
    </row>
    <row r="237" spans="1:20" ht="30">
      <c r="A237" s="43"/>
      <c r="B237" s="44"/>
      <c r="C237" s="44"/>
      <c r="D237" s="44"/>
      <c r="E237" s="46" t="s">
        <v>30</v>
      </c>
      <c r="F237" s="46" t="s">
        <v>31</v>
      </c>
      <c r="I237" s="4"/>
      <c r="J237" s="143"/>
      <c r="K237" s="4"/>
      <c r="L237" s="4"/>
      <c r="M237" s="4"/>
      <c r="N237" s="4"/>
      <c r="O237" s="4"/>
      <c r="P237" s="5"/>
      <c r="Q237" s="144"/>
      <c r="R237" s="144"/>
      <c r="S237" s="4"/>
      <c r="T237" s="4"/>
    </row>
    <row r="238" spans="1:20" ht="15" customHeight="1">
      <c r="A238" s="43"/>
      <c r="B238" s="44" t="s">
        <v>25</v>
      </c>
      <c r="C238" s="44"/>
      <c r="D238" s="44"/>
      <c r="E238" s="47">
        <f>K215</f>
        <v>0</v>
      </c>
      <c r="F238" s="47">
        <f>-K219</f>
        <v>0</v>
      </c>
      <c r="H238" s="233" t="s">
        <v>1015</v>
      </c>
      <c r="I238" s="234"/>
      <c r="J238" s="234"/>
      <c r="K238" s="235"/>
      <c r="M238" s="96"/>
      <c r="N238" s="4"/>
      <c r="O238" s="96"/>
      <c r="P238" s="96"/>
      <c r="Q238" s="96"/>
      <c r="R238" s="145"/>
      <c r="S238" s="4"/>
      <c r="T238" s="4"/>
    </row>
    <row r="239" spans="1:20">
      <c r="A239" s="43"/>
      <c r="B239" s="44" t="s">
        <v>26</v>
      </c>
      <c r="C239" s="44"/>
      <c r="D239" s="44"/>
      <c r="E239" s="47">
        <f>K217</f>
        <v>0</v>
      </c>
      <c r="F239" s="45">
        <f>-K221</f>
        <v>0</v>
      </c>
      <c r="H239" s="236"/>
      <c r="I239" s="237"/>
      <c r="J239" s="237"/>
      <c r="K239" s="238"/>
      <c r="M239" s="4"/>
      <c r="N239" s="4"/>
      <c r="O239" s="4"/>
      <c r="P239" s="4"/>
      <c r="Q239" s="96"/>
      <c r="R239" s="145"/>
      <c r="S239" s="4"/>
      <c r="T239" s="4"/>
    </row>
    <row r="240" spans="1:20" ht="30">
      <c r="A240" s="43"/>
      <c r="B240" s="44" t="s">
        <v>27</v>
      </c>
      <c r="C240" s="44"/>
      <c r="D240" s="44"/>
      <c r="E240" s="47">
        <f>K216</f>
        <v>0</v>
      </c>
      <c r="F240" s="47">
        <f>-K220</f>
        <v>0</v>
      </c>
      <c r="H240" s="236"/>
      <c r="I240" s="237"/>
      <c r="J240" s="237"/>
      <c r="K240" s="238"/>
      <c r="M240" s="96"/>
      <c r="N240" s="4"/>
      <c r="O240" s="96"/>
      <c r="P240" s="96"/>
      <c r="Q240" s="96"/>
      <c r="R240" s="145"/>
      <c r="S240" s="4"/>
      <c r="T240" s="4"/>
    </row>
    <row r="241" spans="1:20" ht="30">
      <c r="A241" s="43"/>
      <c r="B241" s="44" t="s">
        <v>28</v>
      </c>
      <c r="C241" s="44"/>
      <c r="D241" s="44"/>
      <c r="E241" s="47">
        <f>K218</f>
        <v>0</v>
      </c>
      <c r="F241" s="47">
        <f>-K222</f>
        <v>0</v>
      </c>
      <c r="H241" s="239"/>
      <c r="I241" s="240"/>
      <c r="J241" s="240"/>
      <c r="K241" s="241"/>
      <c r="M241" s="96"/>
      <c r="N241" s="4"/>
      <c r="O241" s="96"/>
      <c r="P241" s="96"/>
      <c r="Q241" s="96"/>
      <c r="R241" s="145"/>
      <c r="S241" s="4"/>
      <c r="T241" s="4"/>
    </row>
    <row r="242" spans="1:20">
      <c r="A242" s="48"/>
      <c r="B242" s="44" t="s">
        <v>1016</v>
      </c>
      <c r="C242" s="44"/>
      <c r="D242" s="44"/>
      <c r="E242" s="47">
        <f>E208</f>
        <v>0</v>
      </c>
      <c r="F242" s="49"/>
      <c r="I242" s="4"/>
      <c r="J242" s="4"/>
      <c r="K242" s="4"/>
      <c r="L242" s="4"/>
      <c r="M242" s="4"/>
      <c r="N242" s="4"/>
      <c r="O242" s="4"/>
      <c r="P242" s="4"/>
      <c r="Q242" s="96"/>
      <c r="R242" s="145"/>
      <c r="S242" s="4"/>
      <c r="T242" s="4"/>
    </row>
    <row r="243" spans="1:20" ht="15.75" thickBot="1">
      <c r="A243" s="48"/>
      <c r="B243" s="50" t="s">
        <v>29</v>
      </c>
      <c r="C243" s="50"/>
      <c r="D243" s="50"/>
      <c r="E243" s="51">
        <f>SUM(E238:E242)</f>
        <v>0</v>
      </c>
      <c r="F243" s="51">
        <f>SUM(F238:F242)</f>
        <v>0</v>
      </c>
      <c r="I243" s="4"/>
      <c r="J243" s="96"/>
      <c r="K243" s="96"/>
      <c r="L243" s="96"/>
      <c r="M243" s="96"/>
      <c r="N243" s="4"/>
      <c r="O243" s="96"/>
      <c r="P243" s="96"/>
      <c r="Q243" s="96"/>
      <c r="R243" s="145"/>
      <c r="S243" s="4"/>
      <c r="T243" s="4"/>
    </row>
    <row r="244" spans="1:20" ht="15.75" thickTop="1">
      <c r="A244" s="48"/>
      <c r="B244" s="44"/>
      <c r="C244" s="44"/>
      <c r="D244" s="44"/>
      <c r="E244" s="45"/>
      <c r="F244" s="45"/>
      <c r="I244" s="4"/>
      <c r="J244" s="4"/>
      <c r="K244" s="4"/>
      <c r="L244" s="4"/>
      <c r="M244" s="4"/>
      <c r="N244" s="4"/>
      <c r="O244" s="4"/>
      <c r="P244" s="4"/>
      <c r="Q244" s="4"/>
      <c r="R244" s="4"/>
      <c r="S244" s="4"/>
      <c r="T244" s="4"/>
    </row>
    <row r="245" spans="1:20" ht="60">
      <c r="A245" s="48"/>
      <c r="B245" s="44" t="s">
        <v>959</v>
      </c>
      <c r="C245" s="44"/>
      <c r="D245" s="44"/>
      <c r="E245" s="45"/>
      <c r="F245" s="45"/>
      <c r="I245" s="4"/>
      <c r="J245" s="4"/>
      <c r="K245" s="4"/>
      <c r="L245" s="4"/>
      <c r="M245" s="4"/>
      <c r="N245" s="4"/>
      <c r="O245" s="4"/>
      <c r="P245" s="4"/>
      <c r="Q245" s="4"/>
      <c r="R245" s="4"/>
      <c r="S245" s="4"/>
      <c r="T245" s="4"/>
    </row>
    <row r="246" spans="1:20">
      <c r="A246" s="48"/>
      <c r="B246" s="48"/>
      <c r="C246" s="48"/>
      <c r="D246" s="48"/>
      <c r="E246" s="48"/>
      <c r="F246" s="48"/>
    </row>
    <row r="247" spans="1:20">
      <c r="A247" s="48"/>
      <c r="B247" s="48" t="s">
        <v>32</v>
      </c>
      <c r="C247" s="48"/>
      <c r="D247" s="48"/>
      <c r="E247" s="48"/>
      <c r="F247" s="48"/>
    </row>
    <row r="248" spans="1:20">
      <c r="A248" s="48"/>
      <c r="B248" s="48"/>
      <c r="C248" s="48"/>
      <c r="D248" s="48"/>
      <c r="E248" s="48"/>
      <c r="F248" s="48"/>
    </row>
    <row r="249" spans="1:20">
      <c r="A249" s="48"/>
      <c r="B249" s="52" t="s">
        <v>33</v>
      </c>
      <c r="C249" s="52"/>
      <c r="D249" s="52"/>
      <c r="E249" s="48"/>
      <c r="F249" s="48"/>
    </row>
    <row r="250" spans="1:20">
      <c r="A250" s="48"/>
      <c r="B250" s="53">
        <v>2018</v>
      </c>
      <c r="C250" s="53"/>
      <c r="D250" s="53"/>
      <c r="E250" s="54">
        <f t="shared" ref="E250:E255" si="65">C88</f>
        <v>0</v>
      </c>
      <c r="F250" s="48"/>
    </row>
    <row r="251" spans="1:20">
      <c r="A251" s="48"/>
      <c r="B251" s="53">
        <v>2019</v>
      </c>
      <c r="C251" s="53"/>
      <c r="D251" s="53"/>
      <c r="E251" s="47">
        <f t="shared" si="65"/>
        <v>0</v>
      </c>
      <c r="F251" s="48"/>
    </row>
    <row r="252" spans="1:20">
      <c r="A252" s="48"/>
      <c r="B252" s="53">
        <v>2020</v>
      </c>
      <c r="C252" s="53"/>
      <c r="D252" s="53"/>
      <c r="E252" s="47">
        <f t="shared" si="65"/>
        <v>0</v>
      </c>
      <c r="F252" s="48"/>
    </row>
    <row r="253" spans="1:20" ht="12" customHeight="1">
      <c r="A253" s="48"/>
      <c r="B253" s="53">
        <v>2021</v>
      </c>
      <c r="C253" s="53"/>
      <c r="D253" s="53"/>
      <c r="E253" s="47">
        <f t="shared" si="65"/>
        <v>0</v>
      </c>
      <c r="F253" s="48"/>
    </row>
    <row r="254" spans="1:20" ht="12" customHeight="1">
      <c r="A254" s="48"/>
      <c r="B254" s="53">
        <v>2022</v>
      </c>
      <c r="C254" s="53"/>
      <c r="D254" s="53"/>
      <c r="E254" s="47">
        <f t="shared" si="65"/>
        <v>0</v>
      </c>
      <c r="F254" s="48"/>
    </row>
    <row r="255" spans="1:20">
      <c r="A255" s="48"/>
      <c r="B255" s="48" t="s">
        <v>34</v>
      </c>
      <c r="C255" s="48"/>
      <c r="D255" s="48"/>
      <c r="E255" s="47">
        <f t="shared" si="65"/>
        <v>0</v>
      </c>
      <c r="F255" s="48"/>
    </row>
    <row r="256" spans="1:20" ht="15.75" thickBot="1">
      <c r="A256" s="48"/>
      <c r="B256" s="48"/>
      <c r="C256" s="48"/>
      <c r="D256" s="48"/>
      <c r="E256" s="55">
        <f>SUM(E250:E255)</f>
        <v>0</v>
      </c>
      <c r="F256" s="48"/>
      <c r="J256" s="4"/>
    </row>
    <row r="257" spans="1:10" ht="15.75" thickTop="1">
      <c r="A257" s="48"/>
      <c r="B257" s="48"/>
      <c r="C257" s="48"/>
      <c r="D257" s="48"/>
      <c r="E257" s="48"/>
      <c r="F257" s="48"/>
    </row>
    <row r="258" spans="1:10">
      <c r="A258" s="4"/>
      <c r="B258" s="4"/>
      <c r="C258" s="4"/>
      <c r="D258" s="4"/>
      <c r="E258" s="4"/>
      <c r="F258" s="4"/>
      <c r="G258" s="4"/>
    </row>
    <row r="259" spans="1:10" ht="30">
      <c r="A259" s="52" t="s">
        <v>927</v>
      </c>
      <c r="B259" s="52"/>
      <c r="C259" s="52"/>
      <c r="D259" s="52"/>
      <c r="E259" s="56" t="s">
        <v>928</v>
      </c>
      <c r="F259" s="56" t="s">
        <v>929</v>
      </c>
      <c r="G259" s="56" t="s">
        <v>930</v>
      </c>
    </row>
    <row r="260" spans="1:10">
      <c r="A260" s="52"/>
      <c r="B260" s="146" t="s">
        <v>17</v>
      </c>
      <c r="C260" s="52"/>
      <c r="D260" s="52"/>
      <c r="E260" s="47">
        <v>5037291000</v>
      </c>
      <c r="F260" s="147">
        <f>H19</f>
        <v>2122335001.9649999</v>
      </c>
      <c r="G260" s="47">
        <v>-312453000</v>
      </c>
    </row>
    <row r="261" spans="1:10">
      <c r="A261" s="52"/>
      <c r="B261" s="52"/>
      <c r="C261" s="52"/>
      <c r="D261" s="52"/>
      <c r="E261" s="148"/>
      <c r="F261" s="148"/>
      <c r="G261" s="148"/>
    </row>
    <row r="262" spans="1:10">
      <c r="A262" s="48"/>
      <c r="B262" s="52" t="s">
        <v>1017</v>
      </c>
      <c r="C262" s="52"/>
      <c r="D262" s="52"/>
      <c r="E262" s="149">
        <f>C17*E260</f>
        <v>0</v>
      </c>
      <c r="F262" s="149">
        <f>H17</f>
        <v>0</v>
      </c>
      <c r="G262" s="149">
        <f>C17*G260</f>
        <v>0</v>
      </c>
    </row>
    <row r="263" spans="1:10">
      <c r="A263" s="48"/>
      <c r="B263" s="48"/>
      <c r="C263" s="48"/>
      <c r="D263" s="48"/>
      <c r="E263" s="48"/>
      <c r="F263" s="48"/>
      <c r="G263" s="48"/>
    </row>
    <row r="266" spans="1:10">
      <c r="A266" s="222" t="s">
        <v>935</v>
      </c>
      <c r="B266" s="223"/>
      <c r="C266" s="83"/>
      <c r="D266" s="83"/>
      <c r="E266" s="83"/>
      <c r="F266" s="70"/>
      <c r="G266" s="70"/>
      <c r="H266" s="71"/>
      <c r="I266" s="71"/>
      <c r="J266" s="72"/>
    </row>
    <row r="267" spans="1:10" ht="57.75" customHeight="1">
      <c r="A267" s="73" t="s">
        <v>936</v>
      </c>
      <c r="B267" s="224" t="s">
        <v>937</v>
      </c>
      <c r="C267" s="224"/>
      <c r="D267" s="224"/>
      <c r="E267" s="224"/>
      <c r="F267" s="225"/>
      <c r="G267" s="225"/>
      <c r="H267" s="225"/>
      <c r="I267" s="225"/>
      <c r="J267" s="225"/>
    </row>
    <row r="268" spans="1:10">
      <c r="A268" s="74"/>
      <c r="B268" s="75"/>
      <c r="C268" s="75"/>
      <c r="D268" s="75"/>
      <c r="E268" s="75"/>
      <c r="F268" s="76"/>
      <c r="G268" s="76"/>
      <c r="H268" s="76"/>
      <c r="I268" s="76"/>
      <c r="J268" s="76"/>
    </row>
    <row r="269" spans="1:10" ht="58.5" customHeight="1">
      <c r="A269" s="73" t="s">
        <v>938</v>
      </c>
      <c r="B269" s="224" t="s">
        <v>939</v>
      </c>
      <c r="C269" s="224"/>
      <c r="D269" s="224"/>
      <c r="E269" s="224"/>
      <c r="F269" s="224"/>
      <c r="G269" s="224"/>
      <c r="H269" s="224"/>
      <c r="I269" s="224"/>
      <c r="J269" s="224"/>
    </row>
    <row r="270" spans="1:10">
      <c r="A270" s="74"/>
      <c r="B270" s="75"/>
      <c r="C270" s="75"/>
      <c r="D270" s="75"/>
      <c r="E270" s="75"/>
      <c r="F270" s="76"/>
      <c r="G270" s="76"/>
      <c r="H270" s="76"/>
      <c r="I270" s="76"/>
      <c r="J270" s="76"/>
    </row>
    <row r="271" spans="1:10" ht="28.5" customHeight="1">
      <c r="A271" s="73" t="s">
        <v>940</v>
      </c>
      <c r="B271" s="226" t="s">
        <v>941</v>
      </c>
      <c r="C271" s="226"/>
      <c r="D271" s="226"/>
      <c r="E271" s="226"/>
      <c r="F271" s="227"/>
      <c r="G271" s="227"/>
      <c r="H271" s="227"/>
      <c r="I271" s="227"/>
      <c r="J271" s="227"/>
    </row>
    <row r="272" spans="1:10">
      <c r="A272" s="74"/>
      <c r="B272" s="75"/>
      <c r="C272" s="75"/>
      <c r="D272" s="75"/>
      <c r="E272" s="75"/>
      <c r="F272" s="76"/>
      <c r="G272" s="76"/>
      <c r="H272" s="76"/>
      <c r="I272" s="76"/>
      <c r="J272" s="76"/>
    </row>
    <row r="273" spans="1:10" ht="51.75" customHeight="1">
      <c r="A273" s="73" t="s">
        <v>942</v>
      </c>
      <c r="B273" s="224" t="s">
        <v>943</v>
      </c>
      <c r="C273" s="224"/>
      <c r="D273" s="224"/>
      <c r="E273" s="224"/>
      <c r="F273" s="227"/>
      <c r="G273" s="227"/>
      <c r="H273" s="227"/>
      <c r="I273" s="227"/>
      <c r="J273" s="227"/>
    </row>
    <row r="274" spans="1:10">
      <c r="A274" s="74"/>
      <c r="B274" s="82"/>
      <c r="C274" s="82"/>
      <c r="D274" s="82"/>
      <c r="E274" s="82"/>
      <c r="F274" s="82"/>
      <c r="G274" s="82"/>
      <c r="H274" s="82"/>
      <c r="I274" s="82"/>
      <c r="J274" s="82"/>
    </row>
    <row r="275" spans="1:10">
      <c r="A275" s="73" t="s">
        <v>944</v>
      </c>
      <c r="B275" s="226" t="s">
        <v>945</v>
      </c>
      <c r="C275" s="226"/>
      <c r="D275" s="226"/>
      <c r="E275" s="226"/>
      <c r="F275" s="227"/>
      <c r="G275" s="227"/>
      <c r="H275" s="227"/>
      <c r="I275" s="227"/>
      <c r="J275" s="227"/>
    </row>
    <row r="276" spans="1:10">
      <c r="A276" s="74"/>
      <c r="B276" s="76"/>
      <c r="C276" s="76"/>
      <c r="D276" s="76"/>
      <c r="E276" s="76"/>
      <c r="F276" s="82"/>
      <c r="G276" s="82"/>
      <c r="H276" s="82"/>
      <c r="I276" s="82"/>
      <c r="J276" s="82"/>
    </row>
    <row r="277" spans="1:10" ht="47.25" customHeight="1">
      <c r="A277" s="73" t="s">
        <v>946</v>
      </c>
      <c r="B277" s="224" t="s">
        <v>947</v>
      </c>
      <c r="C277" s="224"/>
      <c r="D277" s="224"/>
      <c r="E277" s="224"/>
      <c r="F277" s="224"/>
      <c r="G277" s="224"/>
      <c r="H277" s="224"/>
      <c r="I277" s="224"/>
      <c r="J277" s="224"/>
    </row>
    <row r="278" spans="1:10">
      <c r="A278" s="74"/>
      <c r="B278" s="82"/>
      <c r="C278" s="82"/>
      <c r="D278" s="82"/>
      <c r="E278" s="82"/>
      <c r="F278" s="82"/>
      <c r="G278" s="82"/>
      <c r="H278" s="82"/>
      <c r="I278" s="82"/>
      <c r="J278" s="82"/>
    </row>
    <row r="279" spans="1:10" ht="71.25" customHeight="1">
      <c r="A279" s="77" t="s">
        <v>948</v>
      </c>
      <c r="B279" s="224" t="s">
        <v>949</v>
      </c>
      <c r="C279" s="224"/>
      <c r="D279" s="224"/>
      <c r="E279" s="224"/>
      <c r="F279" s="225"/>
      <c r="G279" s="225"/>
      <c r="H279" s="225"/>
      <c r="I279" s="225"/>
      <c r="J279" s="225"/>
    </row>
    <row r="280" spans="1:10" ht="12" customHeight="1">
      <c r="A280" s="74"/>
      <c r="B280" s="82"/>
      <c r="C280" s="82"/>
      <c r="D280" s="82"/>
      <c r="E280" s="82"/>
      <c r="F280" s="82"/>
      <c r="G280" s="82"/>
      <c r="H280" s="82"/>
      <c r="I280" s="82"/>
      <c r="J280" s="82"/>
    </row>
    <row r="281" spans="1:10" ht="85.5" customHeight="1">
      <c r="A281" s="73" t="s">
        <v>950</v>
      </c>
      <c r="B281" s="224" t="s">
        <v>951</v>
      </c>
      <c r="C281" s="224"/>
      <c r="D281" s="224"/>
      <c r="E281" s="224"/>
      <c r="F281" s="227"/>
      <c r="G281" s="227"/>
      <c r="H281" s="227"/>
      <c r="I281" s="227"/>
      <c r="J281" s="227"/>
    </row>
    <row r="282" spans="1:10" ht="12" customHeight="1">
      <c r="A282" s="74"/>
      <c r="B282" s="82"/>
      <c r="C282" s="82"/>
      <c r="D282" s="82"/>
      <c r="E282" s="82"/>
      <c r="F282" s="82"/>
      <c r="G282" s="82"/>
      <c r="H282" s="82"/>
      <c r="I282" s="82"/>
      <c r="J282" s="82"/>
    </row>
    <row r="283" spans="1:10" ht="12" customHeight="1">
      <c r="A283" s="78" t="s">
        <v>952</v>
      </c>
      <c r="B283" s="226" t="s">
        <v>953</v>
      </c>
      <c r="C283" s="226"/>
      <c r="D283" s="226"/>
      <c r="E283" s="226"/>
      <c r="F283" s="227"/>
      <c r="G283" s="227"/>
      <c r="H283" s="227"/>
      <c r="I283" s="227"/>
      <c r="J283" s="227"/>
    </row>
    <row r="284" spans="1:10">
      <c r="A284" s="74"/>
      <c r="B284" s="82"/>
      <c r="C284" s="82"/>
      <c r="D284" s="82"/>
      <c r="E284" s="82"/>
      <c r="F284" s="82"/>
      <c r="G284" s="82"/>
      <c r="H284" s="82"/>
      <c r="I284" s="82"/>
      <c r="J284" s="82"/>
    </row>
    <row r="285" spans="1:10" ht="27.75" customHeight="1">
      <c r="A285" s="78" t="s">
        <v>954</v>
      </c>
      <c r="B285" s="226" t="s">
        <v>955</v>
      </c>
      <c r="C285" s="226"/>
      <c r="D285" s="226"/>
      <c r="E285" s="226"/>
      <c r="F285" s="227"/>
      <c r="G285" s="227"/>
      <c r="H285" s="227"/>
      <c r="I285" s="227"/>
      <c r="J285" s="227"/>
    </row>
    <row r="286" spans="1:10" ht="12" customHeight="1">
      <c r="A286" s="78"/>
      <c r="B286" s="81"/>
      <c r="C286" s="81"/>
      <c r="D286" s="81"/>
      <c r="E286" s="81"/>
      <c r="F286" s="80"/>
      <c r="G286" s="80"/>
      <c r="H286" s="80"/>
      <c r="I286" s="80"/>
      <c r="J286" s="80"/>
    </row>
    <row r="287" spans="1:10" ht="45" customHeight="1">
      <c r="A287" s="78" t="s">
        <v>956</v>
      </c>
      <c r="B287" s="226" t="s">
        <v>957</v>
      </c>
      <c r="C287" s="226"/>
      <c r="D287" s="226"/>
      <c r="E287" s="226"/>
      <c r="F287" s="227"/>
      <c r="G287" s="227"/>
      <c r="H287" s="227"/>
      <c r="I287" s="227"/>
      <c r="J287" s="227"/>
    </row>
  </sheetData>
  <mergeCells count="20">
    <mergeCell ref="B273:J273"/>
    <mergeCell ref="C47:H47"/>
    <mergeCell ref="I47:N47"/>
    <mergeCell ref="C48:H48"/>
    <mergeCell ref="I48:N48"/>
    <mergeCell ref="J231:K231"/>
    <mergeCell ref="H238:K241"/>
    <mergeCell ref="B287:J287"/>
    <mergeCell ref="B275:J275"/>
    <mergeCell ref="B277:J277"/>
    <mergeCell ref="B279:J279"/>
    <mergeCell ref="B281:J281"/>
    <mergeCell ref="B283:J283"/>
    <mergeCell ref="B285:J285"/>
    <mergeCell ref="A266:B266"/>
    <mergeCell ref="B267:J267"/>
    <mergeCell ref="B269:J269"/>
    <mergeCell ref="B271:J271"/>
    <mergeCell ref="O47:T47"/>
    <mergeCell ref="O48:T48"/>
  </mergeCells>
  <conditionalFormatting sqref="F106 B106 B102:F105 C101:F101 A101:A106">
    <cfRule type="expression" dxfId="3" priority="14">
      <formula>$C$97=1</formula>
    </cfRule>
  </conditionalFormatting>
  <conditionalFormatting sqref="A99:F225">
    <cfRule type="expression" dxfId="2" priority="2">
      <formula>MOD(ROW(),2)=0</formula>
    </cfRule>
    <cfRule type="expression" dxfId="1" priority="1">
      <formula>MOD(ROW(),2)=0</formula>
    </cfRule>
  </conditionalFormatting>
  <pageMargins left="0.7" right="0.7" top="0.75" bottom="0.75" header="0.3" footer="0.3"/>
  <pageSetup scale="59" fitToHeight="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806"/>
  <sheetViews>
    <sheetView topLeftCell="A266" zoomScale="90" zoomScaleNormal="90" workbookViewId="0">
      <selection activeCell="G286" sqref="G286"/>
    </sheetView>
  </sheetViews>
  <sheetFormatPr defaultRowHeight="15"/>
  <cols>
    <col min="1" max="1" width="15.28515625" style="4" customWidth="1"/>
    <col min="2" max="2" width="39.5703125" style="4" customWidth="1"/>
    <col min="3" max="5" width="13.85546875" style="4" customWidth="1"/>
    <col min="6" max="6" width="13.42578125" style="4" customWidth="1"/>
    <col min="7" max="7" width="18.28515625" style="4" customWidth="1"/>
    <col min="8" max="8" width="1.5703125" style="4" customWidth="1"/>
    <col min="9" max="9" width="18.28515625" style="4" customWidth="1"/>
    <col min="10" max="10" width="20" style="4" customWidth="1"/>
    <col min="11" max="11" width="14.42578125" style="4" customWidth="1"/>
    <col min="12" max="12" width="19.42578125" style="4" customWidth="1"/>
    <col min="13" max="13" width="3" style="4" customWidth="1"/>
    <col min="14" max="14" width="18.28515625" style="4" customWidth="1"/>
    <col min="15" max="15" width="20" style="4" customWidth="1"/>
    <col min="16" max="16" width="9.140625" style="4" customWidth="1"/>
    <col min="17" max="17" width="19.42578125" style="4" customWidth="1"/>
    <col min="18" max="18" width="2.42578125" style="4" customWidth="1"/>
    <col min="19" max="19" width="13.85546875" style="4" customWidth="1"/>
    <col min="20" max="20" width="22.42578125" style="4" customWidth="1"/>
    <col min="21" max="21" width="14.28515625" style="4" customWidth="1"/>
    <col min="22" max="16384" width="9.140625" style="4"/>
  </cols>
  <sheetData>
    <row r="1" spans="1:21">
      <c r="A1" s="84" t="s">
        <v>1484</v>
      </c>
      <c r="I1" s="85" t="s">
        <v>4</v>
      </c>
      <c r="J1" s="85"/>
      <c r="K1" s="85"/>
      <c r="L1" s="85"/>
      <c r="N1" s="85" t="s">
        <v>5</v>
      </c>
      <c r="O1" s="85"/>
      <c r="P1" s="85"/>
      <c r="Q1" s="85"/>
      <c r="S1" s="85" t="s">
        <v>6</v>
      </c>
      <c r="T1" s="85"/>
      <c r="U1" s="85"/>
    </row>
    <row r="2" spans="1:21" ht="120">
      <c r="A2" s="8" t="s">
        <v>1485</v>
      </c>
      <c r="B2" s="8" t="s">
        <v>2</v>
      </c>
      <c r="C2" s="8" t="s">
        <v>966</v>
      </c>
      <c r="D2" s="8" t="s">
        <v>967</v>
      </c>
      <c r="E2" s="8" t="s">
        <v>2376</v>
      </c>
      <c r="F2" s="8" t="s">
        <v>2377</v>
      </c>
      <c r="G2" s="8" t="s">
        <v>14</v>
      </c>
      <c r="H2" s="8"/>
      <c r="I2" s="8" t="s">
        <v>7</v>
      </c>
      <c r="J2" s="8" t="s">
        <v>8</v>
      </c>
      <c r="K2" s="8" t="s">
        <v>9</v>
      </c>
      <c r="L2" s="8" t="s">
        <v>10</v>
      </c>
      <c r="M2" s="8"/>
      <c r="N2" s="8" t="s">
        <v>7</v>
      </c>
      <c r="O2" s="8" t="s">
        <v>8</v>
      </c>
      <c r="P2" s="8" t="s">
        <v>9</v>
      </c>
      <c r="Q2" s="8" t="s">
        <v>10</v>
      </c>
      <c r="R2" s="8"/>
      <c r="S2" s="8" t="s">
        <v>11</v>
      </c>
      <c r="T2" s="8" t="s">
        <v>12</v>
      </c>
      <c r="U2" s="8" t="s">
        <v>13</v>
      </c>
    </row>
    <row r="3" spans="1:21">
      <c r="A3" s="8" t="s">
        <v>1474</v>
      </c>
      <c r="B3" s="181" t="s">
        <v>1473</v>
      </c>
      <c r="C3" s="8"/>
      <c r="D3" s="8"/>
      <c r="E3" s="8"/>
      <c r="F3" s="8"/>
      <c r="G3" s="8"/>
      <c r="H3" s="8"/>
      <c r="I3" s="8"/>
      <c r="J3" s="8"/>
      <c r="K3" s="8"/>
      <c r="L3" s="8"/>
      <c r="M3" s="8"/>
      <c r="N3" s="8"/>
      <c r="O3" s="8"/>
      <c r="P3" s="8"/>
      <c r="Q3" s="8"/>
      <c r="R3" s="8"/>
      <c r="S3" s="8"/>
      <c r="T3" s="8"/>
      <c r="U3" s="8"/>
    </row>
    <row r="4" spans="1:21">
      <c r="A4" s="86">
        <v>70505</v>
      </c>
      <c r="B4" s="87" t="s">
        <v>1486</v>
      </c>
      <c r="C4" s="198">
        <v>4.6880000000000001E-4</v>
      </c>
      <c r="D4" s="198">
        <v>5.0319999999999998E-4</v>
      </c>
      <c r="E4" s="88">
        <v>186822.36000000002</v>
      </c>
      <c r="F4" s="88">
        <v>225833</v>
      </c>
      <c r="G4" s="88">
        <v>994951</v>
      </c>
      <c r="H4" s="88"/>
      <c r="I4" s="89">
        <v>18693</v>
      </c>
      <c r="J4" s="89">
        <v>871894</v>
      </c>
      <c r="K4" s="89">
        <v>68145</v>
      </c>
      <c r="L4" s="88">
        <v>0</v>
      </c>
      <c r="M4" s="88"/>
      <c r="N4" s="89">
        <v>34864</v>
      </c>
      <c r="O4" s="89">
        <v>321812</v>
      </c>
      <c r="P4" s="89">
        <v>0</v>
      </c>
      <c r="Q4" s="88">
        <v>31773</v>
      </c>
      <c r="R4" s="88"/>
      <c r="S4" s="89">
        <v>265936</v>
      </c>
      <c r="T4" s="90">
        <v>-10267</v>
      </c>
      <c r="U4" s="90">
        <v>255668</v>
      </c>
    </row>
    <row r="5" spans="1:21">
      <c r="A5" s="86">
        <v>71786</v>
      </c>
      <c r="B5" s="87" t="s">
        <v>1487</v>
      </c>
      <c r="C5" s="198">
        <v>4.3600000000000003E-5</v>
      </c>
      <c r="D5" s="198">
        <v>4.3699999999999998E-5</v>
      </c>
      <c r="E5" s="88">
        <v>14646.29</v>
      </c>
      <c r="F5" s="88">
        <v>19612</v>
      </c>
      <c r="G5" s="88">
        <v>92534</v>
      </c>
      <c r="H5" s="88"/>
      <c r="I5" s="89">
        <v>1739</v>
      </c>
      <c r="J5" s="89">
        <v>81089</v>
      </c>
      <c r="K5" s="89">
        <v>6338</v>
      </c>
      <c r="L5" s="88">
        <v>0</v>
      </c>
      <c r="M5" s="88"/>
      <c r="N5" s="89">
        <v>3242</v>
      </c>
      <c r="O5" s="89">
        <v>29930</v>
      </c>
      <c r="P5" s="89">
        <v>0</v>
      </c>
      <c r="Q5" s="88">
        <v>6350</v>
      </c>
      <c r="R5" s="88"/>
      <c r="S5" s="89">
        <v>24733</v>
      </c>
      <c r="T5" s="90">
        <v>-2337</v>
      </c>
      <c r="U5" s="90">
        <v>22396</v>
      </c>
    </row>
    <row r="6" spans="1:21">
      <c r="A6" s="86">
        <v>72265</v>
      </c>
      <c r="B6" s="87" t="s">
        <v>1488</v>
      </c>
      <c r="C6" s="198">
        <v>1.327E-4</v>
      </c>
      <c r="D6" s="198">
        <v>1.3329999999999999E-4</v>
      </c>
      <c r="E6" s="88">
        <v>48904.860000000008</v>
      </c>
      <c r="F6" s="88">
        <v>59824</v>
      </c>
      <c r="G6" s="88">
        <v>281634</v>
      </c>
      <c r="H6" s="88"/>
      <c r="I6" s="89">
        <v>5291</v>
      </c>
      <c r="J6" s="89">
        <v>246801</v>
      </c>
      <c r="K6" s="89">
        <v>19289</v>
      </c>
      <c r="L6" s="88">
        <v>7214</v>
      </c>
      <c r="M6" s="88"/>
      <c r="N6" s="89">
        <v>9869</v>
      </c>
      <c r="O6" s="89">
        <v>91093</v>
      </c>
      <c r="P6" s="89">
        <v>0</v>
      </c>
      <c r="Q6" s="88">
        <v>5063</v>
      </c>
      <c r="R6" s="88"/>
      <c r="S6" s="89">
        <v>75277</v>
      </c>
      <c r="T6" s="90">
        <v>2291</v>
      </c>
      <c r="U6" s="90">
        <v>77567</v>
      </c>
    </row>
    <row r="7" spans="1:21">
      <c r="A7" s="86">
        <v>72657</v>
      </c>
      <c r="B7" s="87" t="s">
        <v>1489</v>
      </c>
      <c r="C7" s="198">
        <v>4.2799999999999997E-5</v>
      </c>
      <c r="D7" s="198">
        <v>4.0800000000000002E-5</v>
      </c>
      <c r="E7" s="88">
        <v>15356.17</v>
      </c>
      <c r="F7" s="88">
        <v>18311</v>
      </c>
      <c r="G7" s="88">
        <v>90836</v>
      </c>
      <c r="H7" s="88"/>
      <c r="I7" s="89">
        <v>1707</v>
      </c>
      <c r="J7" s="89">
        <v>79601</v>
      </c>
      <c r="K7" s="89">
        <v>6221</v>
      </c>
      <c r="L7" s="88">
        <v>6577</v>
      </c>
      <c r="M7" s="88"/>
      <c r="N7" s="89">
        <v>3183</v>
      </c>
      <c r="O7" s="89">
        <v>29380</v>
      </c>
      <c r="P7" s="89">
        <v>0</v>
      </c>
      <c r="Q7" s="88">
        <v>4643</v>
      </c>
      <c r="R7" s="88"/>
      <c r="S7" s="89">
        <v>24279</v>
      </c>
      <c r="T7" s="90">
        <v>1725</v>
      </c>
      <c r="U7" s="90">
        <v>26005</v>
      </c>
    </row>
    <row r="8" spans="1:21">
      <c r="A8" s="86">
        <v>90001</v>
      </c>
      <c r="B8" s="87" t="s">
        <v>1490</v>
      </c>
      <c r="C8" s="198">
        <v>8.6910000000000004E-4</v>
      </c>
      <c r="D8" s="198">
        <v>8.2339999999999996E-4</v>
      </c>
      <c r="E8" s="88">
        <v>342847.56999999995</v>
      </c>
      <c r="F8" s="88">
        <v>369537</v>
      </c>
      <c r="G8" s="88">
        <v>1844521</v>
      </c>
      <c r="H8" s="88"/>
      <c r="I8" s="89">
        <v>34655</v>
      </c>
      <c r="J8" s="89">
        <v>1616389</v>
      </c>
      <c r="K8" s="89">
        <v>126333</v>
      </c>
      <c r="L8" s="88">
        <v>17611</v>
      </c>
      <c r="M8" s="88"/>
      <c r="N8" s="89">
        <v>64634</v>
      </c>
      <c r="O8" s="89">
        <v>596601</v>
      </c>
      <c r="P8" s="89">
        <v>0</v>
      </c>
      <c r="Q8" s="88">
        <v>4549</v>
      </c>
      <c r="R8" s="88"/>
      <c r="S8" s="89">
        <v>493013</v>
      </c>
      <c r="T8" s="90">
        <v>4026</v>
      </c>
      <c r="U8" s="90">
        <v>497039</v>
      </c>
    </row>
    <row r="9" spans="1:21">
      <c r="A9" s="86">
        <v>90002</v>
      </c>
      <c r="B9" s="87" t="s">
        <v>1491</v>
      </c>
      <c r="C9" s="198">
        <v>1.15E-5</v>
      </c>
      <c r="D9" s="198">
        <v>1.15E-5</v>
      </c>
      <c r="E9" s="88">
        <v>5944.7300000000005</v>
      </c>
      <c r="F9" s="88">
        <v>5161</v>
      </c>
      <c r="G9" s="88">
        <v>24407</v>
      </c>
      <c r="H9" s="88"/>
      <c r="I9" s="89">
        <v>458.5625</v>
      </c>
      <c r="J9" s="89">
        <v>21388</v>
      </c>
      <c r="K9" s="89">
        <v>1672</v>
      </c>
      <c r="L9" s="88">
        <v>1428</v>
      </c>
      <c r="M9" s="88"/>
      <c r="N9" s="89">
        <v>855</v>
      </c>
      <c r="O9" s="89">
        <v>7894</v>
      </c>
      <c r="P9" s="89">
        <v>0</v>
      </c>
      <c r="Q9" s="88">
        <v>0</v>
      </c>
      <c r="R9" s="88"/>
      <c r="S9" s="89">
        <v>6524</v>
      </c>
      <c r="T9" s="90">
        <v>436</v>
      </c>
      <c r="U9" s="90">
        <v>6960</v>
      </c>
    </row>
    <row r="10" spans="1:21">
      <c r="A10" s="86">
        <v>90011</v>
      </c>
      <c r="B10" s="87" t="s">
        <v>1492</v>
      </c>
      <c r="C10" s="198">
        <v>2.0819999999999999E-4</v>
      </c>
      <c r="D10" s="198">
        <v>2.2800000000000001E-4</v>
      </c>
      <c r="E10" s="88">
        <v>74533.509999999995</v>
      </c>
      <c r="F10" s="88">
        <v>102325</v>
      </c>
      <c r="G10" s="88">
        <v>441870</v>
      </c>
      <c r="H10" s="88"/>
      <c r="I10" s="89">
        <v>8302</v>
      </c>
      <c r="J10" s="89">
        <v>387219</v>
      </c>
      <c r="K10" s="89">
        <v>30264</v>
      </c>
      <c r="L10" s="88">
        <v>4623</v>
      </c>
      <c r="M10" s="88"/>
      <c r="N10" s="89">
        <v>15484</v>
      </c>
      <c r="O10" s="89">
        <v>142921</v>
      </c>
      <c r="P10" s="89">
        <v>0</v>
      </c>
      <c r="Q10" s="88">
        <v>24562</v>
      </c>
      <c r="R10" s="88"/>
      <c r="S10" s="89">
        <v>118105</v>
      </c>
      <c r="T10" s="90">
        <v>-4521</v>
      </c>
      <c r="U10" s="90">
        <v>113585</v>
      </c>
    </row>
    <row r="11" spans="1:21">
      <c r="A11" s="86">
        <v>90092</v>
      </c>
      <c r="B11" s="87" t="s">
        <v>1493</v>
      </c>
      <c r="C11" s="198">
        <v>3.946E-4</v>
      </c>
      <c r="D11" s="198">
        <v>4.8670000000000001E-4</v>
      </c>
      <c r="E11" s="88">
        <v>169426.22</v>
      </c>
      <c r="F11" s="88">
        <v>218428</v>
      </c>
      <c r="G11" s="88">
        <v>837473</v>
      </c>
      <c r="H11" s="88"/>
      <c r="I11" s="89">
        <v>15735</v>
      </c>
      <c r="J11" s="89">
        <v>733894</v>
      </c>
      <c r="K11" s="89">
        <v>57359</v>
      </c>
      <c r="L11" s="88">
        <v>0</v>
      </c>
      <c r="M11" s="88"/>
      <c r="N11" s="89">
        <v>29346</v>
      </c>
      <c r="O11" s="89">
        <v>270876</v>
      </c>
      <c r="P11" s="89">
        <v>0</v>
      </c>
      <c r="Q11" s="88">
        <v>115870</v>
      </c>
      <c r="R11" s="88"/>
      <c r="S11" s="89">
        <v>223844</v>
      </c>
      <c r="T11" s="90">
        <v>-40775</v>
      </c>
      <c r="U11" s="90">
        <v>183070</v>
      </c>
    </row>
    <row r="12" spans="1:21">
      <c r="A12" s="86">
        <v>90096</v>
      </c>
      <c r="B12" s="87" t="s">
        <v>1494</v>
      </c>
      <c r="C12" s="198">
        <v>1.3860999999999999E-3</v>
      </c>
      <c r="D12" s="198">
        <v>1.4866E-3</v>
      </c>
      <c r="E12" s="88">
        <v>582268.12000000011</v>
      </c>
      <c r="F12" s="88">
        <v>667177</v>
      </c>
      <c r="G12" s="88">
        <v>2941769</v>
      </c>
      <c r="H12" s="88"/>
      <c r="I12" s="89">
        <v>55271</v>
      </c>
      <c r="J12" s="89">
        <v>2577927</v>
      </c>
      <c r="K12" s="89">
        <v>201485</v>
      </c>
      <c r="L12" s="88">
        <v>79002</v>
      </c>
      <c r="M12" s="88"/>
      <c r="N12" s="89">
        <v>103083</v>
      </c>
      <c r="O12" s="89">
        <v>951499</v>
      </c>
      <c r="P12" s="89">
        <v>0</v>
      </c>
      <c r="Q12" s="88">
        <v>44718</v>
      </c>
      <c r="R12" s="88"/>
      <c r="S12" s="89">
        <v>786292</v>
      </c>
      <c r="T12" s="90">
        <v>23820</v>
      </c>
      <c r="U12" s="90">
        <v>810111</v>
      </c>
    </row>
    <row r="13" spans="1:21">
      <c r="A13" s="86">
        <v>90098</v>
      </c>
      <c r="B13" s="87" t="s">
        <v>1495</v>
      </c>
      <c r="C13" s="198">
        <v>2.9280000000000002E-4</v>
      </c>
      <c r="D13" s="198">
        <v>5.0869999999999995E-4</v>
      </c>
      <c r="E13" s="88">
        <v>129330.10999999997</v>
      </c>
      <c r="F13" s="88">
        <v>228302</v>
      </c>
      <c r="G13" s="88">
        <v>621420</v>
      </c>
      <c r="H13" s="88"/>
      <c r="I13" s="89">
        <v>11675</v>
      </c>
      <c r="J13" s="89">
        <v>544562</v>
      </c>
      <c r="K13" s="89">
        <v>42562</v>
      </c>
      <c r="L13" s="88">
        <v>0</v>
      </c>
      <c r="M13" s="88"/>
      <c r="N13" s="89">
        <v>21775</v>
      </c>
      <c r="O13" s="89">
        <v>200995</v>
      </c>
      <c r="P13" s="89">
        <v>0</v>
      </c>
      <c r="Q13" s="88">
        <v>163662</v>
      </c>
      <c r="R13" s="88"/>
      <c r="S13" s="89">
        <v>166096</v>
      </c>
      <c r="T13" s="90">
        <v>-52769</v>
      </c>
      <c r="U13" s="90">
        <v>113327</v>
      </c>
    </row>
    <row r="14" spans="1:21">
      <c r="A14" s="86">
        <v>90099</v>
      </c>
      <c r="B14" s="87" t="s">
        <v>1496</v>
      </c>
      <c r="C14" s="198">
        <v>4.9330000000000001E-4</v>
      </c>
      <c r="D14" s="198">
        <v>5.9599999999999996E-4</v>
      </c>
      <c r="E14" s="88">
        <v>207476.25</v>
      </c>
      <c r="F14" s="88">
        <v>267481</v>
      </c>
      <c r="G14" s="88">
        <v>1046948</v>
      </c>
      <c r="H14" s="88"/>
      <c r="I14" s="89">
        <v>19670</v>
      </c>
      <c r="J14" s="89">
        <v>917460</v>
      </c>
      <c r="K14" s="89">
        <v>71707</v>
      </c>
      <c r="L14" s="88">
        <v>4838</v>
      </c>
      <c r="M14" s="88"/>
      <c r="N14" s="89">
        <v>36686</v>
      </c>
      <c r="O14" s="89">
        <v>338630</v>
      </c>
      <c r="P14" s="89">
        <v>0</v>
      </c>
      <c r="Q14" s="88">
        <v>60491</v>
      </c>
      <c r="R14" s="88"/>
      <c r="S14" s="89">
        <v>279834</v>
      </c>
      <c r="T14" s="90">
        <v>-14054</v>
      </c>
      <c r="U14" s="90">
        <v>265780</v>
      </c>
    </row>
    <row r="15" spans="1:21">
      <c r="A15" s="86">
        <v>90101</v>
      </c>
      <c r="B15" s="87" t="s">
        <v>1497</v>
      </c>
      <c r="C15" s="198">
        <v>6.3996000000000001E-3</v>
      </c>
      <c r="D15" s="198">
        <v>6.1599000000000003E-3</v>
      </c>
      <c r="E15" s="88">
        <v>2594375.06</v>
      </c>
      <c r="F15" s="88">
        <v>2764526</v>
      </c>
      <c r="G15" s="88">
        <v>13582095</v>
      </c>
      <c r="H15" s="88"/>
      <c r="I15" s="89">
        <v>255184</v>
      </c>
      <c r="J15" s="89">
        <v>11902245</v>
      </c>
      <c r="K15" s="89">
        <v>930252</v>
      </c>
      <c r="L15" s="88">
        <v>229062</v>
      </c>
      <c r="M15" s="88"/>
      <c r="N15" s="89">
        <v>475932</v>
      </c>
      <c r="O15" s="89">
        <v>4393057</v>
      </c>
      <c r="P15" s="89">
        <v>0</v>
      </c>
      <c r="Q15" s="88">
        <v>51491</v>
      </c>
      <c r="R15" s="88"/>
      <c r="S15" s="89">
        <v>3630295</v>
      </c>
      <c r="T15" s="90">
        <v>45786</v>
      </c>
      <c r="U15" s="90">
        <v>3676081</v>
      </c>
    </row>
    <row r="16" spans="1:21">
      <c r="A16" s="86">
        <v>90111</v>
      </c>
      <c r="B16" s="87" t="s">
        <v>1498</v>
      </c>
      <c r="C16" s="198">
        <v>4.8874000000000001E-3</v>
      </c>
      <c r="D16" s="198">
        <v>4.9893000000000003E-3</v>
      </c>
      <c r="E16" s="88">
        <v>1973481.4</v>
      </c>
      <c r="F16" s="88">
        <v>2239168</v>
      </c>
      <c r="G16" s="88">
        <v>10372700</v>
      </c>
      <c r="H16" s="88"/>
      <c r="I16" s="89">
        <v>194885</v>
      </c>
      <c r="J16" s="89">
        <v>9089792</v>
      </c>
      <c r="K16" s="89">
        <v>710437</v>
      </c>
      <c r="L16" s="88">
        <v>0</v>
      </c>
      <c r="M16" s="88"/>
      <c r="N16" s="89">
        <v>363471</v>
      </c>
      <c r="O16" s="89">
        <v>3354995</v>
      </c>
      <c r="P16" s="89">
        <v>0</v>
      </c>
      <c r="Q16" s="88">
        <v>163983</v>
      </c>
      <c r="R16" s="88"/>
      <c r="S16" s="89">
        <v>2772471</v>
      </c>
      <c r="T16" s="90">
        <v>-57381</v>
      </c>
      <c r="U16" s="90">
        <v>2715090</v>
      </c>
    </row>
    <row r="17" spans="1:21">
      <c r="A17" s="86">
        <v>90114</v>
      </c>
      <c r="B17" s="87" t="s">
        <v>1499</v>
      </c>
      <c r="C17" s="198">
        <v>1.0681E-3</v>
      </c>
      <c r="D17" s="198">
        <v>1.0043000000000001E-3</v>
      </c>
      <c r="E17" s="88">
        <v>1022991.7599999999</v>
      </c>
      <c r="F17" s="88">
        <v>450724</v>
      </c>
      <c r="G17" s="88">
        <v>2266866</v>
      </c>
      <c r="H17" s="88"/>
      <c r="I17" s="89">
        <v>42590</v>
      </c>
      <c r="J17" s="89">
        <v>1986497</v>
      </c>
      <c r="K17" s="89">
        <v>155260</v>
      </c>
      <c r="L17" s="88">
        <v>821100</v>
      </c>
      <c r="M17" s="88"/>
      <c r="N17" s="89">
        <v>79434</v>
      </c>
      <c r="O17" s="89">
        <v>733206</v>
      </c>
      <c r="P17" s="89">
        <v>0</v>
      </c>
      <c r="Q17" s="88">
        <v>0</v>
      </c>
      <c r="R17" s="88"/>
      <c r="S17" s="89">
        <v>605900</v>
      </c>
      <c r="T17" s="90">
        <v>245765</v>
      </c>
      <c r="U17" s="90">
        <v>851665</v>
      </c>
    </row>
    <row r="18" spans="1:21">
      <c r="A18" s="86">
        <v>90117</v>
      </c>
      <c r="B18" s="87" t="s">
        <v>1500</v>
      </c>
      <c r="C18" s="198">
        <v>1.35E-4</v>
      </c>
      <c r="D18" s="198">
        <v>1.3019999999999999E-4</v>
      </c>
      <c r="E18" s="88">
        <v>78954.289999999994</v>
      </c>
      <c r="F18" s="88">
        <v>58433</v>
      </c>
      <c r="G18" s="88">
        <v>286515</v>
      </c>
      <c r="H18" s="88"/>
      <c r="I18" s="89">
        <v>5383.125</v>
      </c>
      <c r="J18" s="89">
        <v>251078.67</v>
      </c>
      <c r="K18" s="89">
        <v>19624</v>
      </c>
      <c r="L18" s="88">
        <v>42554</v>
      </c>
      <c r="M18" s="88"/>
      <c r="N18" s="89">
        <v>10040</v>
      </c>
      <c r="O18" s="89">
        <v>92671.83</v>
      </c>
      <c r="P18" s="89">
        <v>0</v>
      </c>
      <c r="Q18" s="88">
        <v>0</v>
      </c>
      <c r="R18" s="88"/>
      <c r="S18" s="89">
        <v>76581</v>
      </c>
      <c r="T18" s="90">
        <v>14293</v>
      </c>
      <c r="U18" s="90">
        <v>90874</v>
      </c>
    </row>
    <row r="19" spans="1:21">
      <c r="A19" s="86">
        <v>90121</v>
      </c>
      <c r="B19" s="87" t="s">
        <v>1501</v>
      </c>
      <c r="C19" s="198">
        <v>1.0789E-3</v>
      </c>
      <c r="D19" s="198">
        <v>1.1057E-3</v>
      </c>
      <c r="E19" s="88">
        <v>394125.90000000008</v>
      </c>
      <c r="F19" s="88">
        <v>496232</v>
      </c>
      <c r="G19" s="88">
        <v>2289787</v>
      </c>
      <c r="H19" s="88"/>
      <c r="I19" s="89">
        <v>43021</v>
      </c>
      <c r="J19" s="89">
        <v>2006584</v>
      </c>
      <c r="K19" s="89">
        <v>156830</v>
      </c>
      <c r="L19" s="88">
        <v>6521</v>
      </c>
      <c r="M19" s="88"/>
      <c r="N19" s="89">
        <v>80237</v>
      </c>
      <c r="O19" s="89">
        <v>740620</v>
      </c>
      <c r="P19" s="89">
        <v>0</v>
      </c>
      <c r="Q19" s="88">
        <v>74370</v>
      </c>
      <c r="R19" s="88"/>
      <c r="S19" s="89">
        <v>612027</v>
      </c>
      <c r="T19" s="90">
        <v>-17947</v>
      </c>
      <c r="U19" s="90">
        <v>594079</v>
      </c>
    </row>
    <row r="20" spans="1:21">
      <c r="A20" s="86">
        <v>90131</v>
      </c>
      <c r="B20" s="87" t="s">
        <v>1502</v>
      </c>
      <c r="C20" s="198">
        <v>5.0440000000000001E-4</v>
      </c>
      <c r="D20" s="198">
        <v>4.727E-4</v>
      </c>
      <c r="E20" s="88">
        <v>173703.08999999997</v>
      </c>
      <c r="F20" s="88">
        <v>212145</v>
      </c>
      <c r="G20" s="88">
        <v>1070506</v>
      </c>
      <c r="H20" s="88"/>
      <c r="I20" s="89">
        <v>20112.95</v>
      </c>
      <c r="J20" s="89">
        <v>938104</v>
      </c>
      <c r="K20" s="89">
        <v>73320</v>
      </c>
      <c r="L20" s="88">
        <v>0</v>
      </c>
      <c r="M20" s="88"/>
      <c r="N20" s="89">
        <v>37512</v>
      </c>
      <c r="O20" s="89">
        <v>346249</v>
      </c>
      <c r="P20" s="89">
        <v>0</v>
      </c>
      <c r="Q20" s="88">
        <v>23072</v>
      </c>
      <c r="R20" s="88"/>
      <c r="S20" s="89">
        <v>286130</v>
      </c>
      <c r="T20" s="90">
        <v>-8951</v>
      </c>
      <c r="U20" s="90">
        <v>277180</v>
      </c>
    </row>
    <row r="21" spans="1:21">
      <c r="A21" s="86">
        <v>90141</v>
      </c>
      <c r="B21" s="87" t="s">
        <v>1503</v>
      </c>
      <c r="C21" s="198">
        <v>1.306E-4</v>
      </c>
      <c r="D21" s="198">
        <v>1.5919999999999999E-4</v>
      </c>
      <c r="E21" s="88">
        <v>55925.87</v>
      </c>
      <c r="F21" s="88">
        <v>71448</v>
      </c>
      <c r="G21" s="88">
        <v>277177</v>
      </c>
      <c r="H21" s="88"/>
      <c r="I21" s="89">
        <v>5208</v>
      </c>
      <c r="J21" s="89">
        <v>242895</v>
      </c>
      <c r="K21" s="89">
        <v>18984</v>
      </c>
      <c r="L21" s="88">
        <v>2143</v>
      </c>
      <c r="M21" s="88"/>
      <c r="N21" s="89">
        <v>9713</v>
      </c>
      <c r="O21" s="89">
        <v>89651</v>
      </c>
      <c r="P21" s="89">
        <v>0</v>
      </c>
      <c r="Q21" s="88">
        <v>13732</v>
      </c>
      <c r="R21" s="88"/>
      <c r="S21" s="89">
        <v>74085</v>
      </c>
      <c r="T21" s="90">
        <v>-2701</v>
      </c>
      <c r="U21" s="90">
        <v>71385</v>
      </c>
    </row>
    <row r="22" spans="1:21">
      <c r="A22" s="86">
        <v>90151</v>
      </c>
      <c r="B22" s="87" t="s">
        <v>1504</v>
      </c>
      <c r="C22" s="198">
        <v>1.0000000000000001E-5</v>
      </c>
      <c r="D22" s="198">
        <v>9.7999999999999993E-6</v>
      </c>
      <c r="E22" s="88">
        <v>2703</v>
      </c>
      <c r="F22" s="88">
        <v>4398</v>
      </c>
      <c r="G22" s="88">
        <v>21223</v>
      </c>
      <c r="H22" s="88"/>
      <c r="I22" s="89">
        <v>399</v>
      </c>
      <c r="J22" s="89">
        <v>18598</v>
      </c>
      <c r="K22" s="89">
        <v>1454</v>
      </c>
      <c r="L22" s="88">
        <v>0</v>
      </c>
      <c r="M22" s="88"/>
      <c r="N22" s="89">
        <v>743.69</v>
      </c>
      <c r="O22" s="89">
        <v>6865</v>
      </c>
      <c r="P22" s="89">
        <v>0</v>
      </c>
      <c r="Q22" s="88">
        <v>2266</v>
      </c>
      <c r="R22" s="88"/>
      <c r="S22" s="89">
        <v>5673</v>
      </c>
      <c r="T22" s="90">
        <v>-782</v>
      </c>
      <c r="U22" s="90">
        <v>4891</v>
      </c>
    </row>
    <row r="23" spans="1:21">
      <c r="A23" s="86">
        <v>90161</v>
      </c>
      <c r="B23" s="87" t="s">
        <v>1505</v>
      </c>
      <c r="C23" s="198">
        <v>3.4799999999999999E-5</v>
      </c>
      <c r="D23" s="198">
        <v>2.6299999999999999E-5</v>
      </c>
      <c r="E23" s="88">
        <v>13115.62</v>
      </c>
      <c r="F23" s="88">
        <v>11803</v>
      </c>
      <c r="G23" s="88">
        <v>73857</v>
      </c>
      <c r="H23" s="88"/>
      <c r="I23" s="89">
        <v>1388</v>
      </c>
      <c r="J23" s="89">
        <v>64723</v>
      </c>
      <c r="K23" s="89">
        <v>5059</v>
      </c>
      <c r="L23" s="88">
        <v>5728</v>
      </c>
      <c r="M23" s="88"/>
      <c r="N23" s="89">
        <v>2588</v>
      </c>
      <c r="O23" s="89">
        <v>23889</v>
      </c>
      <c r="P23" s="89">
        <v>0</v>
      </c>
      <c r="Q23" s="88">
        <v>0</v>
      </c>
      <c r="R23" s="88"/>
      <c r="S23" s="89">
        <v>19741</v>
      </c>
      <c r="T23" s="90">
        <v>1706</v>
      </c>
      <c r="U23" s="90">
        <v>21447</v>
      </c>
    </row>
    <row r="24" spans="1:21">
      <c r="A24" s="86">
        <v>90201</v>
      </c>
      <c r="B24" s="87" t="s">
        <v>1506</v>
      </c>
      <c r="C24" s="198">
        <v>1.2419E-3</v>
      </c>
      <c r="D24" s="198">
        <v>1.1842999999999999E-3</v>
      </c>
      <c r="E24" s="88">
        <v>470870.10999999993</v>
      </c>
      <c r="F24" s="88">
        <v>531507</v>
      </c>
      <c r="G24" s="88">
        <v>2635728</v>
      </c>
      <c r="H24" s="88"/>
      <c r="I24" s="89">
        <v>49521</v>
      </c>
      <c r="J24" s="89">
        <v>2309738</v>
      </c>
      <c r="K24" s="89">
        <v>180524</v>
      </c>
      <c r="L24" s="88">
        <v>70694</v>
      </c>
      <c r="M24" s="88"/>
      <c r="N24" s="89">
        <v>92359</v>
      </c>
      <c r="O24" s="89">
        <v>852512</v>
      </c>
      <c r="P24" s="89">
        <v>0</v>
      </c>
      <c r="Q24" s="88">
        <v>450</v>
      </c>
      <c r="R24" s="88"/>
      <c r="S24" s="89">
        <v>704491</v>
      </c>
      <c r="T24" s="90">
        <v>33957</v>
      </c>
      <c r="U24" s="90">
        <v>738448</v>
      </c>
    </row>
    <row r="25" spans="1:21">
      <c r="A25" s="86">
        <v>90203</v>
      </c>
      <c r="B25" s="87" t="s">
        <v>1507</v>
      </c>
      <c r="C25" s="198">
        <v>2.3680000000000001E-4</v>
      </c>
      <c r="D25" s="198">
        <v>2.7530000000000002E-4</v>
      </c>
      <c r="E25" s="88">
        <v>95317.989999999991</v>
      </c>
      <c r="F25" s="88">
        <v>123553</v>
      </c>
      <c r="G25" s="88">
        <v>502569</v>
      </c>
      <c r="H25" s="88"/>
      <c r="I25" s="89">
        <v>9442.4</v>
      </c>
      <c r="J25" s="89">
        <v>440411</v>
      </c>
      <c r="K25" s="89">
        <v>34421</v>
      </c>
      <c r="L25" s="88">
        <v>3338</v>
      </c>
      <c r="M25" s="88"/>
      <c r="N25" s="89">
        <v>17611</v>
      </c>
      <c r="O25" s="89">
        <v>162553</v>
      </c>
      <c r="P25" s="89">
        <v>0</v>
      </c>
      <c r="Q25" s="88">
        <v>36458</v>
      </c>
      <c r="R25" s="88"/>
      <c r="S25" s="89">
        <v>134329</v>
      </c>
      <c r="T25" s="90">
        <v>-11660</v>
      </c>
      <c r="U25" s="90">
        <v>122669</v>
      </c>
    </row>
    <row r="26" spans="1:21">
      <c r="A26" s="86">
        <v>90205</v>
      </c>
      <c r="B26" s="87" t="s">
        <v>1508</v>
      </c>
      <c r="C26" s="198">
        <v>3.3599999999999997E-5</v>
      </c>
      <c r="D26" s="198">
        <v>3.5299999999999997E-5</v>
      </c>
      <c r="E26" s="88">
        <v>13992.72</v>
      </c>
      <c r="F26" s="88">
        <v>15842</v>
      </c>
      <c r="G26" s="88">
        <v>71310</v>
      </c>
      <c r="H26" s="88"/>
      <c r="I26" s="89">
        <v>1339.8</v>
      </c>
      <c r="J26" s="89">
        <v>62491</v>
      </c>
      <c r="K26" s="89">
        <v>4884</v>
      </c>
      <c r="L26" s="88">
        <v>1378</v>
      </c>
      <c r="M26" s="88"/>
      <c r="N26" s="89">
        <v>2499</v>
      </c>
      <c r="O26" s="89">
        <v>23065</v>
      </c>
      <c r="P26" s="89">
        <v>0</v>
      </c>
      <c r="Q26" s="88">
        <v>782</v>
      </c>
      <c r="R26" s="88"/>
      <c r="S26" s="89">
        <v>19060</v>
      </c>
      <c r="T26" s="90">
        <v>406</v>
      </c>
      <c r="U26" s="90">
        <v>19467</v>
      </c>
    </row>
    <row r="27" spans="1:21">
      <c r="A27" s="86">
        <v>90206</v>
      </c>
      <c r="B27" s="87" t="s">
        <v>1509</v>
      </c>
      <c r="C27" s="198">
        <v>4.347E-4</v>
      </c>
      <c r="D27" s="198">
        <v>4.3810000000000002E-4</v>
      </c>
      <c r="E27" s="88">
        <v>170440.57</v>
      </c>
      <c r="F27" s="88">
        <v>196617</v>
      </c>
      <c r="G27" s="88">
        <v>922579</v>
      </c>
      <c r="H27" s="88"/>
      <c r="I27" s="89">
        <v>17334</v>
      </c>
      <c r="J27" s="89">
        <v>808473</v>
      </c>
      <c r="K27" s="89">
        <v>63188</v>
      </c>
      <c r="L27" s="88">
        <v>18047</v>
      </c>
      <c r="M27" s="88"/>
      <c r="N27" s="89">
        <v>32328</v>
      </c>
      <c r="O27" s="89">
        <v>298403</v>
      </c>
      <c r="P27" s="89">
        <v>0</v>
      </c>
      <c r="Q27" s="88">
        <v>12515</v>
      </c>
      <c r="R27" s="88"/>
      <c r="S27" s="89">
        <v>246592</v>
      </c>
      <c r="T27" s="90">
        <v>5439</v>
      </c>
      <c r="U27" s="90">
        <v>252031</v>
      </c>
    </row>
    <row r="28" spans="1:21">
      <c r="A28" s="86">
        <v>90211</v>
      </c>
      <c r="B28" s="87" t="s">
        <v>1510</v>
      </c>
      <c r="C28" s="198">
        <v>1.5689999999999999E-4</v>
      </c>
      <c r="D28" s="198">
        <v>1.708E-4</v>
      </c>
      <c r="E28" s="88">
        <v>58969.799999999996</v>
      </c>
      <c r="F28" s="88">
        <v>76654</v>
      </c>
      <c r="G28" s="88">
        <v>332994</v>
      </c>
      <c r="H28" s="88"/>
      <c r="I28" s="89">
        <v>6256</v>
      </c>
      <c r="J28" s="89">
        <v>291809</v>
      </c>
      <c r="K28" s="89">
        <v>22807</v>
      </c>
      <c r="L28" s="88">
        <v>0</v>
      </c>
      <c r="M28" s="88"/>
      <c r="N28" s="89">
        <v>11668</v>
      </c>
      <c r="O28" s="89">
        <v>107705</v>
      </c>
      <c r="P28" s="89">
        <v>0</v>
      </c>
      <c r="Q28" s="88">
        <v>17335</v>
      </c>
      <c r="R28" s="88"/>
      <c r="S28" s="89">
        <v>89005</v>
      </c>
      <c r="T28" s="90">
        <v>-5305</v>
      </c>
      <c r="U28" s="90">
        <v>83699</v>
      </c>
    </row>
    <row r="29" spans="1:21">
      <c r="A29" s="86">
        <v>90301</v>
      </c>
      <c r="B29" s="87" t="s">
        <v>1511</v>
      </c>
      <c r="C29" s="198">
        <v>6.4000000000000005E-4</v>
      </c>
      <c r="D29" s="198">
        <v>6.2489999999999996E-4</v>
      </c>
      <c r="E29" s="88">
        <v>241334.31</v>
      </c>
      <c r="F29" s="88">
        <v>280451</v>
      </c>
      <c r="G29" s="88">
        <v>1358294</v>
      </c>
      <c r="H29" s="88"/>
      <c r="I29" s="89">
        <v>25520</v>
      </c>
      <c r="J29" s="89">
        <v>1190299</v>
      </c>
      <c r="K29" s="89">
        <v>93031</v>
      </c>
      <c r="L29" s="88">
        <v>6684</v>
      </c>
      <c r="M29" s="88"/>
      <c r="N29" s="89">
        <v>47596.160000000003</v>
      </c>
      <c r="O29" s="89">
        <v>439333</v>
      </c>
      <c r="P29" s="89">
        <v>0</v>
      </c>
      <c r="Q29" s="88">
        <v>19561</v>
      </c>
      <c r="R29" s="88"/>
      <c r="S29" s="89">
        <v>363052</v>
      </c>
      <c r="T29" s="90">
        <v>-5224</v>
      </c>
      <c r="U29" s="90">
        <v>357828</v>
      </c>
    </row>
    <row r="30" spans="1:21">
      <c r="A30" s="86">
        <v>90305</v>
      </c>
      <c r="B30" s="87" t="s">
        <v>1512</v>
      </c>
      <c r="C30" s="198">
        <v>1.7009999999999999E-4</v>
      </c>
      <c r="D30" s="198">
        <v>1.773E-4</v>
      </c>
      <c r="E30" s="88">
        <v>84901.17</v>
      </c>
      <c r="F30" s="88">
        <v>79571</v>
      </c>
      <c r="G30" s="88">
        <v>361009</v>
      </c>
      <c r="H30" s="88"/>
      <c r="I30" s="89">
        <v>6783</v>
      </c>
      <c r="J30" s="89">
        <v>316359</v>
      </c>
      <c r="K30" s="89">
        <v>24726</v>
      </c>
      <c r="L30" s="88">
        <v>26122</v>
      </c>
      <c r="M30" s="88"/>
      <c r="N30" s="89">
        <v>12650</v>
      </c>
      <c r="O30" s="89">
        <v>116767</v>
      </c>
      <c r="P30" s="89">
        <v>0</v>
      </c>
      <c r="Q30" s="88">
        <v>0</v>
      </c>
      <c r="R30" s="88"/>
      <c r="S30" s="89">
        <v>96492</v>
      </c>
      <c r="T30" s="90">
        <v>9101</v>
      </c>
      <c r="U30" s="90">
        <v>105594</v>
      </c>
    </row>
    <row r="31" spans="1:21">
      <c r="A31" s="86">
        <v>90307</v>
      </c>
      <c r="B31" s="87" t="s">
        <v>1513</v>
      </c>
      <c r="C31" s="198">
        <v>7.7000000000000008E-6</v>
      </c>
      <c r="D31" s="198">
        <v>8.4999999999999999E-6</v>
      </c>
      <c r="E31" s="88">
        <v>3744.0999999999995</v>
      </c>
      <c r="F31" s="88">
        <v>3815</v>
      </c>
      <c r="G31" s="88">
        <v>16342</v>
      </c>
      <c r="H31" s="88"/>
      <c r="I31" s="89">
        <v>307</v>
      </c>
      <c r="J31" s="89">
        <v>14321</v>
      </c>
      <c r="K31" s="89">
        <v>1119</v>
      </c>
      <c r="L31" s="88">
        <v>213</v>
      </c>
      <c r="M31" s="88"/>
      <c r="N31" s="89">
        <v>573</v>
      </c>
      <c r="O31" s="89">
        <v>5286</v>
      </c>
      <c r="P31" s="89">
        <v>0</v>
      </c>
      <c r="Q31" s="88">
        <v>80</v>
      </c>
      <c r="R31" s="88"/>
      <c r="S31" s="89">
        <v>4368</v>
      </c>
      <c r="T31" s="90">
        <v>33</v>
      </c>
      <c r="U31" s="90">
        <v>4401</v>
      </c>
    </row>
    <row r="32" spans="1:21">
      <c r="A32" s="86">
        <v>90401</v>
      </c>
      <c r="B32" s="87" t="s">
        <v>1514</v>
      </c>
      <c r="C32" s="198">
        <v>1.3626999999999999E-3</v>
      </c>
      <c r="D32" s="198">
        <v>1.359E-3</v>
      </c>
      <c r="E32" s="88">
        <v>569788.09</v>
      </c>
      <c r="F32" s="88">
        <v>609911</v>
      </c>
      <c r="G32" s="88">
        <v>2892106</v>
      </c>
      <c r="H32" s="88"/>
      <c r="I32" s="89">
        <v>54338</v>
      </c>
      <c r="J32" s="89">
        <v>2534407</v>
      </c>
      <c r="K32" s="89">
        <v>198083</v>
      </c>
      <c r="L32" s="88">
        <v>70826</v>
      </c>
      <c r="M32" s="88"/>
      <c r="N32" s="89">
        <v>101343</v>
      </c>
      <c r="O32" s="89">
        <v>935436</v>
      </c>
      <c r="P32" s="89">
        <v>0</v>
      </c>
      <c r="Q32" s="88">
        <v>0</v>
      </c>
      <c r="R32" s="88"/>
      <c r="S32" s="89">
        <v>773017</v>
      </c>
      <c r="T32" s="90">
        <v>26807</v>
      </c>
      <c r="U32" s="90">
        <v>799824</v>
      </c>
    </row>
    <row r="33" spans="1:21">
      <c r="A33" s="86">
        <v>90411</v>
      </c>
      <c r="B33" s="87" t="s">
        <v>1515</v>
      </c>
      <c r="C33" s="198">
        <v>3.5490000000000001E-4</v>
      </c>
      <c r="D33" s="198">
        <v>4.0069999999999998E-4</v>
      </c>
      <c r="E33" s="88">
        <v>139271.16</v>
      </c>
      <c r="F33" s="88">
        <v>179832</v>
      </c>
      <c r="G33" s="88">
        <v>753217</v>
      </c>
      <c r="H33" s="88"/>
      <c r="I33" s="89">
        <v>14152</v>
      </c>
      <c r="J33" s="89">
        <v>660058</v>
      </c>
      <c r="K33" s="89">
        <v>51589</v>
      </c>
      <c r="L33" s="88">
        <v>0</v>
      </c>
      <c r="M33" s="88"/>
      <c r="N33" s="89">
        <v>26394</v>
      </c>
      <c r="O33" s="89">
        <v>243624</v>
      </c>
      <c r="P33" s="89">
        <v>0</v>
      </c>
      <c r="Q33" s="88">
        <v>45866</v>
      </c>
      <c r="R33" s="88"/>
      <c r="S33" s="89">
        <v>201324</v>
      </c>
      <c r="T33" s="90">
        <v>-13553</v>
      </c>
      <c r="U33" s="90">
        <v>187770</v>
      </c>
    </row>
    <row r="34" spans="1:21">
      <c r="A34" s="86">
        <v>90413</v>
      </c>
      <c r="B34" s="87" t="s">
        <v>1516</v>
      </c>
      <c r="C34" s="198">
        <v>3.7299999999999999E-5</v>
      </c>
      <c r="D34" s="198">
        <v>3.6399999999999997E-5</v>
      </c>
      <c r="E34" s="88">
        <v>16559.900000000001</v>
      </c>
      <c r="F34" s="88">
        <v>16336</v>
      </c>
      <c r="G34" s="88">
        <v>79163</v>
      </c>
      <c r="H34" s="88"/>
      <c r="I34" s="89">
        <v>1487</v>
      </c>
      <c r="J34" s="89">
        <v>69372</v>
      </c>
      <c r="K34" s="89">
        <v>5422</v>
      </c>
      <c r="L34" s="88">
        <v>9568</v>
      </c>
      <c r="M34" s="88"/>
      <c r="N34" s="89">
        <v>2774</v>
      </c>
      <c r="O34" s="89">
        <v>25605</v>
      </c>
      <c r="P34" s="89">
        <v>0</v>
      </c>
      <c r="Q34" s="88">
        <v>0</v>
      </c>
      <c r="R34" s="88"/>
      <c r="S34" s="89">
        <v>21159</v>
      </c>
      <c r="T34" s="90">
        <v>3645</v>
      </c>
      <c r="U34" s="90">
        <v>24804</v>
      </c>
    </row>
    <row r="35" spans="1:21">
      <c r="A35" s="86">
        <v>90417</v>
      </c>
      <c r="B35" s="87" t="s">
        <v>1517</v>
      </c>
      <c r="C35" s="198">
        <v>1.2099999999999999E-5</v>
      </c>
      <c r="D35" s="198">
        <v>1.38E-5</v>
      </c>
      <c r="E35" s="88">
        <v>7491.5899999999983</v>
      </c>
      <c r="F35" s="88">
        <v>6193</v>
      </c>
      <c r="G35" s="88">
        <v>25680</v>
      </c>
      <c r="H35" s="88"/>
      <c r="I35" s="89">
        <v>482</v>
      </c>
      <c r="J35" s="89">
        <v>22504</v>
      </c>
      <c r="K35" s="89">
        <v>1759</v>
      </c>
      <c r="L35" s="88">
        <v>2032</v>
      </c>
      <c r="M35" s="88"/>
      <c r="N35" s="89">
        <v>900</v>
      </c>
      <c r="O35" s="89">
        <v>8306</v>
      </c>
      <c r="P35" s="89">
        <v>0</v>
      </c>
      <c r="Q35" s="88">
        <v>0</v>
      </c>
      <c r="R35" s="88"/>
      <c r="S35" s="89">
        <v>6864</v>
      </c>
      <c r="T35" s="90">
        <v>687</v>
      </c>
      <c r="U35" s="90">
        <v>7551</v>
      </c>
    </row>
    <row r="36" spans="1:21">
      <c r="A36" s="86">
        <v>90421</v>
      </c>
      <c r="B36" s="87" t="s">
        <v>1518</v>
      </c>
      <c r="C36" s="198">
        <v>2.3600000000000001E-5</v>
      </c>
      <c r="D36" s="198">
        <v>2.4700000000000001E-5</v>
      </c>
      <c r="E36" s="88">
        <v>7745.31</v>
      </c>
      <c r="F36" s="88">
        <v>11085</v>
      </c>
      <c r="G36" s="88">
        <v>50087</v>
      </c>
      <c r="H36" s="88"/>
      <c r="I36" s="89">
        <v>941</v>
      </c>
      <c r="J36" s="89">
        <v>43892</v>
      </c>
      <c r="K36" s="89">
        <v>3431</v>
      </c>
      <c r="L36" s="88">
        <v>0</v>
      </c>
      <c r="M36" s="88"/>
      <c r="N36" s="89">
        <v>1755</v>
      </c>
      <c r="O36" s="89">
        <v>16200</v>
      </c>
      <c r="P36" s="89">
        <v>0</v>
      </c>
      <c r="Q36" s="88">
        <v>3590</v>
      </c>
      <c r="R36" s="88"/>
      <c r="S36" s="89">
        <v>13388</v>
      </c>
      <c r="T36" s="90">
        <v>-1226</v>
      </c>
      <c r="U36" s="90">
        <v>12162</v>
      </c>
    </row>
    <row r="37" spans="1:21">
      <c r="A37" s="86">
        <v>90431</v>
      </c>
      <c r="B37" s="87" t="s">
        <v>1519</v>
      </c>
      <c r="C37" s="198">
        <v>4.2799999999999997E-5</v>
      </c>
      <c r="D37" s="198">
        <v>4.7599999999999998E-5</v>
      </c>
      <c r="E37" s="88">
        <v>18711.07</v>
      </c>
      <c r="F37" s="88">
        <v>21363</v>
      </c>
      <c r="G37" s="88">
        <v>90836</v>
      </c>
      <c r="H37" s="88"/>
      <c r="I37" s="89">
        <v>1707</v>
      </c>
      <c r="J37" s="89">
        <v>79601</v>
      </c>
      <c r="K37" s="89">
        <v>6221</v>
      </c>
      <c r="L37" s="88">
        <v>8478</v>
      </c>
      <c r="M37" s="88"/>
      <c r="N37" s="89">
        <v>3183</v>
      </c>
      <c r="O37" s="89">
        <v>29380</v>
      </c>
      <c r="P37" s="89">
        <v>0</v>
      </c>
      <c r="Q37" s="88">
        <v>1719</v>
      </c>
      <c r="R37" s="88"/>
      <c r="S37" s="89">
        <v>24279</v>
      </c>
      <c r="T37" s="90">
        <v>2793</v>
      </c>
      <c r="U37" s="90">
        <v>27072</v>
      </c>
    </row>
    <row r="38" spans="1:21">
      <c r="A38" s="86">
        <v>90441</v>
      </c>
      <c r="B38" s="87" t="s">
        <v>1520</v>
      </c>
      <c r="C38" s="198">
        <v>9.3999999999999998E-6</v>
      </c>
      <c r="D38" s="198">
        <v>1.03E-5</v>
      </c>
      <c r="E38" s="88">
        <v>4675.0599999999995</v>
      </c>
      <c r="F38" s="88">
        <v>4623</v>
      </c>
      <c r="G38" s="88">
        <v>19950</v>
      </c>
      <c r="H38" s="88"/>
      <c r="I38" s="89">
        <v>374.82499999999999</v>
      </c>
      <c r="J38" s="89">
        <v>17483</v>
      </c>
      <c r="K38" s="89">
        <v>1366</v>
      </c>
      <c r="L38" s="88">
        <v>1367</v>
      </c>
      <c r="M38" s="88"/>
      <c r="N38" s="89">
        <v>699</v>
      </c>
      <c r="O38" s="89">
        <v>6453</v>
      </c>
      <c r="P38" s="89">
        <v>0</v>
      </c>
      <c r="Q38" s="88">
        <v>200</v>
      </c>
      <c r="R38" s="88"/>
      <c r="S38" s="89">
        <v>5332</v>
      </c>
      <c r="T38" s="90">
        <v>578</v>
      </c>
      <c r="U38" s="90">
        <v>5911</v>
      </c>
    </row>
    <row r="39" spans="1:21">
      <c r="A39" s="86">
        <v>90451</v>
      </c>
      <c r="B39" s="87" t="s">
        <v>1521</v>
      </c>
      <c r="C39" s="198">
        <v>1.7900000000000001E-5</v>
      </c>
      <c r="D39" s="198">
        <v>1.2099999999999999E-5</v>
      </c>
      <c r="E39" s="88">
        <v>6772.25</v>
      </c>
      <c r="F39" s="88">
        <v>5430</v>
      </c>
      <c r="G39" s="88">
        <v>37990</v>
      </c>
      <c r="H39" s="88"/>
      <c r="I39" s="89">
        <v>713.76250000000005</v>
      </c>
      <c r="J39" s="89">
        <v>33291</v>
      </c>
      <c r="K39" s="89">
        <v>2602</v>
      </c>
      <c r="L39" s="88">
        <v>3118</v>
      </c>
      <c r="M39" s="88"/>
      <c r="N39" s="89">
        <v>1331</v>
      </c>
      <c r="O39" s="89">
        <v>12288</v>
      </c>
      <c r="P39" s="89">
        <v>0</v>
      </c>
      <c r="Q39" s="88">
        <v>288</v>
      </c>
      <c r="R39" s="88"/>
      <c r="S39" s="89">
        <v>10154</v>
      </c>
      <c r="T39" s="90">
        <v>814</v>
      </c>
      <c r="U39" s="90">
        <v>10968</v>
      </c>
    </row>
    <row r="40" spans="1:21">
      <c r="A40" s="86">
        <v>90461</v>
      </c>
      <c r="B40" s="87" t="s">
        <v>1522</v>
      </c>
      <c r="C40" s="198">
        <v>1.7200000000000001E-5</v>
      </c>
      <c r="D40" s="198">
        <v>1.7200000000000001E-5</v>
      </c>
      <c r="E40" s="88">
        <v>6466.34</v>
      </c>
      <c r="F40" s="88">
        <v>7719</v>
      </c>
      <c r="G40" s="88">
        <v>36504</v>
      </c>
      <c r="H40" s="88"/>
      <c r="I40" s="89">
        <v>685.85</v>
      </c>
      <c r="J40" s="89">
        <v>31989</v>
      </c>
      <c r="K40" s="89">
        <v>2500</v>
      </c>
      <c r="L40" s="88">
        <v>4750</v>
      </c>
      <c r="M40" s="88"/>
      <c r="N40" s="89">
        <v>1279</v>
      </c>
      <c r="O40" s="89">
        <v>11807</v>
      </c>
      <c r="P40" s="89">
        <v>0</v>
      </c>
      <c r="Q40" s="88">
        <v>2426</v>
      </c>
      <c r="R40" s="88"/>
      <c r="S40" s="89">
        <v>9757</v>
      </c>
      <c r="T40" s="90">
        <v>583</v>
      </c>
      <c r="U40" s="90">
        <v>10340</v>
      </c>
    </row>
    <row r="41" spans="1:21">
      <c r="A41" s="86">
        <v>90501</v>
      </c>
      <c r="B41" s="87" t="s">
        <v>1523</v>
      </c>
      <c r="C41" s="198">
        <v>1.4001E-3</v>
      </c>
      <c r="D41" s="198">
        <v>1.4352E-3</v>
      </c>
      <c r="E41" s="88">
        <v>603983.42999999993</v>
      </c>
      <c r="F41" s="88">
        <v>644109</v>
      </c>
      <c r="G41" s="88">
        <v>2971481</v>
      </c>
      <c r="H41" s="88"/>
      <c r="I41" s="89">
        <v>55829</v>
      </c>
      <c r="J41" s="89">
        <v>2603965</v>
      </c>
      <c r="K41" s="89">
        <v>203520</v>
      </c>
      <c r="L41" s="88">
        <v>46994</v>
      </c>
      <c r="M41" s="88"/>
      <c r="N41" s="89">
        <v>104124</v>
      </c>
      <c r="O41" s="89">
        <v>961110</v>
      </c>
      <c r="P41" s="89">
        <v>0</v>
      </c>
      <c r="Q41" s="88">
        <v>0</v>
      </c>
      <c r="R41" s="88"/>
      <c r="S41" s="89">
        <v>794233</v>
      </c>
      <c r="T41" s="90">
        <v>20332</v>
      </c>
      <c r="U41" s="90">
        <v>814566</v>
      </c>
    </row>
    <row r="42" spans="1:21">
      <c r="A42" s="86">
        <v>90507</v>
      </c>
      <c r="B42" s="87" t="s">
        <v>73</v>
      </c>
      <c r="C42" s="198">
        <v>7.3000000000000004E-6</v>
      </c>
      <c r="D42" s="198">
        <v>7.7000000000000008E-6</v>
      </c>
      <c r="E42" s="88">
        <v>9534.18</v>
      </c>
      <c r="F42" s="88">
        <v>3456</v>
      </c>
      <c r="G42" s="88">
        <v>15493</v>
      </c>
      <c r="H42" s="88"/>
      <c r="I42" s="89">
        <v>291</v>
      </c>
      <c r="J42" s="89">
        <v>13577</v>
      </c>
      <c r="K42" s="89">
        <v>1061</v>
      </c>
      <c r="L42" s="88">
        <v>8871</v>
      </c>
      <c r="M42" s="88"/>
      <c r="N42" s="89">
        <v>543</v>
      </c>
      <c r="O42" s="89">
        <v>5011</v>
      </c>
      <c r="P42" s="89">
        <v>0</v>
      </c>
      <c r="Q42" s="88">
        <v>0</v>
      </c>
      <c r="R42" s="88"/>
      <c r="S42" s="89">
        <v>4141</v>
      </c>
      <c r="T42" s="90">
        <v>2759</v>
      </c>
      <c r="U42" s="90">
        <v>6900</v>
      </c>
    </row>
    <row r="43" spans="1:21">
      <c r="A43" s="86">
        <v>90511</v>
      </c>
      <c r="B43" s="87" t="s">
        <v>1524</v>
      </c>
      <c r="C43" s="198">
        <v>9.5500000000000004E-5</v>
      </c>
      <c r="D43" s="198">
        <v>9.0699999999999996E-5</v>
      </c>
      <c r="E43" s="88">
        <v>45634.76</v>
      </c>
      <c r="F43" s="88">
        <v>40706</v>
      </c>
      <c r="G43" s="88">
        <v>202683</v>
      </c>
      <c r="H43" s="88"/>
      <c r="I43" s="89">
        <v>3808.0625</v>
      </c>
      <c r="J43" s="89">
        <v>177615</v>
      </c>
      <c r="K43" s="89">
        <v>13882</v>
      </c>
      <c r="L43" s="88">
        <v>15579</v>
      </c>
      <c r="M43" s="88"/>
      <c r="N43" s="89">
        <v>7102</v>
      </c>
      <c r="O43" s="89">
        <v>65557</v>
      </c>
      <c r="P43" s="89">
        <v>0</v>
      </c>
      <c r="Q43" s="88">
        <v>0</v>
      </c>
      <c r="R43" s="88"/>
      <c r="S43" s="89">
        <v>54174</v>
      </c>
      <c r="T43" s="90">
        <v>5418</v>
      </c>
      <c r="U43" s="90">
        <v>59592</v>
      </c>
    </row>
    <row r="44" spans="1:21">
      <c r="A44" s="86">
        <v>90521</v>
      </c>
      <c r="B44" s="87" t="s">
        <v>1525</v>
      </c>
      <c r="C44" s="198">
        <v>1.395E-4</v>
      </c>
      <c r="D44" s="198">
        <v>1.451E-4</v>
      </c>
      <c r="E44" s="88">
        <v>47723.41</v>
      </c>
      <c r="F44" s="88">
        <v>65120</v>
      </c>
      <c r="G44" s="88">
        <v>296066</v>
      </c>
      <c r="H44" s="88"/>
      <c r="I44" s="89">
        <v>5562.5625</v>
      </c>
      <c r="J44" s="89">
        <v>259448</v>
      </c>
      <c r="K44" s="89">
        <v>20278</v>
      </c>
      <c r="L44" s="88">
        <v>0</v>
      </c>
      <c r="M44" s="88"/>
      <c r="N44" s="89">
        <v>10374</v>
      </c>
      <c r="O44" s="89">
        <v>95761</v>
      </c>
      <c r="P44" s="89">
        <v>0</v>
      </c>
      <c r="Q44" s="88">
        <v>17468</v>
      </c>
      <c r="R44" s="88"/>
      <c r="S44" s="89">
        <v>79134</v>
      </c>
      <c r="T44" s="90">
        <v>-5509</v>
      </c>
      <c r="U44" s="90">
        <v>73625</v>
      </c>
    </row>
    <row r="45" spans="1:21">
      <c r="A45" s="86">
        <v>90601</v>
      </c>
      <c r="B45" s="87" t="s">
        <v>1526</v>
      </c>
      <c r="C45" s="198">
        <v>1.1785999999999999E-3</v>
      </c>
      <c r="D45" s="198">
        <v>1.2051E-3</v>
      </c>
      <c r="E45" s="88">
        <v>469146.06</v>
      </c>
      <c r="F45" s="88">
        <v>540842</v>
      </c>
      <c r="G45" s="88">
        <v>2501384</v>
      </c>
      <c r="H45" s="88"/>
      <c r="I45" s="89">
        <v>46997</v>
      </c>
      <c r="J45" s="89">
        <v>2192010</v>
      </c>
      <c r="K45" s="89">
        <v>171322</v>
      </c>
      <c r="L45" s="88">
        <v>32298</v>
      </c>
      <c r="M45" s="88"/>
      <c r="N45" s="89">
        <v>87651</v>
      </c>
      <c r="O45" s="89">
        <v>809059</v>
      </c>
      <c r="P45" s="89">
        <v>0</v>
      </c>
      <c r="Q45" s="88">
        <v>26702</v>
      </c>
      <c r="R45" s="88"/>
      <c r="S45" s="89">
        <v>668583</v>
      </c>
      <c r="T45" s="90">
        <v>7604</v>
      </c>
      <c r="U45" s="90">
        <v>676188</v>
      </c>
    </row>
    <row r="46" spans="1:21">
      <c r="A46" s="86">
        <v>90602</v>
      </c>
      <c r="B46" s="87" t="s">
        <v>960</v>
      </c>
      <c r="C46" s="198">
        <v>6.3299999999999994E-5</v>
      </c>
      <c r="D46" s="198">
        <v>0</v>
      </c>
      <c r="E46" s="88">
        <v>31566.720000000001</v>
      </c>
      <c r="F46" s="88">
        <v>0</v>
      </c>
      <c r="G46" s="88">
        <v>134344</v>
      </c>
      <c r="H46" s="88"/>
      <c r="I46" s="89">
        <v>2524</v>
      </c>
      <c r="J46" s="89">
        <v>117728</v>
      </c>
      <c r="K46" s="89">
        <v>9201</v>
      </c>
      <c r="L46" s="88">
        <v>46975</v>
      </c>
      <c r="M46" s="88"/>
      <c r="N46" s="89">
        <v>4708</v>
      </c>
      <c r="O46" s="89">
        <v>43453</v>
      </c>
      <c r="P46" s="89">
        <v>0</v>
      </c>
      <c r="Q46" s="88">
        <v>0</v>
      </c>
      <c r="R46" s="88"/>
      <c r="S46" s="89">
        <v>35908</v>
      </c>
      <c r="T46" s="90">
        <v>12962</v>
      </c>
      <c r="U46" s="90">
        <v>48870</v>
      </c>
    </row>
    <row r="47" spans="1:21">
      <c r="A47" s="86">
        <v>90605</v>
      </c>
      <c r="B47" s="87" t="s">
        <v>1527</v>
      </c>
      <c r="C47" s="198">
        <v>3.8399999999999998E-5</v>
      </c>
      <c r="D47" s="198">
        <v>3.6399999999999997E-5</v>
      </c>
      <c r="E47" s="88">
        <v>22332.880000000001</v>
      </c>
      <c r="F47" s="88">
        <v>16336</v>
      </c>
      <c r="G47" s="88">
        <v>81498</v>
      </c>
      <c r="H47" s="88"/>
      <c r="I47" s="89">
        <v>1531</v>
      </c>
      <c r="J47" s="89">
        <v>71418</v>
      </c>
      <c r="K47" s="89">
        <v>5582</v>
      </c>
      <c r="L47" s="88">
        <v>11852</v>
      </c>
      <c r="M47" s="88"/>
      <c r="N47" s="89">
        <v>2856</v>
      </c>
      <c r="O47" s="89">
        <v>26360</v>
      </c>
      <c r="P47" s="89">
        <v>0</v>
      </c>
      <c r="Q47" s="88">
        <v>0</v>
      </c>
      <c r="R47" s="88"/>
      <c r="S47" s="89">
        <v>21783</v>
      </c>
      <c r="T47" s="90">
        <v>3784</v>
      </c>
      <c r="U47" s="90">
        <v>25567</v>
      </c>
    </row>
    <row r="48" spans="1:21">
      <c r="A48" s="86">
        <v>90611</v>
      </c>
      <c r="B48" s="87" t="s">
        <v>1528</v>
      </c>
      <c r="C48" s="198">
        <v>1.5669999999999999E-4</v>
      </c>
      <c r="D48" s="198">
        <v>1.663E-4</v>
      </c>
      <c r="E48" s="88">
        <v>56254.44000000001</v>
      </c>
      <c r="F48" s="88">
        <v>74634</v>
      </c>
      <c r="G48" s="88">
        <v>332570</v>
      </c>
      <c r="H48" s="88"/>
      <c r="I48" s="89">
        <v>6248</v>
      </c>
      <c r="J48" s="89">
        <v>291437</v>
      </c>
      <c r="K48" s="89">
        <v>22778</v>
      </c>
      <c r="L48" s="88">
        <v>5072.51</v>
      </c>
      <c r="M48" s="88"/>
      <c r="N48" s="89">
        <v>11654</v>
      </c>
      <c r="O48" s="89">
        <v>107568</v>
      </c>
      <c r="P48" s="89">
        <v>0</v>
      </c>
      <c r="Q48" s="88">
        <v>13074</v>
      </c>
      <c r="R48" s="88"/>
      <c r="S48" s="89">
        <v>88891</v>
      </c>
      <c r="T48" s="90">
        <v>-969</v>
      </c>
      <c r="U48" s="90">
        <v>87922</v>
      </c>
    </row>
    <row r="49" spans="1:21">
      <c r="A49" s="86">
        <v>90617</v>
      </c>
      <c r="B49" s="87" t="s">
        <v>1529</v>
      </c>
      <c r="C49" s="198">
        <v>2.6800000000000001E-5</v>
      </c>
      <c r="D49" s="198">
        <v>2.6599999999999999E-5</v>
      </c>
      <c r="E49" s="88">
        <v>14103.199999999999</v>
      </c>
      <c r="F49" s="88">
        <v>11938</v>
      </c>
      <c r="G49" s="88">
        <v>56879</v>
      </c>
      <c r="H49" s="88"/>
      <c r="I49" s="89">
        <v>1069</v>
      </c>
      <c r="J49" s="89">
        <v>49844</v>
      </c>
      <c r="K49" s="89">
        <v>3896</v>
      </c>
      <c r="L49" s="88">
        <v>8505</v>
      </c>
      <c r="M49" s="88"/>
      <c r="N49" s="89">
        <v>1993</v>
      </c>
      <c r="O49" s="89">
        <v>18397</v>
      </c>
      <c r="P49" s="89">
        <v>0</v>
      </c>
      <c r="Q49" s="88">
        <v>0</v>
      </c>
      <c r="R49" s="88"/>
      <c r="S49" s="89">
        <v>15203</v>
      </c>
      <c r="T49" s="90">
        <v>3445</v>
      </c>
      <c r="U49" s="90">
        <v>18647</v>
      </c>
    </row>
    <row r="50" spans="1:21">
      <c r="A50" s="86">
        <v>90621</v>
      </c>
      <c r="B50" s="87" t="s">
        <v>1530</v>
      </c>
      <c r="C50" s="198">
        <v>8.2100000000000003E-5</v>
      </c>
      <c r="D50" s="198">
        <v>7.9400000000000006E-5</v>
      </c>
      <c r="E50" s="88">
        <v>28251.890000000003</v>
      </c>
      <c r="F50" s="88">
        <v>35634</v>
      </c>
      <c r="G50" s="88">
        <v>174244</v>
      </c>
      <c r="H50" s="88"/>
      <c r="I50" s="89">
        <v>3274</v>
      </c>
      <c r="J50" s="89">
        <v>152693</v>
      </c>
      <c r="K50" s="89">
        <v>11934</v>
      </c>
      <c r="L50" s="88">
        <v>1182</v>
      </c>
      <c r="M50" s="88"/>
      <c r="N50" s="89">
        <v>6106</v>
      </c>
      <c r="O50" s="89">
        <v>56358</v>
      </c>
      <c r="P50" s="89">
        <v>0</v>
      </c>
      <c r="Q50" s="88">
        <v>7913</v>
      </c>
      <c r="R50" s="88"/>
      <c r="S50" s="89">
        <v>46573</v>
      </c>
      <c r="T50" s="90">
        <v>-1933</v>
      </c>
      <c r="U50" s="90">
        <v>44639</v>
      </c>
    </row>
    <row r="51" spans="1:21">
      <c r="A51" s="86">
        <v>90631</v>
      </c>
      <c r="B51" s="87" t="s">
        <v>1531</v>
      </c>
      <c r="C51" s="198">
        <v>3.8000000000000002E-4</v>
      </c>
      <c r="D51" s="198">
        <v>3.4539999999999999E-4</v>
      </c>
      <c r="E51" s="88">
        <v>153531.72</v>
      </c>
      <c r="F51" s="88">
        <v>155013</v>
      </c>
      <c r="G51" s="88">
        <v>806487.3</v>
      </c>
      <c r="H51" s="88"/>
      <c r="I51" s="89">
        <v>15152.5</v>
      </c>
      <c r="J51" s="89">
        <v>706740</v>
      </c>
      <c r="K51" s="89">
        <v>55237.18</v>
      </c>
      <c r="L51" s="88">
        <v>16567</v>
      </c>
      <c r="M51" s="88"/>
      <c r="N51" s="89">
        <v>28260.22</v>
      </c>
      <c r="O51" s="89">
        <v>260854.04</v>
      </c>
      <c r="P51" s="89">
        <v>0</v>
      </c>
      <c r="Q51" s="88">
        <v>14381</v>
      </c>
      <c r="R51" s="88"/>
      <c r="S51" s="89">
        <v>215562.22</v>
      </c>
      <c r="T51" s="90">
        <v>-1856</v>
      </c>
      <c r="U51" s="90">
        <v>213706</v>
      </c>
    </row>
    <row r="52" spans="1:21">
      <c r="A52" s="86">
        <v>90641</v>
      </c>
      <c r="B52" s="87" t="s">
        <v>1532</v>
      </c>
      <c r="C52" s="198">
        <v>1.4399999999999999E-5</v>
      </c>
      <c r="D52" s="198">
        <v>1.5400000000000002E-5</v>
      </c>
      <c r="E52" s="88">
        <v>5940.04</v>
      </c>
      <c r="F52" s="88">
        <v>6911</v>
      </c>
      <c r="G52" s="88">
        <v>30562</v>
      </c>
      <c r="H52" s="88"/>
      <c r="I52" s="89">
        <v>574</v>
      </c>
      <c r="J52" s="89">
        <v>26782</v>
      </c>
      <c r="K52" s="89">
        <v>2093</v>
      </c>
      <c r="L52" s="88">
        <v>340</v>
      </c>
      <c r="M52" s="88"/>
      <c r="N52" s="89">
        <v>1071</v>
      </c>
      <c r="O52" s="89">
        <v>9885</v>
      </c>
      <c r="P52" s="89">
        <v>0</v>
      </c>
      <c r="Q52" s="88">
        <v>782</v>
      </c>
      <c r="R52" s="88"/>
      <c r="S52" s="89">
        <v>8169</v>
      </c>
      <c r="T52" s="90">
        <v>-144</v>
      </c>
      <c r="U52" s="90">
        <v>8025</v>
      </c>
    </row>
    <row r="53" spans="1:21">
      <c r="A53" s="86">
        <v>90651</v>
      </c>
      <c r="B53" s="87" t="s">
        <v>1533</v>
      </c>
      <c r="C53" s="198">
        <v>1.108E-4</v>
      </c>
      <c r="D53" s="198">
        <v>1.042E-4</v>
      </c>
      <c r="E53" s="88">
        <v>96248</v>
      </c>
      <c r="F53" s="88">
        <v>46764</v>
      </c>
      <c r="G53" s="88">
        <v>235155</v>
      </c>
      <c r="H53" s="88"/>
      <c r="I53" s="89">
        <v>4418</v>
      </c>
      <c r="J53" s="89">
        <v>206070</v>
      </c>
      <c r="K53" s="89">
        <v>16106</v>
      </c>
      <c r="L53" s="88">
        <v>73167</v>
      </c>
      <c r="M53" s="88"/>
      <c r="N53" s="89">
        <v>8240</v>
      </c>
      <c r="O53" s="89">
        <v>76060</v>
      </c>
      <c r="P53" s="89">
        <v>0</v>
      </c>
      <c r="Q53" s="88">
        <v>9364.94</v>
      </c>
      <c r="R53" s="88"/>
      <c r="S53" s="89">
        <v>62853</v>
      </c>
      <c r="T53" s="90">
        <v>17052</v>
      </c>
      <c r="U53" s="90">
        <v>79906</v>
      </c>
    </row>
    <row r="54" spans="1:21">
      <c r="A54" s="86">
        <v>90701</v>
      </c>
      <c r="B54" s="87" t="s">
        <v>1534</v>
      </c>
      <c r="C54" s="198">
        <v>2.3587E-3</v>
      </c>
      <c r="D54" s="198">
        <v>2.3326000000000002E-3</v>
      </c>
      <c r="E54" s="88">
        <v>908617.53</v>
      </c>
      <c r="F54" s="88">
        <v>1046857</v>
      </c>
      <c r="G54" s="88">
        <v>5005952</v>
      </c>
      <c r="H54" s="88"/>
      <c r="I54" s="89">
        <v>94053</v>
      </c>
      <c r="J54" s="89">
        <v>4386809</v>
      </c>
      <c r="K54" s="89">
        <v>342863</v>
      </c>
      <c r="L54" s="88">
        <v>35812.04</v>
      </c>
      <c r="M54" s="88"/>
      <c r="N54" s="89">
        <v>175414</v>
      </c>
      <c r="O54" s="89">
        <v>1619148</v>
      </c>
      <c r="P54" s="89">
        <v>0</v>
      </c>
      <c r="Q54" s="88">
        <v>44222</v>
      </c>
      <c r="R54" s="88"/>
      <c r="S54" s="89">
        <v>1338017</v>
      </c>
      <c r="T54" s="90">
        <v>5621</v>
      </c>
      <c r="U54" s="90">
        <v>1343639</v>
      </c>
    </row>
    <row r="55" spans="1:21">
      <c r="A55" s="86">
        <v>90704</v>
      </c>
      <c r="B55" s="87" t="s">
        <v>1535</v>
      </c>
      <c r="C55" s="198">
        <v>3.4900000000000001E-5</v>
      </c>
      <c r="D55" s="198">
        <v>3.3300000000000003E-5</v>
      </c>
      <c r="E55" s="88">
        <v>22787.940000000006</v>
      </c>
      <c r="F55" s="88">
        <v>14945</v>
      </c>
      <c r="G55" s="88">
        <v>74069</v>
      </c>
      <c r="H55" s="88"/>
      <c r="I55" s="89">
        <v>1392</v>
      </c>
      <c r="J55" s="89">
        <v>64908</v>
      </c>
      <c r="K55" s="89">
        <v>5073</v>
      </c>
      <c r="L55" s="88">
        <v>13042</v>
      </c>
      <c r="M55" s="88"/>
      <c r="N55" s="89">
        <v>2595</v>
      </c>
      <c r="O55" s="89">
        <v>23957</v>
      </c>
      <c r="P55" s="89">
        <v>0</v>
      </c>
      <c r="Q55" s="88">
        <v>0</v>
      </c>
      <c r="R55" s="88"/>
      <c r="S55" s="89">
        <v>19798</v>
      </c>
      <c r="T55" s="90">
        <v>4197</v>
      </c>
      <c r="U55" s="90">
        <v>23995</v>
      </c>
    </row>
    <row r="56" spans="1:21">
      <c r="A56" s="86">
        <v>90705</v>
      </c>
      <c r="B56" s="87" t="s">
        <v>1536</v>
      </c>
      <c r="C56" s="198">
        <v>3.3899999999999997E-5</v>
      </c>
      <c r="D56" s="198">
        <v>3.0599999999999998E-5</v>
      </c>
      <c r="E56" s="88">
        <v>17670.240000000002</v>
      </c>
      <c r="F56" s="88">
        <v>13733</v>
      </c>
      <c r="G56" s="88">
        <v>71947</v>
      </c>
      <c r="H56" s="88"/>
      <c r="I56" s="89">
        <v>1352</v>
      </c>
      <c r="J56" s="89">
        <v>63049</v>
      </c>
      <c r="K56" s="89">
        <v>4928</v>
      </c>
      <c r="L56" s="88">
        <v>9785</v>
      </c>
      <c r="M56" s="88"/>
      <c r="N56" s="89">
        <v>2521</v>
      </c>
      <c r="O56" s="89">
        <v>23271</v>
      </c>
      <c r="P56" s="89">
        <v>0</v>
      </c>
      <c r="Q56" s="88">
        <v>0</v>
      </c>
      <c r="R56" s="88"/>
      <c r="S56" s="89">
        <v>19230</v>
      </c>
      <c r="T56" s="90">
        <v>3239</v>
      </c>
      <c r="U56" s="90">
        <v>22470</v>
      </c>
    </row>
    <row r="57" spans="1:21">
      <c r="A57" s="86">
        <v>90709</v>
      </c>
      <c r="B57" s="87" t="s">
        <v>1537</v>
      </c>
      <c r="C57" s="198">
        <v>1.4569999999999999E-4</v>
      </c>
      <c r="D57" s="198">
        <v>2.1790000000000001E-4</v>
      </c>
      <c r="E57" s="88">
        <v>59289.13</v>
      </c>
      <c r="F57" s="88">
        <v>97792</v>
      </c>
      <c r="G57" s="88">
        <v>309224</v>
      </c>
      <c r="H57" s="88"/>
      <c r="I57" s="89">
        <v>5810</v>
      </c>
      <c r="J57" s="89">
        <v>270979</v>
      </c>
      <c r="K57" s="89">
        <v>21179</v>
      </c>
      <c r="L57" s="88">
        <v>10221</v>
      </c>
      <c r="M57" s="88"/>
      <c r="N57" s="89">
        <v>10836</v>
      </c>
      <c r="O57" s="89">
        <v>100017</v>
      </c>
      <c r="P57" s="89">
        <v>0</v>
      </c>
      <c r="Q57" s="88">
        <v>44565</v>
      </c>
      <c r="R57" s="88"/>
      <c r="S57" s="89">
        <v>82651</v>
      </c>
      <c r="T57" s="90">
        <v>-6883</v>
      </c>
      <c r="U57" s="90">
        <v>75769</v>
      </c>
    </row>
    <row r="58" spans="1:21">
      <c r="A58" s="86">
        <v>90711</v>
      </c>
      <c r="B58" s="87" t="s">
        <v>1538</v>
      </c>
      <c r="C58" s="198">
        <v>1.7302000000000001E-3</v>
      </c>
      <c r="D58" s="198">
        <v>1.8802000000000001E-3</v>
      </c>
      <c r="E58" s="88">
        <v>667293.38</v>
      </c>
      <c r="F58" s="88">
        <v>843822</v>
      </c>
      <c r="G58" s="88">
        <v>3672064</v>
      </c>
      <c r="H58" s="88"/>
      <c r="I58" s="89">
        <v>68992</v>
      </c>
      <c r="J58" s="89">
        <v>3217899</v>
      </c>
      <c r="K58" s="89">
        <v>251504</v>
      </c>
      <c r="L58" s="88">
        <v>0</v>
      </c>
      <c r="M58" s="88"/>
      <c r="N58" s="89">
        <v>128673</v>
      </c>
      <c r="O58" s="89">
        <v>1187710</v>
      </c>
      <c r="P58" s="89">
        <v>0</v>
      </c>
      <c r="Q58" s="88">
        <v>193488</v>
      </c>
      <c r="R58" s="88"/>
      <c r="S58" s="89">
        <v>981489</v>
      </c>
      <c r="T58" s="90">
        <v>-61566</v>
      </c>
      <c r="U58" s="90">
        <v>919922</v>
      </c>
    </row>
    <row r="59" spans="1:21">
      <c r="A59" s="86">
        <v>90721</v>
      </c>
      <c r="B59" s="87" t="s">
        <v>1539</v>
      </c>
      <c r="C59" s="198">
        <v>3.7299999999999999E-5</v>
      </c>
      <c r="D59" s="198">
        <v>3.82E-5</v>
      </c>
      <c r="E59" s="88">
        <v>14531.46</v>
      </c>
      <c r="F59" s="88">
        <v>17144</v>
      </c>
      <c r="G59" s="88">
        <v>79163</v>
      </c>
      <c r="H59" s="88"/>
      <c r="I59" s="89">
        <v>1487</v>
      </c>
      <c r="J59" s="89">
        <v>69372</v>
      </c>
      <c r="K59" s="89">
        <v>5422</v>
      </c>
      <c r="L59" s="88">
        <v>5347</v>
      </c>
      <c r="M59" s="88"/>
      <c r="N59" s="89">
        <v>2774</v>
      </c>
      <c r="O59" s="89">
        <v>25605</v>
      </c>
      <c r="P59" s="89">
        <v>0</v>
      </c>
      <c r="Q59" s="88">
        <v>1129</v>
      </c>
      <c r="R59" s="88"/>
      <c r="S59" s="89">
        <v>21159</v>
      </c>
      <c r="T59" s="90">
        <v>2098</v>
      </c>
      <c r="U59" s="90">
        <v>23258</v>
      </c>
    </row>
    <row r="60" spans="1:21">
      <c r="A60" s="86">
        <v>90731</v>
      </c>
      <c r="B60" s="87" t="s">
        <v>1540</v>
      </c>
      <c r="C60" s="198">
        <v>1.917E-4</v>
      </c>
      <c r="D60" s="198">
        <v>1.9459999999999999E-4</v>
      </c>
      <c r="E60" s="88">
        <v>77065.560000000012</v>
      </c>
      <c r="F60" s="88">
        <v>87335</v>
      </c>
      <c r="G60" s="88">
        <v>406852</v>
      </c>
      <c r="H60" s="88"/>
      <c r="I60" s="89">
        <v>7644</v>
      </c>
      <c r="J60" s="89">
        <v>356532</v>
      </c>
      <c r="K60" s="89">
        <v>27866</v>
      </c>
      <c r="L60" s="88">
        <v>0</v>
      </c>
      <c r="M60" s="88"/>
      <c r="N60" s="89">
        <v>14257</v>
      </c>
      <c r="O60" s="89">
        <v>131594</v>
      </c>
      <c r="P60" s="89">
        <v>0</v>
      </c>
      <c r="Q60" s="88">
        <v>10037</v>
      </c>
      <c r="R60" s="88"/>
      <c r="S60" s="89">
        <v>108745</v>
      </c>
      <c r="T60" s="90">
        <v>-3998</v>
      </c>
      <c r="U60" s="90">
        <v>104747</v>
      </c>
    </row>
    <row r="61" spans="1:21">
      <c r="A61" s="86">
        <v>90741</v>
      </c>
      <c r="B61" s="87" t="s">
        <v>1541</v>
      </c>
      <c r="C61" s="198">
        <v>1.2099999999999999E-5</v>
      </c>
      <c r="D61" s="198">
        <v>1.2799999999999999E-5</v>
      </c>
      <c r="E61" s="88">
        <v>6754.4100000000008</v>
      </c>
      <c r="F61" s="88">
        <v>5745</v>
      </c>
      <c r="G61" s="88">
        <v>25680</v>
      </c>
      <c r="H61" s="88"/>
      <c r="I61" s="89">
        <v>482</v>
      </c>
      <c r="J61" s="89">
        <v>22504</v>
      </c>
      <c r="K61" s="89">
        <v>1759</v>
      </c>
      <c r="L61" s="88">
        <v>3208</v>
      </c>
      <c r="M61" s="88"/>
      <c r="N61" s="89">
        <v>900</v>
      </c>
      <c r="O61" s="89">
        <v>8306</v>
      </c>
      <c r="P61" s="89">
        <v>0</v>
      </c>
      <c r="Q61" s="88">
        <v>1496</v>
      </c>
      <c r="R61" s="88"/>
      <c r="S61" s="89">
        <v>6864</v>
      </c>
      <c r="T61" s="90">
        <v>287</v>
      </c>
      <c r="U61" s="90">
        <v>7151</v>
      </c>
    </row>
    <row r="62" spans="1:21">
      <c r="A62" s="86">
        <v>90751</v>
      </c>
      <c r="B62" s="87" t="s">
        <v>1542</v>
      </c>
      <c r="C62" s="198">
        <v>6.5599999999999995E-5</v>
      </c>
      <c r="D62" s="198">
        <v>6.2000000000000003E-5</v>
      </c>
      <c r="E62" s="88">
        <v>24796.57</v>
      </c>
      <c r="F62" s="88">
        <v>27825</v>
      </c>
      <c r="G62" s="88">
        <v>139225</v>
      </c>
      <c r="H62" s="88"/>
      <c r="I62" s="89">
        <v>2616</v>
      </c>
      <c r="J62" s="89">
        <v>122006</v>
      </c>
      <c r="K62" s="89">
        <v>9536</v>
      </c>
      <c r="L62" s="88">
        <v>8610</v>
      </c>
      <c r="M62" s="88"/>
      <c r="N62" s="89">
        <v>4879</v>
      </c>
      <c r="O62" s="89">
        <v>45032</v>
      </c>
      <c r="P62" s="89">
        <v>0</v>
      </c>
      <c r="Q62" s="88">
        <v>0</v>
      </c>
      <c r="R62" s="88"/>
      <c r="S62" s="89">
        <v>37213</v>
      </c>
      <c r="T62" s="90">
        <v>3670</v>
      </c>
      <c r="U62" s="90">
        <v>40883</v>
      </c>
    </row>
    <row r="63" spans="1:21">
      <c r="A63" s="86">
        <v>90801</v>
      </c>
      <c r="B63" s="87" t="s">
        <v>1543</v>
      </c>
      <c r="C63" s="198">
        <v>1.1404E-3</v>
      </c>
      <c r="D63" s="198">
        <v>1.0472000000000001E-3</v>
      </c>
      <c r="E63" s="88">
        <v>442982.95</v>
      </c>
      <c r="F63" s="88">
        <v>469977</v>
      </c>
      <c r="G63" s="88">
        <v>2420311</v>
      </c>
      <c r="H63" s="88"/>
      <c r="I63" s="89">
        <v>45473.45</v>
      </c>
      <c r="J63" s="89">
        <v>2120964</v>
      </c>
      <c r="K63" s="89">
        <v>165770</v>
      </c>
      <c r="L63" s="88">
        <v>156481</v>
      </c>
      <c r="M63" s="88"/>
      <c r="N63" s="89">
        <v>84810</v>
      </c>
      <c r="O63" s="89">
        <v>782837</v>
      </c>
      <c r="P63" s="89">
        <v>0</v>
      </c>
      <c r="Q63" s="88">
        <v>0</v>
      </c>
      <c r="R63" s="88"/>
      <c r="S63" s="89">
        <v>646914</v>
      </c>
      <c r="T63" s="90">
        <v>53264</v>
      </c>
      <c r="U63" s="90">
        <v>700177</v>
      </c>
    </row>
    <row r="64" spans="1:21">
      <c r="A64" s="86">
        <v>90804</v>
      </c>
      <c r="B64" s="87" t="s">
        <v>1544</v>
      </c>
      <c r="C64" s="198">
        <v>6.0000000000000002E-6</v>
      </c>
      <c r="D64" s="198">
        <v>4.6999999999999999E-6</v>
      </c>
      <c r="E64" s="88">
        <v>2490.12</v>
      </c>
      <c r="F64" s="88">
        <v>2109</v>
      </c>
      <c r="G64" s="88">
        <v>12734.01</v>
      </c>
      <c r="H64" s="88"/>
      <c r="I64" s="89">
        <v>239.25</v>
      </c>
      <c r="J64" s="89">
        <v>11159</v>
      </c>
      <c r="K64" s="89">
        <v>872</v>
      </c>
      <c r="L64" s="88">
        <v>2282</v>
      </c>
      <c r="M64" s="88"/>
      <c r="N64" s="89">
        <v>446</v>
      </c>
      <c r="O64" s="89">
        <v>4119</v>
      </c>
      <c r="P64" s="89">
        <v>0</v>
      </c>
      <c r="Q64" s="88">
        <v>0</v>
      </c>
      <c r="R64" s="88"/>
      <c r="S64" s="89">
        <v>3404</v>
      </c>
      <c r="T64" s="90">
        <v>878</v>
      </c>
      <c r="U64" s="90">
        <v>4282</v>
      </c>
    </row>
    <row r="65" spans="1:21">
      <c r="A65" s="86">
        <v>90805</v>
      </c>
      <c r="B65" s="87" t="s">
        <v>1545</v>
      </c>
      <c r="C65" s="198">
        <v>5.5099999999999998E-5</v>
      </c>
      <c r="D65" s="198">
        <v>5.2800000000000003E-5</v>
      </c>
      <c r="E65" s="88">
        <v>34302.799999999996</v>
      </c>
      <c r="F65" s="88">
        <v>23696</v>
      </c>
      <c r="G65" s="88">
        <v>116941</v>
      </c>
      <c r="H65" s="88"/>
      <c r="I65" s="89">
        <v>2197</v>
      </c>
      <c r="J65" s="89">
        <v>102477</v>
      </c>
      <c r="K65" s="89">
        <v>8009</v>
      </c>
      <c r="L65" s="88">
        <v>22372</v>
      </c>
      <c r="M65" s="88"/>
      <c r="N65" s="89">
        <v>4098</v>
      </c>
      <c r="O65" s="89">
        <v>37824</v>
      </c>
      <c r="P65" s="89">
        <v>0</v>
      </c>
      <c r="Q65" s="88">
        <v>0</v>
      </c>
      <c r="R65" s="88"/>
      <c r="S65" s="89">
        <v>31257</v>
      </c>
      <c r="T65" s="90">
        <v>7625</v>
      </c>
      <c r="U65" s="90">
        <v>38881</v>
      </c>
    </row>
    <row r="66" spans="1:21">
      <c r="A66" s="86">
        <v>90808</v>
      </c>
      <c r="B66" s="87" t="s">
        <v>1546</v>
      </c>
      <c r="C66" s="198">
        <v>1.109E-4</v>
      </c>
      <c r="D66" s="198">
        <v>1.176E-4</v>
      </c>
      <c r="E66" s="88">
        <v>47437.34</v>
      </c>
      <c r="F66" s="88">
        <v>52778</v>
      </c>
      <c r="G66" s="88">
        <v>235367</v>
      </c>
      <c r="H66" s="88"/>
      <c r="I66" s="89">
        <v>4422</v>
      </c>
      <c r="J66" s="89">
        <v>206256</v>
      </c>
      <c r="K66" s="89">
        <v>16121</v>
      </c>
      <c r="L66" s="88">
        <v>1422</v>
      </c>
      <c r="M66" s="88"/>
      <c r="N66" s="89">
        <v>8248</v>
      </c>
      <c r="O66" s="89">
        <v>76128</v>
      </c>
      <c r="P66" s="89">
        <v>0</v>
      </c>
      <c r="Q66" s="88">
        <v>2972</v>
      </c>
      <c r="R66" s="88"/>
      <c r="S66" s="89">
        <v>62910</v>
      </c>
      <c r="T66" s="90">
        <v>-460</v>
      </c>
      <c r="U66" s="90">
        <v>62451</v>
      </c>
    </row>
    <row r="67" spans="1:21">
      <c r="A67" s="86">
        <v>90811</v>
      </c>
      <c r="B67" s="87" t="s">
        <v>1547</v>
      </c>
      <c r="C67" s="198">
        <v>4.0000000000000003E-5</v>
      </c>
      <c r="D67" s="198">
        <v>3.6199999999999999E-5</v>
      </c>
      <c r="E67" s="88">
        <v>12069.34</v>
      </c>
      <c r="F67" s="88">
        <v>16246</v>
      </c>
      <c r="G67" s="88">
        <v>84893</v>
      </c>
      <c r="H67" s="88"/>
      <c r="I67" s="89">
        <v>1595</v>
      </c>
      <c r="J67" s="89">
        <v>74394</v>
      </c>
      <c r="K67" s="89">
        <v>5814</v>
      </c>
      <c r="L67" s="88">
        <v>947</v>
      </c>
      <c r="M67" s="88"/>
      <c r="N67" s="89">
        <v>2974.76</v>
      </c>
      <c r="O67" s="89">
        <v>27458</v>
      </c>
      <c r="P67" s="89">
        <v>0</v>
      </c>
      <c r="Q67" s="88">
        <v>2175</v>
      </c>
      <c r="R67" s="88"/>
      <c r="S67" s="89">
        <v>22691</v>
      </c>
      <c r="T67" s="90">
        <v>-159</v>
      </c>
      <c r="U67" s="90">
        <v>22531</v>
      </c>
    </row>
    <row r="68" spans="1:21">
      <c r="A68" s="86">
        <v>90812</v>
      </c>
      <c r="B68" s="87" t="s">
        <v>1548</v>
      </c>
      <c r="C68" s="198">
        <v>2.13E-4</v>
      </c>
      <c r="D68" s="198">
        <v>2.409E-4</v>
      </c>
      <c r="E68" s="88">
        <v>88699.09</v>
      </c>
      <c r="F68" s="88">
        <v>108114</v>
      </c>
      <c r="G68" s="88">
        <v>452057</v>
      </c>
      <c r="H68" s="88"/>
      <c r="I68" s="89">
        <v>8493.375</v>
      </c>
      <c r="J68" s="89">
        <v>396146</v>
      </c>
      <c r="K68" s="89">
        <v>30962</v>
      </c>
      <c r="L68" s="88">
        <v>8573</v>
      </c>
      <c r="M68" s="88"/>
      <c r="N68" s="89">
        <v>15841</v>
      </c>
      <c r="O68" s="89">
        <v>146216</v>
      </c>
      <c r="P68" s="89">
        <v>0</v>
      </c>
      <c r="Q68" s="88">
        <v>14237</v>
      </c>
      <c r="R68" s="88"/>
      <c r="S68" s="89">
        <v>120828</v>
      </c>
      <c r="T68" s="90">
        <v>453</v>
      </c>
      <c r="U68" s="90">
        <v>121281</v>
      </c>
    </row>
    <row r="69" spans="1:21">
      <c r="A69" s="86">
        <v>90813</v>
      </c>
      <c r="B69" s="87" t="s">
        <v>1549</v>
      </c>
      <c r="C69" s="198">
        <v>5.4999999999999999E-6</v>
      </c>
      <c r="D69" s="198">
        <v>5.4E-6</v>
      </c>
      <c r="E69" s="88">
        <v>1840.5500000000002</v>
      </c>
      <c r="F69" s="88">
        <v>2423</v>
      </c>
      <c r="G69" s="88">
        <v>11673</v>
      </c>
      <c r="H69" s="88"/>
      <c r="I69" s="89">
        <v>219.3125</v>
      </c>
      <c r="J69" s="89">
        <v>10229</v>
      </c>
      <c r="K69" s="89">
        <v>799</v>
      </c>
      <c r="L69" s="88">
        <v>0</v>
      </c>
      <c r="M69" s="88"/>
      <c r="N69" s="89">
        <v>409</v>
      </c>
      <c r="O69" s="89">
        <v>3776</v>
      </c>
      <c r="P69" s="89">
        <v>0</v>
      </c>
      <c r="Q69" s="88">
        <v>1089</v>
      </c>
      <c r="R69" s="88"/>
      <c r="S69" s="89">
        <v>3120</v>
      </c>
      <c r="T69" s="90">
        <v>-397</v>
      </c>
      <c r="U69" s="90">
        <v>2723</v>
      </c>
    </row>
    <row r="70" spans="1:21">
      <c r="A70" s="86">
        <v>90861</v>
      </c>
      <c r="B70" s="87" t="s">
        <v>1550</v>
      </c>
      <c r="C70" s="198">
        <v>4.7999999999999998E-6</v>
      </c>
      <c r="D70" s="198">
        <v>5.3000000000000001E-6</v>
      </c>
      <c r="E70" s="88">
        <v>3509.6600000000008</v>
      </c>
      <c r="F70" s="88">
        <v>2379</v>
      </c>
      <c r="G70" s="88">
        <v>10187</v>
      </c>
      <c r="H70" s="88"/>
      <c r="I70" s="89">
        <v>191</v>
      </c>
      <c r="J70" s="89">
        <v>8927</v>
      </c>
      <c r="K70" s="89">
        <v>698</v>
      </c>
      <c r="L70" s="88">
        <v>3258</v>
      </c>
      <c r="M70" s="88"/>
      <c r="N70" s="89">
        <v>357</v>
      </c>
      <c r="O70" s="89">
        <v>3295</v>
      </c>
      <c r="P70" s="89">
        <v>0</v>
      </c>
      <c r="Q70" s="88">
        <v>2245</v>
      </c>
      <c r="R70" s="88"/>
      <c r="S70" s="89">
        <v>2723</v>
      </c>
      <c r="T70" s="90">
        <v>-63</v>
      </c>
      <c r="U70" s="90">
        <v>2659</v>
      </c>
    </row>
    <row r="71" spans="1:21">
      <c r="A71" s="86">
        <v>90901</v>
      </c>
      <c r="B71" s="87" t="s">
        <v>1551</v>
      </c>
      <c r="C71" s="198">
        <v>2.1302999999999999E-3</v>
      </c>
      <c r="D71" s="198">
        <v>2.2187000000000001E-3</v>
      </c>
      <c r="E71" s="88">
        <v>886462.80000000016</v>
      </c>
      <c r="F71" s="88">
        <v>995739</v>
      </c>
      <c r="G71" s="88">
        <v>4521210</v>
      </c>
      <c r="H71" s="88"/>
      <c r="I71" s="89">
        <v>84946</v>
      </c>
      <c r="J71" s="89">
        <v>3962021</v>
      </c>
      <c r="K71" s="89">
        <v>309663</v>
      </c>
      <c r="L71" s="88">
        <v>9118.18</v>
      </c>
      <c r="M71" s="88"/>
      <c r="N71" s="89">
        <v>158428</v>
      </c>
      <c r="O71" s="89">
        <v>1462361</v>
      </c>
      <c r="P71" s="89">
        <v>0</v>
      </c>
      <c r="Q71" s="88">
        <v>53019</v>
      </c>
      <c r="R71" s="88"/>
      <c r="S71" s="89">
        <v>1208453</v>
      </c>
      <c r="T71" s="90">
        <v>-10432</v>
      </c>
      <c r="U71" s="90">
        <v>1198021</v>
      </c>
    </row>
    <row r="72" spans="1:21">
      <c r="A72" s="86">
        <v>90911</v>
      </c>
      <c r="B72" s="87" t="s">
        <v>1552</v>
      </c>
      <c r="C72" s="198">
        <v>3.6010000000000003E-4</v>
      </c>
      <c r="D72" s="198">
        <v>3.6860000000000001E-4</v>
      </c>
      <c r="E72" s="88">
        <v>130625.3</v>
      </c>
      <c r="F72" s="88">
        <v>165425</v>
      </c>
      <c r="G72" s="88">
        <v>764253</v>
      </c>
      <c r="H72" s="88"/>
      <c r="I72" s="89">
        <v>14359</v>
      </c>
      <c r="J72" s="89">
        <v>669729</v>
      </c>
      <c r="K72" s="89">
        <v>52344</v>
      </c>
      <c r="L72" s="88">
        <v>0</v>
      </c>
      <c r="M72" s="88"/>
      <c r="N72" s="89">
        <v>26780</v>
      </c>
      <c r="O72" s="89">
        <v>247194</v>
      </c>
      <c r="P72" s="89">
        <v>0</v>
      </c>
      <c r="Q72" s="88">
        <v>51509</v>
      </c>
      <c r="R72" s="88"/>
      <c r="S72" s="89">
        <v>204274</v>
      </c>
      <c r="T72" s="90">
        <v>-20027</v>
      </c>
      <c r="U72" s="90">
        <v>184246</v>
      </c>
    </row>
    <row r="73" spans="1:21">
      <c r="A73" s="86">
        <v>90917</v>
      </c>
      <c r="B73" s="87" t="s">
        <v>1553</v>
      </c>
      <c r="C73" s="198">
        <v>1.42E-5</v>
      </c>
      <c r="D73" s="198">
        <v>1.01E-5</v>
      </c>
      <c r="E73" s="88">
        <v>5168.6200000000008</v>
      </c>
      <c r="F73" s="88">
        <v>4533</v>
      </c>
      <c r="G73" s="88">
        <v>30137</v>
      </c>
      <c r="H73" s="88"/>
      <c r="I73" s="89">
        <v>566.22500000000002</v>
      </c>
      <c r="J73" s="89">
        <v>26410</v>
      </c>
      <c r="K73" s="89">
        <v>2064</v>
      </c>
      <c r="L73" s="88">
        <v>2014</v>
      </c>
      <c r="M73" s="88"/>
      <c r="N73" s="89">
        <v>1056</v>
      </c>
      <c r="O73" s="89">
        <v>9748</v>
      </c>
      <c r="P73" s="89">
        <v>0</v>
      </c>
      <c r="Q73" s="88">
        <v>881.57</v>
      </c>
      <c r="R73" s="88"/>
      <c r="S73" s="89">
        <v>8055</v>
      </c>
      <c r="T73" s="90">
        <v>110</v>
      </c>
      <c r="U73" s="90">
        <v>8165</v>
      </c>
    </row>
    <row r="74" spans="1:21">
      <c r="A74" s="86">
        <v>90918</v>
      </c>
      <c r="B74" s="87" t="s">
        <v>1554</v>
      </c>
      <c r="C74" s="198">
        <v>1.24E-5</v>
      </c>
      <c r="D74" s="198">
        <v>1.3499999999999999E-5</v>
      </c>
      <c r="E74" s="88">
        <v>4291.66</v>
      </c>
      <c r="F74" s="88">
        <v>6059</v>
      </c>
      <c r="G74" s="88">
        <v>26317</v>
      </c>
      <c r="H74" s="88"/>
      <c r="I74" s="89">
        <v>494.45</v>
      </c>
      <c r="J74" s="89">
        <v>23062</v>
      </c>
      <c r="K74" s="89">
        <v>1802</v>
      </c>
      <c r="L74" s="88">
        <v>0</v>
      </c>
      <c r="M74" s="88"/>
      <c r="N74" s="89">
        <v>922</v>
      </c>
      <c r="O74" s="89">
        <v>8512</v>
      </c>
      <c r="P74" s="89">
        <v>0</v>
      </c>
      <c r="Q74" s="88">
        <v>2531</v>
      </c>
      <c r="R74" s="88"/>
      <c r="S74" s="89">
        <v>7034</v>
      </c>
      <c r="T74" s="90">
        <v>-865</v>
      </c>
      <c r="U74" s="90">
        <v>6169</v>
      </c>
    </row>
    <row r="75" spans="1:21">
      <c r="A75" s="86">
        <v>90921</v>
      </c>
      <c r="B75" s="87" t="s">
        <v>1555</v>
      </c>
      <c r="C75" s="198">
        <v>8.7399999999999997E-5</v>
      </c>
      <c r="D75" s="198">
        <v>1.149E-4</v>
      </c>
      <c r="E75" s="88">
        <v>45670.59</v>
      </c>
      <c r="F75" s="88">
        <v>51566</v>
      </c>
      <c r="G75" s="88">
        <v>185492</v>
      </c>
      <c r="H75" s="88"/>
      <c r="I75" s="89">
        <v>3485</v>
      </c>
      <c r="J75" s="89">
        <v>162550</v>
      </c>
      <c r="K75" s="89">
        <v>12705</v>
      </c>
      <c r="L75" s="88">
        <v>4488</v>
      </c>
      <c r="M75" s="88"/>
      <c r="N75" s="89">
        <v>6500</v>
      </c>
      <c r="O75" s="89">
        <v>59996</v>
      </c>
      <c r="P75" s="89">
        <v>0</v>
      </c>
      <c r="Q75" s="88">
        <v>10576</v>
      </c>
      <c r="R75" s="88"/>
      <c r="S75" s="89">
        <v>49579</v>
      </c>
      <c r="T75" s="90">
        <v>-1977</v>
      </c>
      <c r="U75" s="90">
        <v>47602</v>
      </c>
    </row>
    <row r="76" spans="1:21">
      <c r="A76" s="86">
        <v>90931</v>
      </c>
      <c r="B76" s="87" t="s">
        <v>1556</v>
      </c>
      <c r="C76" s="198">
        <v>5.1900000000000001E-5</v>
      </c>
      <c r="D76" s="198">
        <v>6.2700000000000006E-5</v>
      </c>
      <c r="E76" s="88">
        <v>20869.29</v>
      </c>
      <c r="F76" s="88">
        <v>28139</v>
      </c>
      <c r="G76" s="88">
        <v>110149</v>
      </c>
      <c r="H76" s="88"/>
      <c r="I76" s="89">
        <v>2070</v>
      </c>
      <c r="J76" s="89">
        <v>96526</v>
      </c>
      <c r="K76" s="89">
        <v>7544</v>
      </c>
      <c r="L76" s="88">
        <v>6439</v>
      </c>
      <c r="M76" s="88"/>
      <c r="N76" s="89">
        <v>3860</v>
      </c>
      <c r="O76" s="89">
        <v>35627</v>
      </c>
      <c r="P76" s="89">
        <v>0</v>
      </c>
      <c r="Q76" s="88">
        <v>6227</v>
      </c>
      <c r="R76" s="88"/>
      <c r="S76" s="89">
        <v>29441</v>
      </c>
      <c r="T76" s="90">
        <v>1082</v>
      </c>
      <c r="U76" s="90">
        <v>30524</v>
      </c>
    </row>
    <row r="77" spans="1:21">
      <c r="A77" s="86">
        <v>90941</v>
      </c>
      <c r="B77" s="87" t="s">
        <v>1557</v>
      </c>
      <c r="C77" s="198">
        <v>9.0799999999999998E-5</v>
      </c>
      <c r="D77" s="198">
        <v>8.1199999999999995E-5</v>
      </c>
      <c r="E77" s="88">
        <v>33657.32</v>
      </c>
      <c r="F77" s="88">
        <v>36442</v>
      </c>
      <c r="G77" s="88">
        <v>192708</v>
      </c>
      <c r="H77" s="88"/>
      <c r="I77" s="89">
        <v>3620.65</v>
      </c>
      <c r="J77" s="89">
        <v>168874</v>
      </c>
      <c r="K77" s="89">
        <v>13199</v>
      </c>
      <c r="L77" s="88">
        <v>2275</v>
      </c>
      <c r="M77" s="88"/>
      <c r="N77" s="89">
        <v>6753</v>
      </c>
      <c r="O77" s="89">
        <v>62330</v>
      </c>
      <c r="P77" s="89">
        <v>0</v>
      </c>
      <c r="Q77" s="88">
        <v>7609</v>
      </c>
      <c r="R77" s="88"/>
      <c r="S77" s="89">
        <v>51508</v>
      </c>
      <c r="T77" s="90">
        <v>-2188</v>
      </c>
      <c r="U77" s="90">
        <v>49320</v>
      </c>
    </row>
    <row r="78" spans="1:21">
      <c r="A78" s="86">
        <v>91001</v>
      </c>
      <c r="B78" s="87" t="s">
        <v>1558</v>
      </c>
      <c r="C78" s="198">
        <v>6.6189999999999999E-3</v>
      </c>
      <c r="D78" s="198">
        <v>6.5719999999999997E-3</v>
      </c>
      <c r="E78" s="88">
        <v>2476167.31</v>
      </c>
      <c r="F78" s="88">
        <v>2949474</v>
      </c>
      <c r="G78" s="88">
        <v>14047735</v>
      </c>
      <c r="H78" s="88"/>
      <c r="I78" s="89">
        <v>263933</v>
      </c>
      <c r="J78" s="89">
        <v>12310294</v>
      </c>
      <c r="K78" s="89">
        <v>962144</v>
      </c>
      <c r="L78" s="88">
        <v>72024</v>
      </c>
      <c r="M78" s="88"/>
      <c r="N78" s="89">
        <v>492248</v>
      </c>
      <c r="O78" s="89">
        <v>4543666</v>
      </c>
      <c r="P78" s="89">
        <v>0</v>
      </c>
      <c r="Q78" s="88">
        <v>203248</v>
      </c>
      <c r="R78" s="88"/>
      <c r="S78" s="89">
        <v>3754754</v>
      </c>
      <c r="T78" s="90">
        <v>-19657</v>
      </c>
      <c r="U78" s="90">
        <v>3735096</v>
      </c>
    </row>
    <row r="79" spans="1:21">
      <c r="A79" s="86">
        <v>91002</v>
      </c>
      <c r="B79" s="87" t="s">
        <v>1559</v>
      </c>
      <c r="C79" s="198">
        <v>5.6360000000000004E-4</v>
      </c>
      <c r="D79" s="198">
        <v>5.8929999999999996E-4</v>
      </c>
      <c r="E79" s="88">
        <v>198213.95</v>
      </c>
      <c r="F79" s="88">
        <v>264474</v>
      </c>
      <c r="G79" s="88">
        <v>1196148</v>
      </c>
      <c r="H79" s="88"/>
      <c r="I79" s="89">
        <v>22474</v>
      </c>
      <c r="J79" s="89">
        <v>1048207</v>
      </c>
      <c r="K79" s="89">
        <v>81925</v>
      </c>
      <c r="L79" s="88">
        <v>5287.43</v>
      </c>
      <c r="M79" s="88"/>
      <c r="N79" s="89">
        <v>41914</v>
      </c>
      <c r="O79" s="89">
        <v>386888</v>
      </c>
      <c r="P79" s="89">
        <v>0</v>
      </c>
      <c r="Q79" s="88">
        <v>69296</v>
      </c>
      <c r="R79" s="88"/>
      <c r="S79" s="89">
        <v>319713</v>
      </c>
      <c r="T79" s="90">
        <v>-18039</v>
      </c>
      <c r="U79" s="90">
        <v>301674</v>
      </c>
    </row>
    <row r="80" spans="1:21">
      <c r="A80" s="86">
        <v>91003</v>
      </c>
      <c r="B80" s="87" t="s">
        <v>1560</v>
      </c>
      <c r="C80" s="198">
        <v>5.6550000000000003E-4</v>
      </c>
      <c r="D80" s="198">
        <v>6.4320000000000002E-4</v>
      </c>
      <c r="E80" s="88">
        <v>237082.57000000004</v>
      </c>
      <c r="F80" s="88">
        <v>288664</v>
      </c>
      <c r="G80" s="88">
        <v>1200180</v>
      </c>
      <c r="H80" s="88"/>
      <c r="I80" s="89">
        <v>22549.3125</v>
      </c>
      <c r="J80" s="89">
        <v>1051741</v>
      </c>
      <c r="K80" s="89">
        <v>82202</v>
      </c>
      <c r="L80" s="88">
        <v>33107</v>
      </c>
      <c r="M80" s="88"/>
      <c r="N80" s="89">
        <v>42056</v>
      </c>
      <c r="O80" s="89">
        <v>388192</v>
      </c>
      <c r="P80" s="89">
        <v>0</v>
      </c>
      <c r="Q80" s="88">
        <v>38498</v>
      </c>
      <c r="R80" s="88"/>
      <c r="S80" s="89">
        <v>320791</v>
      </c>
      <c r="T80" s="90">
        <v>4893</v>
      </c>
      <c r="U80" s="90">
        <v>325683</v>
      </c>
    </row>
    <row r="81" spans="1:21">
      <c r="A81" s="86">
        <v>91004</v>
      </c>
      <c r="B81" s="87" t="s">
        <v>1561</v>
      </c>
      <c r="C81" s="198">
        <v>1.7499999999999998E-5</v>
      </c>
      <c r="D81" s="198">
        <v>1.8199999999999999E-5</v>
      </c>
      <c r="E81" s="88">
        <v>9479.5499999999993</v>
      </c>
      <c r="F81" s="88">
        <v>8168</v>
      </c>
      <c r="G81" s="88">
        <v>37141</v>
      </c>
      <c r="H81" s="88"/>
      <c r="I81" s="89">
        <v>698</v>
      </c>
      <c r="J81" s="89">
        <v>32547</v>
      </c>
      <c r="K81" s="89">
        <v>2544</v>
      </c>
      <c r="L81" s="88">
        <v>7859</v>
      </c>
      <c r="M81" s="88"/>
      <c r="N81" s="89">
        <v>1301.4575</v>
      </c>
      <c r="O81" s="89">
        <v>12013</v>
      </c>
      <c r="P81" s="89">
        <v>0</v>
      </c>
      <c r="Q81" s="88">
        <v>217</v>
      </c>
      <c r="R81" s="88"/>
      <c r="S81" s="89">
        <v>9927</v>
      </c>
      <c r="T81" s="90">
        <v>2541</v>
      </c>
      <c r="U81" s="90">
        <v>12468</v>
      </c>
    </row>
    <row r="82" spans="1:21">
      <c r="A82" s="86">
        <v>91006</v>
      </c>
      <c r="B82" s="87" t="s">
        <v>1562</v>
      </c>
      <c r="C82" s="198">
        <v>1.0096E-3</v>
      </c>
      <c r="D82" s="198">
        <v>1.0097000000000001E-3</v>
      </c>
      <c r="E82" s="88">
        <v>387783.48000000004</v>
      </c>
      <c r="F82" s="88">
        <v>453147</v>
      </c>
      <c r="G82" s="88">
        <v>2142709</v>
      </c>
      <c r="H82" s="88"/>
      <c r="I82" s="89">
        <v>40258</v>
      </c>
      <c r="J82" s="89">
        <v>1877696</v>
      </c>
      <c r="K82" s="89">
        <v>146756</v>
      </c>
      <c r="L82" s="88">
        <v>28780</v>
      </c>
      <c r="M82" s="88"/>
      <c r="N82" s="89">
        <v>75083</v>
      </c>
      <c r="O82" s="89">
        <v>693048</v>
      </c>
      <c r="P82" s="89">
        <v>0</v>
      </c>
      <c r="Q82" s="88">
        <v>21822</v>
      </c>
      <c r="R82" s="88"/>
      <c r="S82" s="89">
        <v>572715</v>
      </c>
      <c r="T82" s="90">
        <v>4927</v>
      </c>
      <c r="U82" s="90">
        <v>577642</v>
      </c>
    </row>
    <row r="83" spans="1:21">
      <c r="A83" s="86">
        <v>91007</v>
      </c>
      <c r="B83" s="87" t="s">
        <v>1563</v>
      </c>
      <c r="C83" s="198">
        <v>1.2500000000000001E-5</v>
      </c>
      <c r="D83" s="198">
        <v>9.5999999999999996E-6</v>
      </c>
      <c r="E83" s="88">
        <v>10106.58</v>
      </c>
      <c r="F83" s="88">
        <v>4308</v>
      </c>
      <c r="G83" s="88">
        <v>26529.1875</v>
      </c>
      <c r="H83" s="88"/>
      <c r="I83" s="89">
        <v>498.4375</v>
      </c>
      <c r="J83" s="89">
        <v>23248</v>
      </c>
      <c r="K83" s="89">
        <v>1817</v>
      </c>
      <c r="L83" s="88">
        <v>7512</v>
      </c>
      <c r="M83" s="88"/>
      <c r="N83" s="89">
        <v>930</v>
      </c>
      <c r="O83" s="89">
        <v>8581</v>
      </c>
      <c r="P83" s="89">
        <v>0</v>
      </c>
      <c r="Q83" s="88">
        <v>1019</v>
      </c>
      <c r="R83" s="88"/>
      <c r="S83" s="89">
        <v>7091</v>
      </c>
      <c r="T83" s="90">
        <v>1625</v>
      </c>
      <c r="U83" s="90">
        <v>8716</v>
      </c>
    </row>
    <row r="84" spans="1:21">
      <c r="A84" s="86">
        <v>91008</v>
      </c>
      <c r="B84" s="87" t="s">
        <v>1564</v>
      </c>
      <c r="C84" s="198">
        <v>1.273E-4</v>
      </c>
      <c r="D84" s="198">
        <v>1.1629999999999999E-4</v>
      </c>
      <c r="E84" s="88">
        <v>64142.909999999996</v>
      </c>
      <c r="F84" s="88">
        <v>52195</v>
      </c>
      <c r="G84" s="88">
        <v>270173</v>
      </c>
      <c r="H84" s="88"/>
      <c r="I84" s="89">
        <v>5076</v>
      </c>
      <c r="J84" s="89">
        <v>236758</v>
      </c>
      <c r="K84" s="89">
        <v>18504</v>
      </c>
      <c r="L84" s="88">
        <v>45460</v>
      </c>
      <c r="M84" s="88"/>
      <c r="N84" s="89">
        <v>9467</v>
      </c>
      <c r="O84" s="89">
        <v>87386</v>
      </c>
      <c r="P84" s="89">
        <v>0</v>
      </c>
      <c r="Q84" s="88">
        <v>0</v>
      </c>
      <c r="R84" s="88"/>
      <c r="S84" s="89">
        <v>72213</v>
      </c>
      <c r="T84" s="90">
        <v>15722</v>
      </c>
      <c r="U84" s="90">
        <v>87935</v>
      </c>
    </row>
    <row r="85" spans="1:21">
      <c r="A85" s="86">
        <v>91009</v>
      </c>
      <c r="B85" s="87" t="s">
        <v>1565</v>
      </c>
      <c r="C85" s="198">
        <v>1.8700000000000001E-5</v>
      </c>
      <c r="D85" s="198">
        <v>1.5099999999999999E-5</v>
      </c>
      <c r="E85" s="88">
        <v>10450.36</v>
      </c>
      <c r="F85" s="88">
        <v>6777</v>
      </c>
      <c r="G85" s="88">
        <v>39688</v>
      </c>
      <c r="H85" s="88"/>
      <c r="I85" s="89">
        <v>745.66250000000002</v>
      </c>
      <c r="J85" s="89">
        <v>34779</v>
      </c>
      <c r="K85" s="89">
        <v>2718</v>
      </c>
      <c r="L85" s="88">
        <v>4142</v>
      </c>
      <c r="M85" s="88"/>
      <c r="N85" s="89">
        <v>1391</v>
      </c>
      <c r="O85" s="89">
        <v>12837</v>
      </c>
      <c r="P85" s="89">
        <v>0</v>
      </c>
      <c r="Q85" s="88">
        <v>3815</v>
      </c>
      <c r="R85" s="88"/>
      <c r="S85" s="89">
        <v>10608</v>
      </c>
      <c r="T85" s="90">
        <v>-284</v>
      </c>
      <c r="U85" s="90">
        <v>10324</v>
      </c>
    </row>
    <row r="86" spans="1:21">
      <c r="A86" s="86">
        <v>91010</v>
      </c>
      <c r="B86" s="87" t="s">
        <v>1566</v>
      </c>
      <c r="C86" s="198">
        <v>6.8399999999999996E-5</v>
      </c>
      <c r="D86" s="198">
        <v>7.08E-5</v>
      </c>
      <c r="E86" s="88">
        <v>29262.219999999998</v>
      </c>
      <c r="F86" s="88">
        <v>31775</v>
      </c>
      <c r="G86" s="88">
        <v>145168</v>
      </c>
      <c r="H86" s="88"/>
      <c r="I86" s="89">
        <v>2727.45</v>
      </c>
      <c r="J86" s="89">
        <v>127213</v>
      </c>
      <c r="K86" s="89">
        <v>9943</v>
      </c>
      <c r="L86" s="88">
        <v>10683</v>
      </c>
      <c r="M86" s="88"/>
      <c r="N86" s="89">
        <v>5087</v>
      </c>
      <c r="O86" s="89">
        <v>46954</v>
      </c>
      <c r="P86" s="89">
        <v>0</v>
      </c>
      <c r="Q86" s="88">
        <v>400</v>
      </c>
      <c r="R86" s="88"/>
      <c r="S86" s="89">
        <v>38801</v>
      </c>
      <c r="T86" s="90">
        <v>4384</v>
      </c>
      <c r="U86" s="90">
        <v>43185</v>
      </c>
    </row>
    <row r="87" spans="1:21">
      <c r="A87" s="86">
        <v>91011</v>
      </c>
      <c r="B87" s="87" t="s">
        <v>1567</v>
      </c>
      <c r="C87" s="198">
        <v>3.1789999999999998E-4</v>
      </c>
      <c r="D87" s="198">
        <v>3.0249999999999998E-4</v>
      </c>
      <c r="E87" s="88">
        <v>134881.49</v>
      </c>
      <c r="F87" s="88">
        <v>135760</v>
      </c>
      <c r="G87" s="88">
        <v>674690</v>
      </c>
      <c r="H87" s="88"/>
      <c r="I87" s="89">
        <v>12676</v>
      </c>
      <c r="J87" s="89">
        <v>591244</v>
      </c>
      <c r="K87" s="89">
        <v>46210</v>
      </c>
      <c r="L87" s="88">
        <v>30818</v>
      </c>
      <c r="M87" s="88"/>
      <c r="N87" s="89">
        <v>23642</v>
      </c>
      <c r="O87" s="89">
        <v>218225</v>
      </c>
      <c r="P87" s="89">
        <v>0</v>
      </c>
      <c r="Q87" s="88">
        <v>0</v>
      </c>
      <c r="R87" s="88"/>
      <c r="S87" s="89">
        <v>180335</v>
      </c>
      <c r="T87" s="90">
        <v>10335</v>
      </c>
      <c r="U87" s="90">
        <v>190670</v>
      </c>
    </row>
    <row r="88" spans="1:21">
      <c r="A88" s="86">
        <v>91012</v>
      </c>
      <c r="B88" s="87" t="s">
        <v>1568</v>
      </c>
      <c r="C88" s="198">
        <v>1.49E-5</v>
      </c>
      <c r="D88" s="198">
        <v>1.08E-5</v>
      </c>
      <c r="E88" s="88">
        <v>7817.43</v>
      </c>
      <c r="F88" s="88">
        <v>4847</v>
      </c>
      <c r="G88" s="88">
        <v>31623</v>
      </c>
      <c r="H88" s="88"/>
      <c r="I88" s="89">
        <v>594</v>
      </c>
      <c r="J88" s="89">
        <v>27712</v>
      </c>
      <c r="K88" s="89">
        <v>2166</v>
      </c>
      <c r="L88" s="88">
        <v>3563</v>
      </c>
      <c r="M88" s="88"/>
      <c r="N88" s="89">
        <v>1108</v>
      </c>
      <c r="O88" s="89">
        <v>10228</v>
      </c>
      <c r="P88" s="89">
        <v>0</v>
      </c>
      <c r="Q88" s="88">
        <v>4733</v>
      </c>
      <c r="R88" s="88"/>
      <c r="S88" s="89">
        <v>8452</v>
      </c>
      <c r="T88" s="90">
        <v>-1352</v>
      </c>
      <c r="U88" s="90">
        <v>7100</v>
      </c>
    </row>
    <row r="89" spans="1:21">
      <c r="A89" s="86">
        <v>91013</v>
      </c>
      <c r="B89" s="87" t="s">
        <v>1569</v>
      </c>
      <c r="C89" s="198">
        <v>2.1800000000000001E-5</v>
      </c>
      <c r="D89" s="198">
        <v>0</v>
      </c>
      <c r="E89" s="88">
        <v>20992.21</v>
      </c>
      <c r="F89" s="88">
        <v>0</v>
      </c>
      <c r="G89" s="88">
        <v>46267</v>
      </c>
      <c r="H89" s="88"/>
      <c r="I89" s="89">
        <v>869</v>
      </c>
      <c r="J89" s="89">
        <v>40545</v>
      </c>
      <c r="K89" s="89">
        <v>3169</v>
      </c>
      <c r="L89" s="88">
        <v>21362</v>
      </c>
      <c r="M89" s="88"/>
      <c r="N89" s="89">
        <v>1621</v>
      </c>
      <c r="O89" s="89">
        <v>14965</v>
      </c>
      <c r="P89" s="89">
        <v>0</v>
      </c>
      <c r="Q89" s="88">
        <v>0</v>
      </c>
      <c r="R89" s="88"/>
      <c r="S89" s="89">
        <v>12366</v>
      </c>
      <c r="T89" s="90">
        <v>5534</v>
      </c>
      <c r="U89" s="90">
        <v>17901</v>
      </c>
    </row>
    <row r="90" spans="1:21">
      <c r="A90" s="86">
        <v>91014</v>
      </c>
      <c r="B90" s="87" t="s">
        <v>1570</v>
      </c>
      <c r="C90" s="198">
        <v>2.1499999999999999E-4</v>
      </c>
      <c r="D90" s="198">
        <v>2.241E-4</v>
      </c>
      <c r="E90" s="88">
        <v>84391.47</v>
      </c>
      <c r="F90" s="88">
        <v>100575</v>
      </c>
      <c r="G90" s="88">
        <v>456302</v>
      </c>
      <c r="H90" s="88"/>
      <c r="I90" s="89">
        <v>8573.125</v>
      </c>
      <c r="J90" s="89">
        <v>399866</v>
      </c>
      <c r="K90" s="89">
        <v>31253</v>
      </c>
      <c r="L90" s="88">
        <v>0</v>
      </c>
      <c r="M90" s="88"/>
      <c r="N90" s="89">
        <v>15989</v>
      </c>
      <c r="O90" s="89">
        <v>147588.47</v>
      </c>
      <c r="P90" s="89">
        <v>0</v>
      </c>
      <c r="Q90" s="88">
        <v>17744</v>
      </c>
      <c r="R90" s="88"/>
      <c r="S90" s="89">
        <v>121963</v>
      </c>
      <c r="T90" s="90">
        <v>-6457</v>
      </c>
      <c r="U90" s="90">
        <v>115506</v>
      </c>
    </row>
    <row r="91" spans="1:21">
      <c r="A91" s="86">
        <v>91017</v>
      </c>
      <c r="B91" s="87" t="s">
        <v>1571</v>
      </c>
      <c r="C91" s="198">
        <v>2.3E-5</v>
      </c>
      <c r="D91" s="198">
        <v>1.01E-5</v>
      </c>
      <c r="E91" s="88">
        <v>10837.78</v>
      </c>
      <c r="F91" s="88">
        <v>4533</v>
      </c>
      <c r="G91" s="88">
        <v>48814</v>
      </c>
      <c r="H91" s="88"/>
      <c r="I91" s="89">
        <v>917.125</v>
      </c>
      <c r="J91" s="89">
        <v>42776</v>
      </c>
      <c r="K91" s="89">
        <v>3343</v>
      </c>
      <c r="L91" s="88">
        <v>11872</v>
      </c>
      <c r="M91" s="88"/>
      <c r="N91" s="89">
        <v>1710</v>
      </c>
      <c r="O91" s="89">
        <v>15789</v>
      </c>
      <c r="P91" s="89">
        <v>0</v>
      </c>
      <c r="Q91" s="88">
        <v>0</v>
      </c>
      <c r="R91" s="88"/>
      <c r="S91" s="89">
        <v>13047</v>
      </c>
      <c r="T91" s="90">
        <v>3546</v>
      </c>
      <c r="U91" s="90">
        <v>16593</v>
      </c>
    </row>
    <row r="92" spans="1:21">
      <c r="A92" s="86">
        <v>91020</v>
      </c>
      <c r="B92" s="87" t="s">
        <v>1572</v>
      </c>
      <c r="C92" s="198">
        <v>1.9899999999999999E-5</v>
      </c>
      <c r="D92" s="198">
        <v>1.7E-5</v>
      </c>
      <c r="E92" s="88">
        <v>8500.07</v>
      </c>
      <c r="F92" s="88">
        <v>7629</v>
      </c>
      <c r="G92" s="88">
        <v>42234</v>
      </c>
      <c r="H92" s="88"/>
      <c r="I92" s="89">
        <v>794</v>
      </c>
      <c r="J92" s="89">
        <v>37011</v>
      </c>
      <c r="K92" s="89">
        <v>2893</v>
      </c>
      <c r="L92" s="88">
        <v>2656</v>
      </c>
      <c r="M92" s="88"/>
      <c r="N92" s="89">
        <v>1480</v>
      </c>
      <c r="O92" s="89">
        <v>13661</v>
      </c>
      <c r="P92" s="89">
        <v>0</v>
      </c>
      <c r="Q92" s="88">
        <v>582</v>
      </c>
      <c r="R92" s="88"/>
      <c r="S92" s="89">
        <v>11289</v>
      </c>
      <c r="T92" s="90">
        <v>685</v>
      </c>
      <c r="U92" s="90">
        <v>11973</v>
      </c>
    </row>
    <row r="93" spans="1:21">
      <c r="A93" s="86">
        <v>91021</v>
      </c>
      <c r="B93" s="87" t="s">
        <v>1573</v>
      </c>
      <c r="C93" s="198">
        <v>8.6989999999999995E-4</v>
      </c>
      <c r="D93" s="198">
        <v>9.4979999999999999E-4</v>
      </c>
      <c r="E93" s="88">
        <v>366474.75</v>
      </c>
      <c r="F93" s="88">
        <v>426265</v>
      </c>
      <c r="G93" s="88">
        <v>1846219</v>
      </c>
      <c r="H93" s="88"/>
      <c r="I93" s="89">
        <v>34687</v>
      </c>
      <c r="J93" s="89">
        <v>1617877</v>
      </c>
      <c r="K93" s="89">
        <v>126450</v>
      </c>
      <c r="L93" s="88">
        <v>0</v>
      </c>
      <c r="M93" s="88"/>
      <c r="N93" s="89">
        <v>64694</v>
      </c>
      <c r="O93" s="89">
        <v>597150</v>
      </c>
      <c r="P93" s="89">
        <v>0</v>
      </c>
      <c r="Q93" s="88">
        <v>117733</v>
      </c>
      <c r="R93" s="88"/>
      <c r="S93" s="89">
        <v>493467</v>
      </c>
      <c r="T93" s="90">
        <v>-45954</v>
      </c>
      <c r="U93" s="90">
        <v>447513</v>
      </c>
    </row>
    <row r="94" spans="1:21">
      <c r="A94" s="86">
        <v>91024</v>
      </c>
      <c r="B94" s="87" t="s">
        <v>1574</v>
      </c>
      <c r="C94" s="198">
        <v>6.6299999999999999E-5</v>
      </c>
      <c r="D94" s="198">
        <v>4.3800000000000001E-5</v>
      </c>
      <c r="E94" s="88">
        <v>26295.57</v>
      </c>
      <c r="F94" s="88">
        <v>19657</v>
      </c>
      <c r="G94" s="88">
        <v>140711</v>
      </c>
      <c r="H94" s="88"/>
      <c r="I94" s="89">
        <v>2644</v>
      </c>
      <c r="J94" s="89">
        <v>123308</v>
      </c>
      <c r="K94" s="89">
        <v>9637</v>
      </c>
      <c r="L94" s="88">
        <v>28363</v>
      </c>
      <c r="M94" s="88"/>
      <c r="N94" s="89">
        <v>4931</v>
      </c>
      <c r="O94" s="89">
        <v>45512</v>
      </c>
      <c r="P94" s="89">
        <v>0</v>
      </c>
      <c r="Q94" s="88">
        <v>0</v>
      </c>
      <c r="R94" s="88"/>
      <c r="S94" s="89">
        <v>37610</v>
      </c>
      <c r="T94" s="90">
        <v>9531</v>
      </c>
      <c r="U94" s="90">
        <v>47141</v>
      </c>
    </row>
    <row r="95" spans="1:21">
      <c r="A95" s="86">
        <v>91026</v>
      </c>
      <c r="B95" s="87" t="s">
        <v>124</v>
      </c>
      <c r="C95" s="198">
        <v>6.0900000000000003E-5</v>
      </c>
      <c r="D95" s="198">
        <v>5.4700000000000001E-5</v>
      </c>
      <c r="E95" s="88">
        <v>45660.320000000007</v>
      </c>
      <c r="F95" s="88">
        <v>24549</v>
      </c>
      <c r="G95" s="88">
        <v>129250</v>
      </c>
      <c r="H95" s="88"/>
      <c r="I95" s="89">
        <v>2428</v>
      </c>
      <c r="J95" s="89">
        <v>113264</v>
      </c>
      <c r="K95" s="89">
        <v>8852</v>
      </c>
      <c r="L95" s="88">
        <v>43564</v>
      </c>
      <c r="M95" s="88"/>
      <c r="N95" s="89">
        <v>4529</v>
      </c>
      <c r="O95" s="89">
        <v>41805</v>
      </c>
      <c r="P95" s="89">
        <v>0</v>
      </c>
      <c r="Q95" s="88">
        <v>6237</v>
      </c>
      <c r="R95" s="88"/>
      <c r="S95" s="89">
        <v>34547</v>
      </c>
      <c r="T95" s="90">
        <v>10429</v>
      </c>
      <c r="U95" s="90">
        <v>44976</v>
      </c>
    </row>
    <row r="96" spans="1:21">
      <c r="A96" s="86">
        <v>91027</v>
      </c>
      <c r="B96" s="87" t="s">
        <v>1575</v>
      </c>
      <c r="C96" s="198">
        <v>1.6099999999999998E-5</v>
      </c>
      <c r="D96" s="198">
        <v>1.6099999999999998E-5</v>
      </c>
      <c r="E96" s="88">
        <v>15581.259999999998</v>
      </c>
      <c r="F96" s="88">
        <v>7226</v>
      </c>
      <c r="G96" s="88">
        <v>34170</v>
      </c>
      <c r="H96" s="88"/>
      <c r="I96" s="89">
        <v>642</v>
      </c>
      <c r="J96" s="89">
        <v>29943</v>
      </c>
      <c r="K96" s="89">
        <v>2340</v>
      </c>
      <c r="L96" s="88">
        <v>15162</v>
      </c>
      <c r="M96" s="88"/>
      <c r="N96" s="89">
        <v>1197</v>
      </c>
      <c r="O96" s="89">
        <v>11052</v>
      </c>
      <c r="P96" s="89">
        <v>0</v>
      </c>
      <c r="Q96" s="88">
        <v>0</v>
      </c>
      <c r="R96" s="88"/>
      <c r="S96" s="89">
        <v>9133</v>
      </c>
      <c r="T96" s="90">
        <v>5044</v>
      </c>
      <c r="U96" s="90">
        <v>14177</v>
      </c>
    </row>
    <row r="97" spans="1:21">
      <c r="A97" s="86">
        <v>91032</v>
      </c>
      <c r="B97" s="87" t="s">
        <v>1576</v>
      </c>
      <c r="C97" s="198">
        <v>1.8600000000000001E-5</v>
      </c>
      <c r="D97" s="198">
        <v>2.12E-5</v>
      </c>
      <c r="E97" s="88">
        <v>14204.55</v>
      </c>
      <c r="F97" s="88">
        <v>9514</v>
      </c>
      <c r="G97" s="88">
        <v>39475</v>
      </c>
      <c r="H97" s="88"/>
      <c r="I97" s="89">
        <v>742</v>
      </c>
      <c r="J97" s="89">
        <v>34593</v>
      </c>
      <c r="K97" s="89">
        <v>2704</v>
      </c>
      <c r="L97" s="88">
        <v>14052</v>
      </c>
      <c r="M97" s="88"/>
      <c r="N97" s="89">
        <v>1383</v>
      </c>
      <c r="O97" s="89">
        <v>12768</v>
      </c>
      <c r="P97" s="89">
        <v>0</v>
      </c>
      <c r="Q97" s="88">
        <v>0</v>
      </c>
      <c r="R97" s="88"/>
      <c r="S97" s="89">
        <v>10551</v>
      </c>
      <c r="T97" s="90">
        <v>4978</v>
      </c>
      <c r="U97" s="90">
        <v>15529</v>
      </c>
    </row>
    <row r="98" spans="1:21">
      <c r="A98" s="86">
        <v>91041</v>
      </c>
      <c r="B98" s="87" t="s">
        <v>1577</v>
      </c>
      <c r="C98" s="198">
        <v>4.3609999999999998E-4</v>
      </c>
      <c r="D98" s="198">
        <v>4.8910000000000002E-4</v>
      </c>
      <c r="E98" s="88">
        <v>143841.5</v>
      </c>
      <c r="F98" s="88">
        <v>219505</v>
      </c>
      <c r="G98" s="88">
        <v>925550</v>
      </c>
      <c r="H98" s="88"/>
      <c r="I98" s="89">
        <v>17389</v>
      </c>
      <c r="J98" s="89">
        <v>811077</v>
      </c>
      <c r="K98" s="89">
        <v>63392</v>
      </c>
      <c r="L98" s="88">
        <v>0</v>
      </c>
      <c r="M98" s="88"/>
      <c r="N98" s="89">
        <v>32432</v>
      </c>
      <c r="O98" s="89">
        <v>299364</v>
      </c>
      <c r="P98" s="89">
        <v>0</v>
      </c>
      <c r="Q98" s="88">
        <v>93669</v>
      </c>
      <c r="R98" s="88"/>
      <c r="S98" s="89">
        <v>247386</v>
      </c>
      <c r="T98" s="90">
        <v>-28115</v>
      </c>
      <c r="U98" s="90">
        <v>219271</v>
      </c>
    </row>
    <row r="99" spans="1:21">
      <c r="A99" s="86">
        <v>91042</v>
      </c>
      <c r="B99" s="87" t="s">
        <v>1578</v>
      </c>
      <c r="C99" s="198">
        <v>2.062E-4</v>
      </c>
      <c r="D99" s="198">
        <v>2.1579999999999999E-4</v>
      </c>
      <c r="E99" s="88">
        <v>79476.37000000001</v>
      </c>
      <c r="F99" s="88">
        <v>96850</v>
      </c>
      <c r="G99" s="88">
        <v>437625</v>
      </c>
      <c r="H99" s="88"/>
      <c r="I99" s="89">
        <v>8222</v>
      </c>
      <c r="J99" s="89">
        <v>383499</v>
      </c>
      <c r="K99" s="89">
        <v>29973</v>
      </c>
      <c r="L99" s="88">
        <v>241</v>
      </c>
      <c r="M99" s="88"/>
      <c r="N99" s="89">
        <v>15335</v>
      </c>
      <c r="O99" s="89">
        <v>141548</v>
      </c>
      <c r="P99" s="89">
        <v>0</v>
      </c>
      <c r="Q99" s="88">
        <v>9427</v>
      </c>
      <c r="R99" s="88"/>
      <c r="S99" s="89">
        <v>116971</v>
      </c>
      <c r="T99" s="90">
        <v>-2338</v>
      </c>
      <c r="U99" s="90">
        <v>114633</v>
      </c>
    </row>
    <row r="100" spans="1:21">
      <c r="A100" s="86">
        <v>91047</v>
      </c>
      <c r="B100" s="87" t="s">
        <v>1579</v>
      </c>
      <c r="C100" s="198">
        <v>1.3200000000000001E-5</v>
      </c>
      <c r="D100" s="198">
        <v>1.29E-5</v>
      </c>
      <c r="E100" s="88">
        <v>17711.78</v>
      </c>
      <c r="F100" s="88">
        <v>5789</v>
      </c>
      <c r="G100" s="88">
        <v>28015</v>
      </c>
      <c r="H100" s="88"/>
      <c r="I100" s="89">
        <v>526.35</v>
      </c>
      <c r="J100" s="89">
        <v>24550</v>
      </c>
      <c r="K100" s="89">
        <v>1919</v>
      </c>
      <c r="L100" s="88">
        <v>17767</v>
      </c>
      <c r="M100" s="88"/>
      <c r="N100" s="89">
        <v>982</v>
      </c>
      <c r="O100" s="89">
        <v>9061</v>
      </c>
      <c r="P100" s="89">
        <v>0</v>
      </c>
      <c r="Q100" s="88">
        <v>0</v>
      </c>
      <c r="R100" s="88"/>
      <c r="S100" s="89">
        <v>7488</v>
      </c>
      <c r="T100" s="90">
        <v>5499</v>
      </c>
      <c r="U100" s="90">
        <v>12987</v>
      </c>
    </row>
    <row r="101" spans="1:21">
      <c r="A101" s="86">
        <v>91051</v>
      </c>
      <c r="B101" s="87" t="s">
        <v>1580</v>
      </c>
      <c r="C101" s="198">
        <v>7.6600000000000005E-5</v>
      </c>
      <c r="D101" s="198">
        <v>8.14E-5</v>
      </c>
      <c r="E101" s="88">
        <v>31832.510000000002</v>
      </c>
      <c r="F101" s="88">
        <v>36532</v>
      </c>
      <c r="G101" s="88">
        <v>162571</v>
      </c>
      <c r="H101" s="88"/>
      <c r="I101" s="89">
        <v>3054</v>
      </c>
      <c r="J101" s="89">
        <v>142464</v>
      </c>
      <c r="K101" s="89">
        <v>11135</v>
      </c>
      <c r="L101" s="88">
        <v>2509</v>
      </c>
      <c r="M101" s="88"/>
      <c r="N101" s="89">
        <v>5697</v>
      </c>
      <c r="O101" s="89">
        <v>52583</v>
      </c>
      <c r="P101" s="89">
        <v>0</v>
      </c>
      <c r="Q101" s="88">
        <v>2829</v>
      </c>
      <c r="R101" s="88"/>
      <c r="S101" s="89">
        <v>43453</v>
      </c>
      <c r="T101" s="90">
        <v>37</v>
      </c>
      <c r="U101" s="90">
        <v>43490</v>
      </c>
    </row>
    <row r="102" spans="1:21">
      <c r="A102" s="86">
        <v>91057</v>
      </c>
      <c r="B102" s="87" t="s">
        <v>1581</v>
      </c>
      <c r="C102" s="198">
        <v>1.5E-5</v>
      </c>
      <c r="D102" s="198">
        <v>1.49E-5</v>
      </c>
      <c r="E102" s="88">
        <v>9524.76</v>
      </c>
      <c r="F102" s="88">
        <v>6687</v>
      </c>
      <c r="G102" s="88">
        <v>31835</v>
      </c>
      <c r="H102" s="88"/>
      <c r="I102" s="89">
        <v>598.125</v>
      </c>
      <c r="J102" s="89">
        <v>27897.63</v>
      </c>
      <c r="K102" s="89">
        <v>2180.415</v>
      </c>
      <c r="L102" s="88">
        <v>5494</v>
      </c>
      <c r="M102" s="88"/>
      <c r="N102" s="89">
        <v>1116</v>
      </c>
      <c r="O102" s="89">
        <v>10297</v>
      </c>
      <c r="P102" s="89">
        <v>0</v>
      </c>
      <c r="Q102" s="88">
        <v>0</v>
      </c>
      <c r="R102" s="88"/>
      <c r="S102" s="89">
        <v>8509</v>
      </c>
      <c r="T102" s="90">
        <v>1691</v>
      </c>
      <c r="U102" s="90">
        <v>10200</v>
      </c>
    </row>
    <row r="103" spans="1:21">
      <c r="A103" s="86">
        <v>91061</v>
      </c>
      <c r="B103" s="87" t="s">
        <v>1582</v>
      </c>
      <c r="C103" s="198">
        <v>3.7730000000000001E-4</v>
      </c>
      <c r="D103" s="198">
        <v>3.322E-4</v>
      </c>
      <c r="E103" s="88">
        <v>141049.84</v>
      </c>
      <c r="F103" s="88">
        <v>149089</v>
      </c>
      <c r="G103" s="88">
        <v>800757</v>
      </c>
      <c r="H103" s="88"/>
      <c r="I103" s="89">
        <v>15045</v>
      </c>
      <c r="J103" s="89">
        <v>701718</v>
      </c>
      <c r="K103" s="89">
        <v>54845</v>
      </c>
      <c r="L103" s="88">
        <v>13223</v>
      </c>
      <c r="M103" s="88"/>
      <c r="N103" s="89">
        <v>28059</v>
      </c>
      <c r="O103" s="89">
        <v>259001</v>
      </c>
      <c r="P103" s="89">
        <v>0</v>
      </c>
      <c r="Q103" s="88">
        <v>46977</v>
      </c>
      <c r="R103" s="88"/>
      <c r="S103" s="89">
        <v>214031</v>
      </c>
      <c r="T103" s="90">
        <v>-15751</v>
      </c>
      <c r="U103" s="90">
        <v>198279</v>
      </c>
    </row>
    <row r="104" spans="1:21">
      <c r="A104" s="86">
        <v>91067</v>
      </c>
      <c r="B104" s="87" t="s">
        <v>1583</v>
      </c>
      <c r="C104" s="198">
        <v>1.8499999999999999E-5</v>
      </c>
      <c r="D104" s="198">
        <v>1.7099999999999999E-5</v>
      </c>
      <c r="E104" s="88">
        <v>8476.0800000000017</v>
      </c>
      <c r="F104" s="88">
        <v>7674</v>
      </c>
      <c r="G104" s="88">
        <v>39263</v>
      </c>
      <c r="H104" s="88"/>
      <c r="I104" s="89">
        <v>737.6875</v>
      </c>
      <c r="J104" s="89">
        <v>34407</v>
      </c>
      <c r="K104" s="89">
        <v>2689</v>
      </c>
      <c r="L104" s="88">
        <v>3670</v>
      </c>
      <c r="M104" s="88"/>
      <c r="N104" s="89">
        <v>1376</v>
      </c>
      <c r="O104" s="89">
        <v>12699</v>
      </c>
      <c r="P104" s="89">
        <v>0</v>
      </c>
      <c r="Q104" s="88">
        <v>0</v>
      </c>
      <c r="R104" s="88"/>
      <c r="S104" s="89">
        <v>10494</v>
      </c>
      <c r="T104" s="90">
        <v>1258</v>
      </c>
      <c r="U104" s="90">
        <v>11752</v>
      </c>
    </row>
    <row r="105" spans="1:21">
      <c r="A105" s="86">
        <v>91071</v>
      </c>
      <c r="B105" s="87" t="s">
        <v>1584</v>
      </c>
      <c r="C105" s="198">
        <v>2.4379999999999999E-4</v>
      </c>
      <c r="D105" s="198">
        <v>2.321E-4</v>
      </c>
      <c r="E105" s="88">
        <v>89647.999999999985</v>
      </c>
      <c r="F105" s="88">
        <v>104165</v>
      </c>
      <c r="G105" s="88">
        <v>517425</v>
      </c>
      <c r="H105" s="88"/>
      <c r="I105" s="89">
        <v>9722</v>
      </c>
      <c r="J105" s="89">
        <v>453429</v>
      </c>
      <c r="K105" s="89">
        <v>35439</v>
      </c>
      <c r="L105" s="88">
        <v>16829.43</v>
      </c>
      <c r="M105" s="88"/>
      <c r="N105" s="89">
        <v>18131</v>
      </c>
      <c r="O105" s="89">
        <v>167358</v>
      </c>
      <c r="P105" s="89">
        <v>0</v>
      </c>
      <c r="Q105" s="88">
        <v>3799</v>
      </c>
      <c r="R105" s="88"/>
      <c r="S105" s="89">
        <v>138300</v>
      </c>
      <c r="T105" s="90">
        <v>7310</v>
      </c>
      <c r="U105" s="90">
        <v>145610</v>
      </c>
    </row>
    <row r="106" spans="1:21">
      <c r="A106" s="86">
        <v>91077</v>
      </c>
      <c r="B106" s="87" t="s">
        <v>1585</v>
      </c>
      <c r="C106" s="198">
        <v>3.9999999999999998E-6</v>
      </c>
      <c r="D106" s="198">
        <v>4.7999999999999998E-6</v>
      </c>
      <c r="E106" s="88">
        <v>2964.42</v>
      </c>
      <c r="F106" s="88">
        <v>2154</v>
      </c>
      <c r="G106" s="88">
        <v>8489.34</v>
      </c>
      <c r="H106" s="88"/>
      <c r="I106" s="89">
        <v>159.5</v>
      </c>
      <c r="J106" s="89">
        <v>7439</v>
      </c>
      <c r="K106" s="89">
        <v>581</v>
      </c>
      <c r="L106" s="88">
        <v>1140</v>
      </c>
      <c r="M106" s="88"/>
      <c r="N106" s="89">
        <v>297</v>
      </c>
      <c r="O106" s="89">
        <v>2746</v>
      </c>
      <c r="P106" s="89">
        <v>0</v>
      </c>
      <c r="Q106" s="88">
        <v>103</v>
      </c>
      <c r="R106" s="88"/>
      <c r="S106" s="89">
        <v>2269</v>
      </c>
      <c r="T106" s="90">
        <v>294</v>
      </c>
      <c r="U106" s="90">
        <v>2563</v>
      </c>
    </row>
    <row r="107" spans="1:21">
      <c r="A107" s="86">
        <v>91081</v>
      </c>
      <c r="B107" s="87" t="s">
        <v>1586</v>
      </c>
      <c r="C107" s="198">
        <v>3.6499999999999998E-4</v>
      </c>
      <c r="D107" s="198">
        <v>3.5750000000000002E-4</v>
      </c>
      <c r="E107" s="88">
        <v>146435.68000000002</v>
      </c>
      <c r="F107" s="88">
        <v>160444</v>
      </c>
      <c r="G107" s="88">
        <v>774652</v>
      </c>
      <c r="H107" s="88"/>
      <c r="I107" s="89">
        <v>14554.375</v>
      </c>
      <c r="J107" s="89">
        <v>678842.33</v>
      </c>
      <c r="K107" s="89">
        <v>53057</v>
      </c>
      <c r="L107" s="88">
        <v>1642</v>
      </c>
      <c r="M107" s="88"/>
      <c r="N107" s="89">
        <v>27145</v>
      </c>
      <c r="O107" s="89">
        <v>250557</v>
      </c>
      <c r="P107" s="89">
        <v>0</v>
      </c>
      <c r="Q107" s="88">
        <v>27235</v>
      </c>
      <c r="R107" s="88"/>
      <c r="S107" s="89">
        <v>207053</v>
      </c>
      <c r="T107" s="90">
        <v>-13214</v>
      </c>
      <c r="U107" s="90">
        <v>193840</v>
      </c>
    </row>
    <row r="108" spans="1:21">
      <c r="A108" s="86">
        <v>91091</v>
      </c>
      <c r="B108" s="87" t="s">
        <v>1587</v>
      </c>
      <c r="C108" s="198">
        <v>5.6380000000000004E-4</v>
      </c>
      <c r="D108" s="198">
        <v>5.3359999999999996E-4</v>
      </c>
      <c r="E108" s="88">
        <v>203382.8</v>
      </c>
      <c r="F108" s="88">
        <v>239476</v>
      </c>
      <c r="G108" s="88">
        <v>1196572</v>
      </c>
      <c r="H108" s="88"/>
      <c r="I108" s="89">
        <v>22482</v>
      </c>
      <c r="J108" s="89">
        <v>1048579</v>
      </c>
      <c r="K108" s="89">
        <v>81955</v>
      </c>
      <c r="L108" s="88">
        <v>0</v>
      </c>
      <c r="M108" s="88"/>
      <c r="N108" s="89">
        <v>41929</v>
      </c>
      <c r="O108" s="89">
        <v>387025</v>
      </c>
      <c r="P108" s="89">
        <v>0</v>
      </c>
      <c r="Q108" s="88">
        <v>54149</v>
      </c>
      <c r="R108" s="88"/>
      <c r="S108" s="89">
        <v>319826</v>
      </c>
      <c r="T108" s="90">
        <v>-22256</v>
      </c>
      <c r="U108" s="90">
        <v>297571</v>
      </c>
    </row>
    <row r="109" spans="1:21">
      <c r="A109" s="86">
        <v>91101</v>
      </c>
      <c r="B109" s="87" t="s">
        <v>1588</v>
      </c>
      <c r="C109" s="198">
        <v>1.36685E-2</v>
      </c>
      <c r="D109" s="198">
        <v>1.3700499999999999E-2</v>
      </c>
      <c r="E109" s="88">
        <v>5218348.8699999992</v>
      </c>
      <c r="F109" s="88">
        <v>6148702</v>
      </c>
      <c r="G109" s="88">
        <v>29009136</v>
      </c>
      <c r="H109" s="88"/>
      <c r="I109" s="89">
        <v>545031</v>
      </c>
      <c r="J109" s="89">
        <v>25421250</v>
      </c>
      <c r="K109" s="89">
        <v>1986867</v>
      </c>
      <c r="L109" s="88">
        <v>791280</v>
      </c>
      <c r="M109" s="88"/>
      <c r="N109" s="89">
        <v>1016513</v>
      </c>
      <c r="O109" s="89">
        <v>9382851</v>
      </c>
      <c r="P109" s="89">
        <v>0</v>
      </c>
      <c r="Q109" s="88">
        <v>337196</v>
      </c>
      <c r="R109" s="88"/>
      <c r="S109" s="89">
        <v>7753716</v>
      </c>
      <c r="T109" s="90">
        <v>232315</v>
      </c>
      <c r="U109" s="90">
        <v>7986031</v>
      </c>
    </row>
    <row r="110" spans="1:21">
      <c r="A110" s="86">
        <v>91102</v>
      </c>
      <c r="B110" s="87" t="s">
        <v>1589</v>
      </c>
      <c r="C110" s="198">
        <v>3.034E-4</v>
      </c>
      <c r="D110" s="198">
        <v>2.834E-4</v>
      </c>
      <c r="E110" s="88">
        <v>133771.11000000002</v>
      </c>
      <c r="F110" s="88">
        <v>127188</v>
      </c>
      <c r="G110" s="88">
        <v>643916</v>
      </c>
      <c r="H110" s="88"/>
      <c r="I110" s="89">
        <v>12098</v>
      </c>
      <c r="J110" s="89">
        <v>564276</v>
      </c>
      <c r="K110" s="89">
        <v>44103</v>
      </c>
      <c r="L110" s="88">
        <v>18534</v>
      </c>
      <c r="M110" s="88"/>
      <c r="N110" s="89">
        <v>22564</v>
      </c>
      <c r="O110" s="89">
        <v>208271</v>
      </c>
      <c r="P110" s="89">
        <v>0</v>
      </c>
      <c r="Q110" s="88">
        <v>52648</v>
      </c>
      <c r="R110" s="88"/>
      <c r="S110" s="89">
        <v>172109</v>
      </c>
      <c r="T110" s="90">
        <v>-13734</v>
      </c>
      <c r="U110" s="90">
        <v>158376</v>
      </c>
    </row>
    <row r="111" spans="1:21">
      <c r="A111" s="86">
        <v>91104</v>
      </c>
      <c r="B111" s="87" t="s">
        <v>1590</v>
      </c>
      <c r="C111" s="198">
        <v>8.1999999999999994E-6</v>
      </c>
      <c r="D111" s="198">
        <v>9.2E-6</v>
      </c>
      <c r="E111" s="88">
        <v>5034.29</v>
      </c>
      <c r="F111" s="88">
        <v>4129</v>
      </c>
      <c r="G111" s="88">
        <v>17403</v>
      </c>
      <c r="H111" s="88"/>
      <c r="I111" s="89">
        <v>327</v>
      </c>
      <c r="J111" s="89">
        <v>15251</v>
      </c>
      <c r="K111" s="89">
        <v>1192</v>
      </c>
      <c r="L111" s="88">
        <v>993</v>
      </c>
      <c r="M111" s="88"/>
      <c r="N111" s="89">
        <v>610</v>
      </c>
      <c r="O111" s="89">
        <v>5629</v>
      </c>
      <c r="P111" s="89">
        <v>0</v>
      </c>
      <c r="Q111" s="88">
        <v>78</v>
      </c>
      <c r="R111" s="88"/>
      <c r="S111" s="89">
        <v>4652</v>
      </c>
      <c r="T111" s="90">
        <v>239</v>
      </c>
      <c r="U111" s="90">
        <v>4890</v>
      </c>
    </row>
    <row r="112" spans="1:21">
      <c r="A112" s="86">
        <v>91107</v>
      </c>
      <c r="B112" s="87" t="s">
        <v>1591</v>
      </c>
      <c r="C112" s="198">
        <v>6.7899999999999997E-5</v>
      </c>
      <c r="D112" s="198">
        <v>6.3999999999999997E-5</v>
      </c>
      <c r="E112" s="88">
        <v>34872.559999999998</v>
      </c>
      <c r="F112" s="88">
        <v>28723</v>
      </c>
      <c r="G112" s="88">
        <v>144107</v>
      </c>
      <c r="H112" s="88"/>
      <c r="I112" s="89">
        <v>2708</v>
      </c>
      <c r="J112" s="89">
        <v>126283</v>
      </c>
      <c r="K112" s="89">
        <v>9870</v>
      </c>
      <c r="L112" s="88">
        <v>11761</v>
      </c>
      <c r="M112" s="88"/>
      <c r="N112" s="89">
        <v>5050</v>
      </c>
      <c r="O112" s="89">
        <v>46610</v>
      </c>
      <c r="P112" s="89">
        <v>0</v>
      </c>
      <c r="Q112" s="88">
        <v>0</v>
      </c>
      <c r="R112" s="88"/>
      <c r="S112" s="89">
        <v>38518</v>
      </c>
      <c r="T112" s="90">
        <v>3853</v>
      </c>
      <c r="U112" s="90">
        <v>42371</v>
      </c>
    </row>
    <row r="113" spans="1:21">
      <c r="A113" s="86">
        <v>91108</v>
      </c>
      <c r="B113" s="87" t="s">
        <v>1592</v>
      </c>
      <c r="C113" s="198">
        <v>1.2622E-3</v>
      </c>
      <c r="D113" s="198">
        <v>1.2565E-3</v>
      </c>
      <c r="E113" s="88">
        <v>552346.72</v>
      </c>
      <c r="F113" s="88">
        <v>563910</v>
      </c>
      <c r="G113" s="88">
        <v>2678811</v>
      </c>
      <c r="H113" s="88"/>
      <c r="I113" s="89">
        <v>50330</v>
      </c>
      <c r="J113" s="89">
        <v>2347493</v>
      </c>
      <c r="K113" s="89">
        <v>183475</v>
      </c>
      <c r="L113" s="88">
        <v>83626</v>
      </c>
      <c r="M113" s="88"/>
      <c r="N113" s="89">
        <v>93869</v>
      </c>
      <c r="O113" s="89">
        <v>866447</v>
      </c>
      <c r="P113" s="89">
        <v>0</v>
      </c>
      <c r="Q113" s="88">
        <v>0</v>
      </c>
      <c r="R113" s="88"/>
      <c r="S113" s="89">
        <v>716007</v>
      </c>
      <c r="T113" s="90">
        <v>29649</v>
      </c>
      <c r="U113" s="90">
        <v>745656</v>
      </c>
    </row>
    <row r="114" spans="1:21">
      <c r="A114" s="86">
        <v>91109</v>
      </c>
      <c r="B114" s="87" t="s">
        <v>1593</v>
      </c>
      <c r="C114" s="198">
        <v>9.2100000000000003E-5</v>
      </c>
      <c r="D114" s="198">
        <v>9.6600000000000003E-5</v>
      </c>
      <c r="E114" s="88">
        <v>40329.650000000009</v>
      </c>
      <c r="F114" s="88">
        <v>43354</v>
      </c>
      <c r="G114" s="88">
        <v>195467</v>
      </c>
      <c r="H114" s="88"/>
      <c r="I114" s="89">
        <v>3672</v>
      </c>
      <c r="J114" s="89">
        <v>171291</v>
      </c>
      <c r="K114" s="89">
        <v>13388</v>
      </c>
      <c r="L114" s="88">
        <v>2200</v>
      </c>
      <c r="M114" s="88"/>
      <c r="N114" s="89">
        <v>6849</v>
      </c>
      <c r="O114" s="89">
        <v>63223</v>
      </c>
      <c r="P114" s="89">
        <v>0</v>
      </c>
      <c r="Q114" s="88">
        <v>1611</v>
      </c>
      <c r="R114" s="88"/>
      <c r="S114" s="89">
        <v>52245</v>
      </c>
      <c r="T114" s="90">
        <v>89</v>
      </c>
      <c r="U114" s="90">
        <v>52335</v>
      </c>
    </row>
    <row r="115" spans="1:21">
      <c r="A115" s="86">
        <v>91111</v>
      </c>
      <c r="B115" s="87" t="s">
        <v>1594</v>
      </c>
      <c r="C115" s="198">
        <v>2.2359999999999999E-4</v>
      </c>
      <c r="D115" s="198">
        <v>2.2049999999999999E-4</v>
      </c>
      <c r="E115" s="88">
        <v>98685.249999999985</v>
      </c>
      <c r="F115" s="88">
        <v>98959</v>
      </c>
      <c r="G115" s="88">
        <v>474554</v>
      </c>
      <c r="H115" s="88"/>
      <c r="I115" s="89">
        <v>8916</v>
      </c>
      <c r="J115" s="89">
        <v>415861</v>
      </c>
      <c r="K115" s="89">
        <v>32503</v>
      </c>
      <c r="L115" s="88">
        <v>26669</v>
      </c>
      <c r="M115" s="88"/>
      <c r="N115" s="89">
        <v>16629</v>
      </c>
      <c r="O115" s="89">
        <v>153492</v>
      </c>
      <c r="P115" s="89">
        <v>0</v>
      </c>
      <c r="Q115" s="88">
        <v>0</v>
      </c>
      <c r="R115" s="88"/>
      <c r="S115" s="89">
        <v>126841</v>
      </c>
      <c r="T115" s="90">
        <v>8870</v>
      </c>
      <c r="U115" s="90">
        <v>135711</v>
      </c>
    </row>
    <row r="116" spans="1:21">
      <c r="A116" s="86">
        <v>91119</v>
      </c>
      <c r="B116" s="87" t="s">
        <v>145</v>
      </c>
      <c r="C116" s="198">
        <v>0</v>
      </c>
      <c r="D116" s="198">
        <v>0</v>
      </c>
      <c r="E116" s="88">
        <v>0</v>
      </c>
      <c r="F116" s="88">
        <v>0</v>
      </c>
      <c r="G116" s="88">
        <v>0</v>
      </c>
      <c r="H116" s="88"/>
      <c r="I116" s="89">
        <v>0</v>
      </c>
      <c r="J116" s="89">
        <v>0</v>
      </c>
      <c r="K116" s="89">
        <v>0</v>
      </c>
      <c r="L116" s="88">
        <v>0</v>
      </c>
      <c r="M116" s="88"/>
      <c r="N116" s="89">
        <v>0</v>
      </c>
      <c r="O116" s="89">
        <v>0</v>
      </c>
      <c r="P116" s="89">
        <v>0</v>
      </c>
      <c r="Q116" s="88">
        <v>645424.66</v>
      </c>
      <c r="R116" s="88"/>
      <c r="S116" s="89">
        <v>0</v>
      </c>
      <c r="T116" s="90">
        <v>-324334</v>
      </c>
      <c r="U116" s="90">
        <v>-324334</v>
      </c>
    </row>
    <row r="117" spans="1:21">
      <c r="A117" s="86">
        <v>91120</v>
      </c>
      <c r="B117" s="87" t="s">
        <v>1595</v>
      </c>
      <c r="C117" s="198">
        <v>1.184E-4</v>
      </c>
      <c r="D117" s="198">
        <v>1.161E-4</v>
      </c>
      <c r="E117" s="88">
        <v>42592.1</v>
      </c>
      <c r="F117" s="88">
        <v>52105</v>
      </c>
      <c r="G117" s="88">
        <v>251284</v>
      </c>
      <c r="H117" s="88"/>
      <c r="I117" s="89">
        <v>4721.2</v>
      </c>
      <c r="J117" s="89">
        <v>220205</v>
      </c>
      <c r="K117" s="89">
        <v>17211</v>
      </c>
      <c r="L117" s="88">
        <v>0</v>
      </c>
      <c r="M117" s="88"/>
      <c r="N117" s="89">
        <v>8805</v>
      </c>
      <c r="O117" s="89">
        <v>81277</v>
      </c>
      <c r="P117" s="89">
        <v>0</v>
      </c>
      <c r="Q117" s="88">
        <v>29635</v>
      </c>
      <c r="R117" s="88"/>
      <c r="S117" s="89">
        <v>67165</v>
      </c>
      <c r="T117" s="90">
        <v>-11244</v>
      </c>
      <c r="U117" s="90">
        <v>55921</v>
      </c>
    </row>
    <row r="118" spans="1:21">
      <c r="A118" s="86">
        <v>91121</v>
      </c>
      <c r="B118" s="87" t="s">
        <v>1596</v>
      </c>
      <c r="C118" s="198">
        <v>9.7842999999999992E-3</v>
      </c>
      <c r="D118" s="198">
        <v>1.0167600000000001E-2</v>
      </c>
      <c r="E118" s="88">
        <v>3705845.4499999997</v>
      </c>
      <c r="F118" s="88">
        <v>4563158</v>
      </c>
      <c r="G118" s="88">
        <v>20765562</v>
      </c>
      <c r="H118" s="88"/>
      <c r="I118" s="89">
        <v>390149</v>
      </c>
      <c r="J118" s="89">
        <v>18197252</v>
      </c>
      <c r="K118" s="89">
        <v>1422256</v>
      </c>
      <c r="L118" s="88">
        <v>0</v>
      </c>
      <c r="M118" s="88"/>
      <c r="N118" s="89">
        <v>727649</v>
      </c>
      <c r="O118" s="89">
        <v>6716511</v>
      </c>
      <c r="P118" s="89">
        <v>0</v>
      </c>
      <c r="Q118" s="88">
        <v>834506</v>
      </c>
      <c r="R118" s="88"/>
      <c r="S118" s="89">
        <v>5550330</v>
      </c>
      <c r="T118" s="90">
        <v>-296106</v>
      </c>
      <c r="U118" s="90">
        <v>5254224</v>
      </c>
    </row>
    <row r="119" spans="1:21">
      <c r="A119" s="86">
        <v>91127</v>
      </c>
      <c r="B119" s="87" t="s">
        <v>1597</v>
      </c>
      <c r="C119" s="198">
        <v>2.8229999999999998E-4</v>
      </c>
      <c r="D119" s="198">
        <v>2.7680000000000001E-4</v>
      </c>
      <c r="E119" s="88">
        <v>136472.58999999997</v>
      </c>
      <c r="F119" s="88">
        <v>124226</v>
      </c>
      <c r="G119" s="88">
        <v>599135</v>
      </c>
      <c r="H119" s="88"/>
      <c r="I119" s="89">
        <v>11257</v>
      </c>
      <c r="J119" s="89">
        <v>525033</v>
      </c>
      <c r="K119" s="89">
        <v>41035</v>
      </c>
      <c r="L119" s="88">
        <v>59704</v>
      </c>
      <c r="M119" s="88"/>
      <c r="N119" s="89">
        <v>20994</v>
      </c>
      <c r="O119" s="89">
        <v>193787</v>
      </c>
      <c r="P119" s="89">
        <v>0</v>
      </c>
      <c r="Q119" s="88">
        <v>0</v>
      </c>
      <c r="R119" s="88"/>
      <c r="S119" s="89">
        <v>160140</v>
      </c>
      <c r="T119" s="90">
        <v>22617</v>
      </c>
      <c r="U119" s="90">
        <v>182757</v>
      </c>
    </row>
    <row r="120" spans="1:21">
      <c r="A120" s="86">
        <v>91128</v>
      </c>
      <c r="B120" s="87" t="s">
        <v>1598</v>
      </c>
      <c r="C120" s="198">
        <v>5.0929999999999997E-4</v>
      </c>
      <c r="D120" s="198">
        <v>5.042E-4</v>
      </c>
      <c r="E120" s="88">
        <v>208473.93999999997</v>
      </c>
      <c r="F120" s="88">
        <v>226282</v>
      </c>
      <c r="G120" s="88">
        <v>1080905</v>
      </c>
      <c r="H120" s="88"/>
      <c r="I120" s="89">
        <v>20308</v>
      </c>
      <c r="J120" s="89">
        <v>947218</v>
      </c>
      <c r="K120" s="89">
        <v>74032</v>
      </c>
      <c r="L120" s="88">
        <v>10827</v>
      </c>
      <c r="M120" s="88"/>
      <c r="N120" s="89">
        <v>37876</v>
      </c>
      <c r="O120" s="89">
        <v>349613</v>
      </c>
      <c r="P120" s="89">
        <v>0</v>
      </c>
      <c r="Q120" s="88">
        <v>12589</v>
      </c>
      <c r="R120" s="88"/>
      <c r="S120" s="89">
        <v>288910</v>
      </c>
      <c r="T120" s="90">
        <v>-2677</v>
      </c>
      <c r="U120" s="90">
        <v>286233</v>
      </c>
    </row>
    <row r="121" spans="1:21">
      <c r="A121" s="86">
        <v>91138</v>
      </c>
      <c r="B121" s="87" t="s">
        <v>1599</v>
      </c>
      <c r="C121" s="198">
        <v>6.2350000000000003E-4</v>
      </c>
      <c r="D121" s="198">
        <v>6.6279999999999996E-4</v>
      </c>
      <c r="E121" s="88">
        <v>190650.29999999996</v>
      </c>
      <c r="F121" s="88">
        <v>297461</v>
      </c>
      <c r="G121" s="88">
        <v>1323276</v>
      </c>
      <c r="H121" s="88"/>
      <c r="I121" s="89">
        <v>24862.0625</v>
      </c>
      <c r="J121" s="89">
        <v>1159611</v>
      </c>
      <c r="K121" s="89">
        <v>90633</v>
      </c>
      <c r="L121" s="88">
        <v>0</v>
      </c>
      <c r="M121" s="88"/>
      <c r="N121" s="89">
        <v>46369</v>
      </c>
      <c r="O121" s="89">
        <v>428007</v>
      </c>
      <c r="P121" s="89">
        <v>0</v>
      </c>
      <c r="Q121" s="88">
        <v>111983</v>
      </c>
      <c r="R121" s="88"/>
      <c r="S121" s="89">
        <v>353692</v>
      </c>
      <c r="T121" s="90">
        <v>-35624</v>
      </c>
      <c r="U121" s="90">
        <v>318068</v>
      </c>
    </row>
    <row r="122" spans="1:21">
      <c r="A122" s="86">
        <v>91141</v>
      </c>
      <c r="B122" s="87" t="s">
        <v>1600</v>
      </c>
      <c r="C122" s="198">
        <v>5.5679999999999998E-4</v>
      </c>
      <c r="D122" s="198">
        <v>6.2560000000000003E-4</v>
      </c>
      <c r="E122" s="88">
        <v>214309.96</v>
      </c>
      <c r="F122" s="88">
        <v>280766</v>
      </c>
      <c r="G122" s="88">
        <v>1181716</v>
      </c>
      <c r="H122" s="88"/>
      <c r="I122" s="89">
        <v>22202</v>
      </c>
      <c r="J122" s="89">
        <v>1035560</v>
      </c>
      <c r="K122" s="89">
        <v>80937</v>
      </c>
      <c r="L122" s="88">
        <v>0</v>
      </c>
      <c r="M122" s="88"/>
      <c r="N122" s="89">
        <v>41409</v>
      </c>
      <c r="O122" s="89">
        <v>382220</v>
      </c>
      <c r="P122" s="89">
        <v>0</v>
      </c>
      <c r="Q122" s="88">
        <v>106380</v>
      </c>
      <c r="R122" s="88"/>
      <c r="S122" s="89">
        <v>315855</v>
      </c>
      <c r="T122" s="90">
        <v>-35698</v>
      </c>
      <c r="U122" s="90">
        <v>280157</v>
      </c>
    </row>
    <row r="123" spans="1:21">
      <c r="A123" s="86">
        <v>91147</v>
      </c>
      <c r="B123" s="87" t="s">
        <v>1601</v>
      </c>
      <c r="C123" s="198">
        <v>2.4199999999999999E-5</v>
      </c>
      <c r="D123" s="198">
        <v>2.1399999999999998E-5</v>
      </c>
      <c r="E123" s="88">
        <v>10370.969999999999</v>
      </c>
      <c r="F123" s="88">
        <v>9604</v>
      </c>
      <c r="G123" s="88">
        <v>51361</v>
      </c>
      <c r="H123" s="88"/>
      <c r="I123" s="89">
        <v>965</v>
      </c>
      <c r="J123" s="89">
        <v>45008</v>
      </c>
      <c r="K123" s="89">
        <v>3518</v>
      </c>
      <c r="L123" s="88">
        <v>10859</v>
      </c>
      <c r="M123" s="88"/>
      <c r="N123" s="89">
        <v>1800</v>
      </c>
      <c r="O123" s="89">
        <v>16612</v>
      </c>
      <c r="P123" s="89">
        <v>0</v>
      </c>
      <c r="Q123" s="88">
        <v>0</v>
      </c>
      <c r="R123" s="88"/>
      <c r="S123" s="89">
        <v>13728</v>
      </c>
      <c r="T123" s="90">
        <v>3941</v>
      </c>
      <c r="U123" s="90">
        <v>17669</v>
      </c>
    </row>
    <row r="124" spans="1:21">
      <c r="A124" s="86">
        <v>91151</v>
      </c>
      <c r="B124" s="87" t="s">
        <v>1602</v>
      </c>
      <c r="C124" s="198">
        <v>6.1180000000000002E-4</v>
      </c>
      <c r="D124" s="198">
        <v>6.4479999999999995E-4</v>
      </c>
      <c r="E124" s="88">
        <v>222681.43</v>
      </c>
      <c r="F124" s="88">
        <v>289382</v>
      </c>
      <c r="G124" s="88">
        <v>1298445</v>
      </c>
      <c r="H124" s="88"/>
      <c r="I124" s="89">
        <v>24396</v>
      </c>
      <c r="J124" s="89">
        <v>1137851</v>
      </c>
      <c r="K124" s="89">
        <v>88932</v>
      </c>
      <c r="L124" s="88">
        <v>10702</v>
      </c>
      <c r="M124" s="88"/>
      <c r="N124" s="89">
        <v>45499</v>
      </c>
      <c r="O124" s="89">
        <v>419975</v>
      </c>
      <c r="P124" s="89">
        <v>0</v>
      </c>
      <c r="Q124" s="88">
        <v>50740</v>
      </c>
      <c r="R124" s="88"/>
      <c r="S124" s="89">
        <v>347055</v>
      </c>
      <c r="T124" s="90">
        <v>-11759</v>
      </c>
      <c r="U124" s="90">
        <v>335296</v>
      </c>
    </row>
    <row r="125" spans="1:21">
      <c r="A125" s="86">
        <v>91154</v>
      </c>
      <c r="B125" s="87" t="s">
        <v>1603</v>
      </c>
      <c r="C125" s="198">
        <v>1.9599999999999999E-5</v>
      </c>
      <c r="D125" s="198">
        <v>1.59E-5</v>
      </c>
      <c r="E125" s="88">
        <v>8048.64</v>
      </c>
      <c r="F125" s="88">
        <v>7136</v>
      </c>
      <c r="G125" s="88">
        <v>41598</v>
      </c>
      <c r="H125" s="88"/>
      <c r="I125" s="89">
        <v>781.55</v>
      </c>
      <c r="J125" s="89">
        <v>36453</v>
      </c>
      <c r="K125" s="89">
        <v>2849</v>
      </c>
      <c r="L125" s="88">
        <v>5846</v>
      </c>
      <c r="M125" s="88"/>
      <c r="N125" s="89">
        <v>1458</v>
      </c>
      <c r="O125" s="89">
        <v>13455</v>
      </c>
      <c r="P125" s="89">
        <v>0</v>
      </c>
      <c r="Q125" s="88">
        <v>0</v>
      </c>
      <c r="R125" s="88"/>
      <c r="S125" s="89">
        <v>11118</v>
      </c>
      <c r="T125" s="90">
        <v>2074</v>
      </c>
      <c r="U125" s="90">
        <v>13192</v>
      </c>
    </row>
    <row r="126" spans="1:21">
      <c r="A126" s="86">
        <v>91161</v>
      </c>
      <c r="B126" s="87" t="s">
        <v>1604</v>
      </c>
      <c r="C126" s="198">
        <v>9.4599999999999996E-5</v>
      </c>
      <c r="D126" s="198">
        <v>1.0670000000000001E-4</v>
      </c>
      <c r="E126" s="88">
        <v>44113.630000000005</v>
      </c>
      <c r="F126" s="88">
        <v>47886</v>
      </c>
      <c r="G126" s="88">
        <v>200773</v>
      </c>
      <c r="H126" s="88"/>
      <c r="I126" s="89">
        <v>3772</v>
      </c>
      <c r="J126" s="89">
        <v>175941</v>
      </c>
      <c r="K126" s="89">
        <v>13751</v>
      </c>
      <c r="L126" s="88">
        <v>7920</v>
      </c>
      <c r="M126" s="88"/>
      <c r="N126" s="89">
        <v>7035</v>
      </c>
      <c r="O126" s="89">
        <v>64939</v>
      </c>
      <c r="P126" s="89">
        <v>0</v>
      </c>
      <c r="Q126" s="88">
        <v>5006</v>
      </c>
      <c r="R126" s="88"/>
      <c r="S126" s="89">
        <v>53664</v>
      </c>
      <c r="T126" s="90">
        <v>881</v>
      </c>
      <c r="U126" s="90">
        <v>54545</v>
      </c>
    </row>
    <row r="127" spans="1:21">
      <c r="A127" s="86">
        <v>91171</v>
      </c>
      <c r="B127" s="87" t="s">
        <v>1605</v>
      </c>
      <c r="C127" s="198">
        <v>2.5589999999999999E-4</v>
      </c>
      <c r="D127" s="198">
        <v>2.5240000000000001E-4</v>
      </c>
      <c r="E127" s="88">
        <v>90093.88</v>
      </c>
      <c r="F127" s="88">
        <v>113276</v>
      </c>
      <c r="G127" s="88">
        <v>543106</v>
      </c>
      <c r="H127" s="88"/>
      <c r="I127" s="89">
        <v>10204</v>
      </c>
      <c r="J127" s="89">
        <v>475934</v>
      </c>
      <c r="K127" s="89">
        <v>37198</v>
      </c>
      <c r="L127" s="88">
        <v>0</v>
      </c>
      <c r="M127" s="88"/>
      <c r="N127" s="89">
        <v>19031</v>
      </c>
      <c r="O127" s="89">
        <v>175665</v>
      </c>
      <c r="P127" s="89">
        <v>0</v>
      </c>
      <c r="Q127" s="88">
        <v>32510</v>
      </c>
      <c r="R127" s="88"/>
      <c r="S127" s="89">
        <v>145164</v>
      </c>
      <c r="T127" s="90">
        <v>-12018</v>
      </c>
      <c r="U127" s="90">
        <v>133146</v>
      </c>
    </row>
    <row r="128" spans="1:21">
      <c r="A128" s="86">
        <v>91201</v>
      </c>
      <c r="B128" s="87" t="s">
        <v>1606</v>
      </c>
      <c r="C128" s="198">
        <v>2.3127999999999998E-3</v>
      </c>
      <c r="D128" s="198">
        <v>2.2309000000000001E-3</v>
      </c>
      <c r="E128" s="88">
        <v>868643.54000000015</v>
      </c>
      <c r="F128" s="88">
        <v>1001215</v>
      </c>
      <c r="G128" s="88">
        <v>4908536</v>
      </c>
      <c r="H128" s="88"/>
      <c r="I128" s="89">
        <v>92222.9</v>
      </c>
      <c r="J128" s="89">
        <v>4301443</v>
      </c>
      <c r="K128" s="89">
        <v>336191</v>
      </c>
      <c r="L128" s="88">
        <v>65448</v>
      </c>
      <c r="M128" s="88"/>
      <c r="N128" s="89">
        <v>172001</v>
      </c>
      <c r="O128" s="89">
        <v>1587640</v>
      </c>
      <c r="P128" s="89">
        <v>0</v>
      </c>
      <c r="Q128" s="88">
        <v>21142</v>
      </c>
      <c r="R128" s="88"/>
      <c r="S128" s="89">
        <v>1311980</v>
      </c>
      <c r="T128" s="90">
        <v>19623</v>
      </c>
      <c r="U128" s="90">
        <v>1331603</v>
      </c>
    </row>
    <row r="129" spans="1:21">
      <c r="A129" s="86">
        <v>91202</v>
      </c>
      <c r="B129" s="87" t="s">
        <v>1607</v>
      </c>
      <c r="C129" s="198">
        <v>1.897E-4</v>
      </c>
      <c r="D129" s="198">
        <v>1.7560000000000001E-4</v>
      </c>
      <c r="E129" s="88">
        <v>85259.9</v>
      </c>
      <c r="F129" s="88">
        <v>78808</v>
      </c>
      <c r="G129" s="88">
        <v>402607</v>
      </c>
      <c r="H129" s="88"/>
      <c r="I129" s="89">
        <v>7564</v>
      </c>
      <c r="J129" s="89">
        <v>352812</v>
      </c>
      <c r="K129" s="89">
        <v>27575</v>
      </c>
      <c r="L129" s="88">
        <v>29505</v>
      </c>
      <c r="M129" s="88"/>
      <c r="N129" s="89">
        <v>14108</v>
      </c>
      <c r="O129" s="89">
        <v>130221</v>
      </c>
      <c r="P129" s="89">
        <v>0</v>
      </c>
      <c r="Q129" s="88">
        <v>0</v>
      </c>
      <c r="R129" s="88"/>
      <c r="S129" s="89">
        <v>107611</v>
      </c>
      <c r="T129" s="90">
        <v>10216</v>
      </c>
      <c r="U129" s="90">
        <v>117827</v>
      </c>
    </row>
    <row r="130" spans="1:21">
      <c r="A130" s="86">
        <v>91203</v>
      </c>
      <c r="B130" s="87" t="s">
        <v>1608</v>
      </c>
      <c r="C130" s="198">
        <v>2.4479999999999999E-4</v>
      </c>
      <c r="D130" s="198">
        <v>2.4909999999999998E-4</v>
      </c>
      <c r="E130" s="88">
        <v>123805.24999999999</v>
      </c>
      <c r="F130" s="88">
        <v>111795</v>
      </c>
      <c r="G130" s="88">
        <v>519548</v>
      </c>
      <c r="H130" s="88"/>
      <c r="I130" s="89">
        <v>9761.4</v>
      </c>
      <c r="J130" s="89">
        <v>455289</v>
      </c>
      <c r="K130" s="89">
        <v>35584</v>
      </c>
      <c r="L130" s="88">
        <v>32505</v>
      </c>
      <c r="M130" s="88"/>
      <c r="N130" s="89">
        <v>18206</v>
      </c>
      <c r="O130" s="89">
        <v>168045</v>
      </c>
      <c r="P130" s="89">
        <v>0</v>
      </c>
      <c r="Q130" s="88">
        <v>0</v>
      </c>
      <c r="R130" s="88"/>
      <c r="S130" s="89">
        <v>138867</v>
      </c>
      <c r="T130" s="90">
        <v>11460</v>
      </c>
      <c r="U130" s="90">
        <v>150327</v>
      </c>
    </row>
    <row r="131" spans="1:21">
      <c r="A131" s="86">
        <v>91206</v>
      </c>
      <c r="B131" s="87" t="s">
        <v>1609</v>
      </c>
      <c r="C131" s="198">
        <v>8.2129999999999996E-4</v>
      </c>
      <c r="D131" s="198">
        <v>8.1959999999999997E-4</v>
      </c>
      <c r="E131" s="88">
        <v>334673.01</v>
      </c>
      <c r="F131" s="88">
        <v>367832</v>
      </c>
      <c r="G131" s="88">
        <v>1743074</v>
      </c>
      <c r="H131" s="88"/>
      <c r="I131" s="89">
        <v>32749</v>
      </c>
      <c r="J131" s="89">
        <v>1527488</v>
      </c>
      <c r="K131" s="89">
        <v>119385</v>
      </c>
      <c r="L131" s="88">
        <v>21519</v>
      </c>
      <c r="M131" s="88"/>
      <c r="N131" s="89">
        <v>61079</v>
      </c>
      <c r="O131" s="89">
        <v>563788</v>
      </c>
      <c r="P131" s="89">
        <v>0</v>
      </c>
      <c r="Q131" s="88">
        <v>1526</v>
      </c>
      <c r="R131" s="88"/>
      <c r="S131" s="89">
        <v>465898</v>
      </c>
      <c r="T131" s="90">
        <v>10203</v>
      </c>
      <c r="U131" s="90">
        <v>476101</v>
      </c>
    </row>
    <row r="132" spans="1:21">
      <c r="A132" s="86">
        <v>91208</v>
      </c>
      <c r="B132" s="87" t="s">
        <v>1610</v>
      </c>
      <c r="C132" s="198">
        <v>1.3699999999999999E-5</v>
      </c>
      <c r="D132" s="198">
        <v>1.2999999999999999E-5</v>
      </c>
      <c r="E132" s="88">
        <v>5593.1099999999988</v>
      </c>
      <c r="F132" s="88">
        <v>5834</v>
      </c>
      <c r="G132" s="88">
        <v>29076</v>
      </c>
      <c r="H132" s="88"/>
      <c r="I132" s="89">
        <v>546.28750000000002</v>
      </c>
      <c r="J132" s="89">
        <v>25480</v>
      </c>
      <c r="K132" s="89">
        <v>1991</v>
      </c>
      <c r="L132" s="88">
        <v>7123</v>
      </c>
      <c r="M132" s="88"/>
      <c r="N132" s="89">
        <v>1019</v>
      </c>
      <c r="O132" s="89">
        <v>9404</v>
      </c>
      <c r="P132" s="89">
        <v>0</v>
      </c>
      <c r="Q132" s="88">
        <v>0</v>
      </c>
      <c r="R132" s="88"/>
      <c r="S132" s="89">
        <v>7772</v>
      </c>
      <c r="T132" s="90">
        <v>3401</v>
      </c>
      <c r="U132" s="90">
        <v>11172</v>
      </c>
    </row>
    <row r="133" spans="1:21">
      <c r="A133" s="86">
        <v>91211</v>
      </c>
      <c r="B133" s="87" t="s">
        <v>1611</v>
      </c>
      <c r="C133" s="198">
        <v>4.6789999999999999E-4</v>
      </c>
      <c r="D133" s="198">
        <v>4.6260000000000002E-4</v>
      </c>
      <c r="E133" s="88">
        <v>192012.00000000003</v>
      </c>
      <c r="F133" s="88">
        <v>207612</v>
      </c>
      <c r="G133" s="88">
        <v>993041</v>
      </c>
      <c r="H133" s="88"/>
      <c r="I133" s="89">
        <v>18658</v>
      </c>
      <c r="J133" s="89">
        <v>870220</v>
      </c>
      <c r="K133" s="89">
        <v>68014</v>
      </c>
      <c r="L133" s="88">
        <v>5989</v>
      </c>
      <c r="M133" s="88"/>
      <c r="N133" s="89">
        <v>34797</v>
      </c>
      <c r="O133" s="89">
        <v>321194</v>
      </c>
      <c r="P133" s="89">
        <v>0</v>
      </c>
      <c r="Q133" s="88">
        <v>5137</v>
      </c>
      <c r="R133" s="88"/>
      <c r="S133" s="89">
        <v>265425</v>
      </c>
      <c r="T133" s="90">
        <v>568</v>
      </c>
      <c r="U133" s="90">
        <v>265993</v>
      </c>
    </row>
    <row r="134" spans="1:21">
      <c r="A134" s="86">
        <v>91213</v>
      </c>
      <c r="B134" s="87" t="s">
        <v>1612</v>
      </c>
      <c r="C134" s="198">
        <v>3.57E-5</v>
      </c>
      <c r="D134" s="198">
        <v>3.5500000000000002E-5</v>
      </c>
      <c r="E134" s="88">
        <v>11312.460000000003</v>
      </c>
      <c r="F134" s="88">
        <v>15932</v>
      </c>
      <c r="G134" s="88">
        <v>75767</v>
      </c>
      <c r="H134" s="88"/>
      <c r="I134" s="89">
        <v>1424</v>
      </c>
      <c r="J134" s="89">
        <v>66396</v>
      </c>
      <c r="K134" s="89">
        <v>5189</v>
      </c>
      <c r="L134" s="88">
        <v>0</v>
      </c>
      <c r="M134" s="88"/>
      <c r="N134" s="89">
        <v>2655</v>
      </c>
      <c r="O134" s="89">
        <v>24507</v>
      </c>
      <c r="P134" s="89">
        <v>0</v>
      </c>
      <c r="Q134" s="88">
        <v>4828</v>
      </c>
      <c r="R134" s="88"/>
      <c r="S134" s="89">
        <v>20252</v>
      </c>
      <c r="T134" s="90">
        <v>-1558</v>
      </c>
      <c r="U134" s="90">
        <v>18694</v>
      </c>
    </row>
    <row r="135" spans="1:21">
      <c r="A135" s="86">
        <v>91214</v>
      </c>
      <c r="B135" s="87" t="s">
        <v>1613</v>
      </c>
      <c r="C135" s="198">
        <v>2.8200000000000001E-5</v>
      </c>
      <c r="D135" s="198">
        <v>2.6800000000000001E-5</v>
      </c>
      <c r="E135" s="88">
        <v>8296.9500000000007</v>
      </c>
      <c r="F135" s="88">
        <v>12028</v>
      </c>
      <c r="G135" s="88">
        <v>59850</v>
      </c>
      <c r="H135" s="88"/>
      <c r="I135" s="89">
        <v>1124</v>
      </c>
      <c r="J135" s="89">
        <v>52448</v>
      </c>
      <c r="K135" s="89">
        <v>4099</v>
      </c>
      <c r="L135" s="88">
        <v>2071</v>
      </c>
      <c r="M135" s="88"/>
      <c r="N135" s="89">
        <v>2097</v>
      </c>
      <c r="O135" s="89">
        <v>19358</v>
      </c>
      <c r="P135" s="89">
        <v>0</v>
      </c>
      <c r="Q135" s="88">
        <v>1863</v>
      </c>
      <c r="R135" s="88"/>
      <c r="S135" s="89">
        <v>15997</v>
      </c>
      <c r="T135" s="90">
        <v>289</v>
      </c>
      <c r="U135" s="90">
        <v>16286</v>
      </c>
    </row>
    <row r="136" spans="1:21">
      <c r="A136" s="86">
        <v>91217</v>
      </c>
      <c r="B136" s="87" t="s">
        <v>1614</v>
      </c>
      <c r="C136" s="198">
        <v>2.6699999999999998E-5</v>
      </c>
      <c r="D136" s="198">
        <v>1.8700000000000001E-5</v>
      </c>
      <c r="E136" s="88">
        <v>15053.92</v>
      </c>
      <c r="F136" s="88">
        <v>8392</v>
      </c>
      <c r="G136" s="88">
        <v>56666</v>
      </c>
      <c r="H136" s="88"/>
      <c r="I136" s="89">
        <v>1065</v>
      </c>
      <c r="J136" s="89">
        <v>49658</v>
      </c>
      <c r="K136" s="89">
        <v>3881</v>
      </c>
      <c r="L136" s="88">
        <v>11622</v>
      </c>
      <c r="M136" s="88"/>
      <c r="N136" s="89">
        <v>1986</v>
      </c>
      <c r="O136" s="89">
        <v>18328</v>
      </c>
      <c r="P136" s="89">
        <v>0</v>
      </c>
      <c r="Q136" s="88">
        <v>0</v>
      </c>
      <c r="R136" s="88"/>
      <c r="S136" s="89">
        <v>15146</v>
      </c>
      <c r="T136" s="90">
        <v>3617</v>
      </c>
      <c r="U136" s="90">
        <v>18763</v>
      </c>
    </row>
    <row r="137" spans="1:21">
      <c r="A137" s="86">
        <v>91221</v>
      </c>
      <c r="B137" s="87" t="s">
        <v>1615</v>
      </c>
      <c r="C137" s="198">
        <v>1.294E-4</v>
      </c>
      <c r="D137" s="198">
        <v>1.404E-4</v>
      </c>
      <c r="E137" s="88">
        <v>50416</v>
      </c>
      <c r="F137" s="88">
        <v>63011</v>
      </c>
      <c r="G137" s="88">
        <v>274630</v>
      </c>
      <c r="H137" s="88"/>
      <c r="I137" s="89">
        <v>5160</v>
      </c>
      <c r="J137" s="89">
        <v>240664</v>
      </c>
      <c r="K137" s="89">
        <v>18810</v>
      </c>
      <c r="L137" s="88">
        <v>7496</v>
      </c>
      <c r="M137" s="88"/>
      <c r="N137" s="89">
        <v>9623</v>
      </c>
      <c r="O137" s="89">
        <v>88828</v>
      </c>
      <c r="P137" s="89">
        <v>0</v>
      </c>
      <c r="Q137" s="88">
        <v>9810</v>
      </c>
      <c r="R137" s="88"/>
      <c r="S137" s="89">
        <v>73405</v>
      </c>
      <c r="T137" s="90">
        <v>1070</v>
      </c>
      <c r="U137" s="90">
        <v>74475</v>
      </c>
    </row>
    <row r="138" spans="1:21">
      <c r="A138" s="86">
        <v>91231</v>
      </c>
      <c r="B138" s="87" t="s">
        <v>1616</v>
      </c>
      <c r="C138" s="198">
        <v>1.9957E-3</v>
      </c>
      <c r="D138" s="198">
        <v>2.0203999999999999E-3</v>
      </c>
      <c r="E138" s="88">
        <v>763104.33</v>
      </c>
      <c r="F138" s="88">
        <v>906743</v>
      </c>
      <c r="G138" s="88">
        <v>4235544</v>
      </c>
      <c r="H138" s="88"/>
      <c r="I138" s="89">
        <v>79579</v>
      </c>
      <c r="J138" s="89">
        <v>3711687</v>
      </c>
      <c r="K138" s="89">
        <v>290097</v>
      </c>
      <c r="L138" s="88">
        <v>21281.06</v>
      </c>
      <c r="M138" s="88"/>
      <c r="N138" s="89">
        <v>148418</v>
      </c>
      <c r="O138" s="89">
        <v>1369964</v>
      </c>
      <c r="P138" s="89">
        <v>0</v>
      </c>
      <c r="Q138" s="88">
        <v>85796</v>
      </c>
      <c r="R138" s="88"/>
      <c r="S138" s="89">
        <v>1132099</v>
      </c>
      <c r="T138" s="90">
        <v>-14080</v>
      </c>
      <c r="U138" s="90">
        <v>1118019</v>
      </c>
    </row>
    <row r="139" spans="1:21">
      <c r="A139" s="86">
        <v>91233</v>
      </c>
      <c r="B139" s="87" t="s">
        <v>1617</v>
      </c>
      <c r="C139" s="198">
        <v>4.5599999999999997E-5</v>
      </c>
      <c r="D139" s="198">
        <v>4.3399999999999998E-5</v>
      </c>
      <c r="E139" s="88">
        <v>17052.530000000002</v>
      </c>
      <c r="F139" s="88">
        <v>19478</v>
      </c>
      <c r="G139" s="88">
        <v>96778</v>
      </c>
      <c r="H139" s="88"/>
      <c r="I139" s="89">
        <v>1818.3</v>
      </c>
      <c r="J139" s="89">
        <v>84809</v>
      </c>
      <c r="K139" s="89">
        <v>6628</v>
      </c>
      <c r="L139" s="88">
        <v>8243</v>
      </c>
      <c r="M139" s="88"/>
      <c r="N139" s="89">
        <v>3391</v>
      </c>
      <c r="O139" s="89">
        <v>31302</v>
      </c>
      <c r="P139" s="89">
        <v>0</v>
      </c>
      <c r="Q139" s="88">
        <v>159</v>
      </c>
      <c r="R139" s="88"/>
      <c r="S139" s="89">
        <v>25867</v>
      </c>
      <c r="T139" s="90">
        <v>3163</v>
      </c>
      <c r="U139" s="90">
        <v>29031</v>
      </c>
    </row>
    <row r="140" spans="1:21">
      <c r="A140" s="86">
        <v>91241</v>
      </c>
      <c r="B140" s="87" t="s">
        <v>1618</v>
      </c>
      <c r="C140" s="198">
        <v>3.68E-5</v>
      </c>
      <c r="D140" s="198">
        <v>4.0800000000000002E-5</v>
      </c>
      <c r="E140" s="88">
        <v>13967.480000000001</v>
      </c>
      <c r="F140" s="88">
        <v>18311</v>
      </c>
      <c r="G140" s="88">
        <v>78102</v>
      </c>
      <c r="H140" s="88"/>
      <c r="I140" s="89">
        <v>1467.4</v>
      </c>
      <c r="J140" s="89">
        <v>68442</v>
      </c>
      <c r="K140" s="89">
        <v>5349</v>
      </c>
      <c r="L140" s="88">
        <v>0</v>
      </c>
      <c r="M140" s="88"/>
      <c r="N140" s="89">
        <v>2737</v>
      </c>
      <c r="O140" s="89">
        <v>25262</v>
      </c>
      <c r="P140" s="89">
        <v>0</v>
      </c>
      <c r="Q140" s="88">
        <v>6784</v>
      </c>
      <c r="R140" s="88"/>
      <c r="S140" s="89">
        <v>20875</v>
      </c>
      <c r="T140" s="90">
        <v>-2529</v>
      </c>
      <c r="U140" s="90">
        <v>18346</v>
      </c>
    </row>
    <row r="141" spans="1:21">
      <c r="A141" s="86">
        <v>91251</v>
      </c>
      <c r="B141" s="87" t="s">
        <v>1619</v>
      </c>
      <c r="C141" s="198">
        <v>2.65E-5</v>
      </c>
      <c r="D141" s="198">
        <v>2.6699999999999998E-5</v>
      </c>
      <c r="E141" s="88">
        <v>9988.5700000000015</v>
      </c>
      <c r="F141" s="88">
        <v>11983</v>
      </c>
      <c r="G141" s="88">
        <v>56242</v>
      </c>
      <c r="H141" s="88"/>
      <c r="I141" s="89">
        <v>1056.6875</v>
      </c>
      <c r="J141" s="89">
        <v>49286</v>
      </c>
      <c r="K141" s="89">
        <v>3852</v>
      </c>
      <c r="L141" s="88">
        <v>4706</v>
      </c>
      <c r="M141" s="88"/>
      <c r="N141" s="89">
        <v>1971</v>
      </c>
      <c r="O141" s="89">
        <v>18191</v>
      </c>
      <c r="P141" s="89">
        <v>0</v>
      </c>
      <c r="Q141" s="88">
        <v>1236</v>
      </c>
      <c r="R141" s="88"/>
      <c r="S141" s="89">
        <v>15033</v>
      </c>
      <c r="T141" s="90">
        <v>2006</v>
      </c>
      <c r="U141" s="90">
        <v>17039</v>
      </c>
    </row>
    <row r="142" spans="1:21">
      <c r="A142" s="86">
        <v>91261</v>
      </c>
      <c r="B142" s="87" t="s">
        <v>1620</v>
      </c>
      <c r="C142" s="198">
        <v>9.5000000000000005E-6</v>
      </c>
      <c r="D142" s="198">
        <v>8.8000000000000004E-6</v>
      </c>
      <c r="E142" s="88">
        <v>4130.1899999999996</v>
      </c>
      <c r="F142" s="88">
        <v>3949</v>
      </c>
      <c r="G142" s="88">
        <v>20162</v>
      </c>
      <c r="H142" s="88"/>
      <c r="I142" s="89">
        <v>378.8125</v>
      </c>
      <c r="J142" s="89">
        <v>17668</v>
      </c>
      <c r="K142" s="89">
        <v>1381</v>
      </c>
      <c r="L142" s="88">
        <v>2027</v>
      </c>
      <c r="M142" s="88"/>
      <c r="N142" s="89">
        <v>707</v>
      </c>
      <c r="O142" s="89">
        <v>6521</v>
      </c>
      <c r="P142" s="89">
        <v>0</v>
      </c>
      <c r="Q142" s="88">
        <v>0</v>
      </c>
      <c r="R142" s="88"/>
      <c r="S142" s="89">
        <v>5389</v>
      </c>
      <c r="T142" s="90">
        <v>729</v>
      </c>
      <c r="U142" s="90">
        <v>6118</v>
      </c>
    </row>
    <row r="143" spans="1:21">
      <c r="A143" s="91">
        <v>91301</v>
      </c>
      <c r="B143" s="87" t="s">
        <v>1621</v>
      </c>
      <c r="C143" s="198">
        <v>7.7765000000000004E-3</v>
      </c>
      <c r="D143" s="198">
        <v>7.2360999999999997E-3</v>
      </c>
      <c r="E143" s="88">
        <v>2863288.1999999997</v>
      </c>
      <c r="F143" s="88">
        <v>3247518</v>
      </c>
      <c r="G143" s="88">
        <v>16504338</v>
      </c>
      <c r="H143" s="88"/>
      <c r="I143" s="89">
        <v>310088</v>
      </c>
      <c r="J143" s="89">
        <v>14463061</v>
      </c>
      <c r="K143" s="89">
        <v>1130400</v>
      </c>
      <c r="L143" s="88">
        <v>26878</v>
      </c>
      <c r="M143" s="88"/>
      <c r="N143" s="89">
        <v>578331</v>
      </c>
      <c r="O143" s="89">
        <v>5338241</v>
      </c>
      <c r="P143" s="89">
        <v>0</v>
      </c>
      <c r="Q143" s="88">
        <v>184573</v>
      </c>
      <c r="R143" s="88"/>
      <c r="S143" s="89">
        <v>4411367</v>
      </c>
      <c r="T143" s="90">
        <v>-64544</v>
      </c>
      <c r="U143" s="90">
        <v>4346824</v>
      </c>
    </row>
    <row r="144" spans="1:21">
      <c r="A144" s="91">
        <v>91302</v>
      </c>
      <c r="B144" s="87" t="s">
        <v>1622</v>
      </c>
      <c r="C144" s="198">
        <v>5.9190000000000002E-4</v>
      </c>
      <c r="D144" s="198">
        <v>5.8169999999999999E-4</v>
      </c>
      <c r="E144" s="88">
        <v>242052.32</v>
      </c>
      <c r="F144" s="88">
        <v>261063</v>
      </c>
      <c r="G144" s="88">
        <v>1256210</v>
      </c>
      <c r="H144" s="88"/>
      <c r="I144" s="89">
        <v>23602</v>
      </c>
      <c r="J144" s="89">
        <v>1100840</v>
      </c>
      <c r="K144" s="89">
        <v>86039</v>
      </c>
      <c r="L144" s="88">
        <v>53000</v>
      </c>
      <c r="M144" s="88"/>
      <c r="N144" s="89">
        <v>44019</v>
      </c>
      <c r="O144" s="89">
        <v>406314</v>
      </c>
      <c r="P144" s="89">
        <v>0</v>
      </c>
      <c r="Q144" s="88">
        <v>0</v>
      </c>
      <c r="R144" s="88"/>
      <c r="S144" s="89">
        <v>335767</v>
      </c>
      <c r="T144" s="90">
        <v>20102</v>
      </c>
      <c r="U144" s="90">
        <v>355869</v>
      </c>
    </row>
    <row r="145" spans="1:21">
      <c r="A145" s="91">
        <v>91306</v>
      </c>
      <c r="B145" s="87" t="s">
        <v>1623</v>
      </c>
      <c r="C145" s="198">
        <v>1.6676E-3</v>
      </c>
      <c r="D145" s="198">
        <v>1.5539E-3</v>
      </c>
      <c r="E145" s="88">
        <v>693270.79999999993</v>
      </c>
      <c r="F145" s="88">
        <v>697381</v>
      </c>
      <c r="G145" s="88">
        <v>3539206</v>
      </c>
      <c r="H145" s="88"/>
      <c r="I145" s="89">
        <v>66495.55</v>
      </c>
      <c r="J145" s="89">
        <v>3101473</v>
      </c>
      <c r="K145" s="89">
        <v>242404</v>
      </c>
      <c r="L145" s="88">
        <v>174697</v>
      </c>
      <c r="M145" s="88"/>
      <c r="N145" s="89">
        <v>124018</v>
      </c>
      <c r="O145" s="89">
        <v>1144737</v>
      </c>
      <c r="P145" s="89">
        <v>0</v>
      </c>
      <c r="Q145" s="88">
        <v>0</v>
      </c>
      <c r="R145" s="88"/>
      <c r="S145" s="89">
        <v>945978</v>
      </c>
      <c r="T145" s="90">
        <v>60990</v>
      </c>
      <c r="U145" s="90">
        <v>1006968</v>
      </c>
    </row>
    <row r="146" spans="1:21">
      <c r="A146" s="86">
        <v>91308</v>
      </c>
      <c r="B146" s="87" t="s">
        <v>1624</v>
      </c>
      <c r="C146" s="198">
        <v>2.05E-4</v>
      </c>
      <c r="D146" s="198">
        <v>1.8650000000000001E-4</v>
      </c>
      <c r="E146" s="88">
        <v>71992.33</v>
      </c>
      <c r="F146" s="88">
        <v>83700</v>
      </c>
      <c r="G146" s="88">
        <v>435079</v>
      </c>
      <c r="H146" s="88"/>
      <c r="I146" s="89">
        <v>8174.375</v>
      </c>
      <c r="J146" s="89">
        <v>381267.61</v>
      </c>
      <c r="K146" s="89">
        <v>29799</v>
      </c>
      <c r="L146" s="88">
        <v>4790</v>
      </c>
      <c r="M146" s="88"/>
      <c r="N146" s="89">
        <v>15246</v>
      </c>
      <c r="O146" s="89">
        <v>140724</v>
      </c>
      <c r="P146" s="89">
        <v>0</v>
      </c>
      <c r="Q146" s="88">
        <v>3858</v>
      </c>
      <c r="R146" s="88"/>
      <c r="S146" s="89">
        <v>116290</v>
      </c>
      <c r="T146" s="90">
        <v>980</v>
      </c>
      <c r="U146" s="90">
        <v>117270</v>
      </c>
    </row>
    <row r="147" spans="1:21">
      <c r="A147" s="86">
        <v>91311</v>
      </c>
      <c r="B147" s="87" t="s">
        <v>1625</v>
      </c>
      <c r="C147" s="198">
        <v>7.6649999999999999E-3</v>
      </c>
      <c r="D147" s="198">
        <v>7.9313999999999999E-3</v>
      </c>
      <c r="E147" s="88">
        <v>2915494.2899999996</v>
      </c>
      <c r="F147" s="88">
        <v>3559565</v>
      </c>
      <c r="G147" s="88">
        <v>16267698</v>
      </c>
      <c r="H147" s="88"/>
      <c r="I147" s="89">
        <v>305642</v>
      </c>
      <c r="J147" s="89">
        <v>14255689</v>
      </c>
      <c r="K147" s="89">
        <v>1114192</v>
      </c>
      <c r="L147" s="88">
        <v>121391</v>
      </c>
      <c r="M147" s="88"/>
      <c r="N147" s="89">
        <v>570038</v>
      </c>
      <c r="O147" s="89">
        <v>5261700.57</v>
      </c>
      <c r="P147" s="89">
        <v>0</v>
      </c>
      <c r="Q147" s="88">
        <v>535505</v>
      </c>
      <c r="R147" s="88"/>
      <c r="S147" s="89">
        <v>4348117</v>
      </c>
      <c r="T147" s="90">
        <v>-145156</v>
      </c>
      <c r="U147" s="90">
        <v>4202961</v>
      </c>
    </row>
    <row r="148" spans="1:21">
      <c r="A148" s="86">
        <v>91317</v>
      </c>
      <c r="B148" s="87" t="s">
        <v>1626</v>
      </c>
      <c r="C148" s="198">
        <v>9.0500000000000004E-5</v>
      </c>
      <c r="D148" s="198">
        <v>9.59E-5</v>
      </c>
      <c r="E148" s="88">
        <v>39328.85</v>
      </c>
      <c r="F148" s="88">
        <v>43039</v>
      </c>
      <c r="G148" s="88">
        <v>192071</v>
      </c>
      <c r="H148" s="88"/>
      <c r="I148" s="89">
        <v>3608.6875</v>
      </c>
      <c r="J148" s="89">
        <v>168316</v>
      </c>
      <c r="K148" s="89">
        <v>13155</v>
      </c>
      <c r="L148" s="88">
        <v>3623</v>
      </c>
      <c r="M148" s="88"/>
      <c r="N148" s="89">
        <v>6730</v>
      </c>
      <c r="O148" s="89">
        <v>62124</v>
      </c>
      <c r="P148" s="89">
        <v>0</v>
      </c>
      <c r="Q148" s="88">
        <v>2926</v>
      </c>
      <c r="R148" s="88"/>
      <c r="S148" s="89">
        <v>51338</v>
      </c>
      <c r="T148" s="90">
        <v>118</v>
      </c>
      <c r="U148" s="90">
        <v>51456</v>
      </c>
    </row>
    <row r="149" spans="1:21">
      <c r="A149" s="86">
        <v>91321</v>
      </c>
      <c r="B149" s="87" t="s">
        <v>1627</v>
      </c>
      <c r="C149" s="198">
        <v>4.1999999999999998E-5</v>
      </c>
      <c r="D149" s="198">
        <v>3.1999999999999999E-5</v>
      </c>
      <c r="E149" s="88">
        <v>17122.889999999996</v>
      </c>
      <c r="F149" s="88">
        <v>14361</v>
      </c>
      <c r="G149" s="88">
        <v>89138</v>
      </c>
      <c r="H149" s="88"/>
      <c r="I149" s="89">
        <v>1674.75</v>
      </c>
      <c r="J149" s="89">
        <v>78113</v>
      </c>
      <c r="K149" s="89">
        <v>6105</v>
      </c>
      <c r="L149" s="88">
        <v>6260</v>
      </c>
      <c r="M149" s="88"/>
      <c r="N149" s="89">
        <v>3123</v>
      </c>
      <c r="O149" s="89">
        <v>28831</v>
      </c>
      <c r="P149" s="89">
        <v>0</v>
      </c>
      <c r="Q149" s="88">
        <v>5826</v>
      </c>
      <c r="R149" s="88"/>
      <c r="S149" s="89">
        <v>23825</v>
      </c>
      <c r="T149" s="90">
        <v>-210</v>
      </c>
      <c r="U149" s="90">
        <v>23615</v>
      </c>
    </row>
    <row r="150" spans="1:21">
      <c r="A150" s="86">
        <v>91327</v>
      </c>
      <c r="B150" s="87" t="s">
        <v>1628</v>
      </c>
      <c r="C150" s="198">
        <v>1.03E-5</v>
      </c>
      <c r="D150" s="198">
        <v>1.13E-5</v>
      </c>
      <c r="E150" s="88">
        <v>4111.5200000000004</v>
      </c>
      <c r="F150" s="88">
        <v>5071</v>
      </c>
      <c r="G150" s="88">
        <v>21860</v>
      </c>
      <c r="H150" s="88"/>
      <c r="I150" s="89">
        <v>410.71249999999998</v>
      </c>
      <c r="J150" s="89">
        <v>19156</v>
      </c>
      <c r="K150" s="89">
        <v>1497</v>
      </c>
      <c r="L150" s="88">
        <v>72</v>
      </c>
      <c r="M150" s="88"/>
      <c r="N150" s="89">
        <v>766</v>
      </c>
      <c r="O150" s="89">
        <v>7071</v>
      </c>
      <c r="P150" s="89">
        <v>0</v>
      </c>
      <c r="Q150" s="88">
        <v>1050</v>
      </c>
      <c r="R150" s="88"/>
      <c r="S150" s="89">
        <v>5843</v>
      </c>
      <c r="T150" s="90">
        <v>-275</v>
      </c>
      <c r="U150" s="90">
        <v>5568</v>
      </c>
    </row>
    <row r="151" spans="1:21">
      <c r="A151" s="86">
        <v>91331</v>
      </c>
      <c r="B151" s="87" t="s">
        <v>1629</v>
      </c>
      <c r="C151" s="198">
        <v>2.8509999999999998E-3</v>
      </c>
      <c r="D151" s="198">
        <v>3.0317E-3</v>
      </c>
      <c r="E151" s="88">
        <v>1040695.76</v>
      </c>
      <c r="F151" s="88">
        <v>1360609</v>
      </c>
      <c r="G151" s="88">
        <v>6050777</v>
      </c>
      <c r="H151" s="88"/>
      <c r="I151" s="89">
        <v>113684</v>
      </c>
      <c r="J151" s="89">
        <v>5302410</v>
      </c>
      <c r="K151" s="89">
        <v>414424</v>
      </c>
      <c r="L151" s="88">
        <v>0</v>
      </c>
      <c r="M151" s="88"/>
      <c r="N151" s="89">
        <v>212026</v>
      </c>
      <c r="O151" s="89">
        <v>1957092</v>
      </c>
      <c r="P151" s="89">
        <v>0</v>
      </c>
      <c r="Q151" s="88">
        <v>459221</v>
      </c>
      <c r="R151" s="88"/>
      <c r="S151" s="89">
        <v>1617284</v>
      </c>
      <c r="T151" s="90">
        <v>-164462</v>
      </c>
      <c r="U151" s="90">
        <v>1452822</v>
      </c>
    </row>
    <row r="152" spans="1:21">
      <c r="A152" s="86">
        <v>91341</v>
      </c>
      <c r="B152" s="87" t="s">
        <v>1630</v>
      </c>
      <c r="C152" s="198">
        <v>1.4399999999999999E-5</v>
      </c>
      <c r="D152" s="198">
        <v>2.1299999999999999E-5</v>
      </c>
      <c r="E152" s="88">
        <v>7639.09</v>
      </c>
      <c r="F152" s="88">
        <v>9559</v>
      </c>
      <c r="G152" s="88">
        <v>30562</v>
      </c>
      <c r="H152" s="88"/>
      <c r="I152" s="89">
        <v>574</v>
      </c>
      <c r="J152" s="89">
        <v>26782</v>
      </c>
      <c r="K152" s="89">
        <v>2093</v>
      </c>
      <c r="L152" s="88">
        <v>514</v>
      </c>
      <c r="M152" s="88"/>
      <c r="N152" s="89">
        <v>1071</v>
      </c>
      <c r="O152" s="89">
        <v>9885</v>
      </c>
      <c r="P152" s="89">
        <v>0</v>
      </c>
      <c r="Q152" s="88">
        <v>2374</v>
      </c>
      <c r="R152" s="88"/>
      <c r="S152" s="89">
        <v>8169</v>
      </c>
      <c r="T152" s="90">
        <v>-382</v>
      </c>
      <c r="U152" s="90">
        <v>7786</v>
      </c>
    </row>
    <row r="153" spans="1:21">
      <c r="A153" s="86">
        <v>91401</v>
      </c>
      <c r="B153" s="87" t="s">
        <v>1631</v>
      </c>
      <c r="C153" s="198">
        <v>3.6841E-3</v>
      </c>
      <c r="D153" s="198">
        <v>3.5414999999999999E-3</v>
      </c>
      <c r="E153" s="88">
        <v>1403464.74</v>
      </c>
      <c r="F153" s="88">
        <v>1589404</v>
      </c>
      <c r="G153" s="88">
        <v>7818894</v>
      </c>
      <c r="H153" s="88"/>
      <c r="I153" s="89">
        <v>146903</v>
      </c>
      <c r="J153" s="89">
        <v>6851844</v>
      </c>
      <c r="K153" s="89">
        <v>535524</v>
      </c>
      <c r="L153" s="88">
        <v>30858</v>
      </c>
      <c r="M153" s="88"/>
      <c r="N153" s="89">
        <v>273983</v>
      </c>
      <c r="O153" s="89">
        <v>2528980</v>
      </c>
      <c r="P153" s="89">
        <v>0</v>
      </c>
      <c r="Q153" s="88">
        <v>11385</v>
      </c>
      <c r="R153" s="88"/>
      <c r="S153" s="89">
        <v>2089876</v>
      </c>
      <c r="T153" s="90">
        <v>10463</v>
      </c>
      <c r="U153" s="90">
        <v>2100338</v>
      </c>
    </row>
    <row r="154" spans="1:21">
      <c r="A154" s="86">
        <v>91411</v>
      </c>
      <c r="B154" s="87" t="s">
        <v>1632</v>
      </c>
      <c r="C154" s="198">
        <v>3.5379999999999998E-4</v>
      </c>
      <c r="D154" s="198">
        <v>3.1189999999999999E-4</v>
      </c>
      <c r="E154" s="88">
        <v>141435.49</v>
      </c>
      <c r="F154" s="88">
        <v>139979</v>
      </c>
      <c r="G154" s="88">
        <v>750882</v>
      </c>
      <c r="H154" s="88"/>
      <c r="I154" s="89">
        <v>14108</v>
      </c>
      <c r="J154" s="89">
        <v>658012</v>
      </c>
      <c r="K154" s="89">
        <v>51429</v>
      </c>
      <c r="L154" s="88">
        <v>22528</v>
      </c>
      <c r="M154" s="88"/>
      <c r="N154" s="89">
        <v>26312</v>
      </c>
      <c r="O154" s="89">
        <v>242869</v>
      </c>
      <c r="P154" s="89">
        <v>0</v>
      </c>
      <c r="Q154" s="88">
        <v>2801.92</v>
      </c>
      <c r="R154" s="88"/>
      <c r="S154" s="89">
        <v>200700</v>
      </c>
      <c r="T154" s="90">
        <v>4720</v>
      </c>
      <c r="U154" s="90">
        <v>205420</v>
      </c>
    </row>
    <row r="155" spans="1:21">
      <c r="A155" s="86">
        <v>91417</v>
      </c>
      <c r="B155" s="87" t="s">
        <v>1633</v>
      </c>
      <c r="C155" s="198">
        <v>9.9000000000000001E-6</v>
      </c>
      <c r="D155" s="198">
        <v>1.04E-5</v>
      </c>
      <c r="E155" s="88">
        <v>4800.1900000000005</v>
      </c>
      <c r="F155" s="88">
        <v>4667</v>
      </c>
      <c r="G155" s="88">
        <v>21011</v>
      </c>
      <c r="H155" s="88"/>
      <c r="I155" s="89">
        <v>394.76249999999999</v>
      </c>
      <c r="J155" s="89">
        <v>18412</v>
      </c>
      <c r="K155" s="89">
        <v>1439</v>
      </c>
      <c r="L155" s="88">
        <v>3686</v>
      </c>
      <c r="M155" s="88"/>
      <c r="N155" s="89">
        <v>736</v>
      </c>
      <c r="O155" s="89">
        <v>6796</v>
      </c>
      <c r="P155" s="89">
        <v>0</v>
      </c>
      <c r="Q155" s="88">
        <v>0</v>
      </c>
      <c r="R155" s="88"/>
      <c r="S155" s="89">
        <v>5616</v>
      </c>
      <c r="T155" s="90">
        <v>1711</v>
      </c>
      <c r="U155" s="90">
        <v>7327</v>
      </c>
    </row>
    <row r="156" spans="1:21">
      <c r="A156" s="86">
        <v>91421</v>
      </c>
      <c r="B156" s="87" t="s">
        <v>1634</v>
      </c>
      <c r="C156" s="198">
        <v>7.0400000000000004E-5</v>
      </c>
      <c r="D156" s="198">
        <v>7.3399999999999995E-5</v>
      </c>
      <c r="E156" s="88">
        <v>30682.670000000006</v>
      </c>
      <c r="F156" s="88">
        <v>32941</v>
      </c>
      <c r="G156" s="88">
        <v>149412</v>
      </c>
      <c r="H156" s="88"/>
      <c r="I156" s="89">
        <v>2807</v>
      </c>
      <c r="J156" s="89">
        <v>130933</v>
      </c>
      <c r="K156" s="89">
        <v>10233</v>
      </c>
      <c r="L156" s="88">
        <v>2567</v>
      </c>
      <c r="M156" s="88"/>
      <c r="N156" s="89">
        <v>5236</v>
      </c>
      <c r="O156" s="89">
        <v>48327</v>
      </c>
      <c r="P156" s="89">
        <v>0</v>
      </c>
      <c r="Q156" s="88">
        <v>4833</v>
      </c>
      <c r="R156" s="88"/>
      <c r="S156" s="89">
        <v>39936</v>
      </c>
      <c r="T156" s="90">
        <v>-400</v>
      </c>
      <c r="U156" s="90">
        <v>39536</v>
      </c>
    </row>
    <row r="157" spans="1:21">
      <c r="A157" s="86">
        <v>91423</v>
      </c>
      <c r="B157" s="87" t="s">
        <v>1635</v>
      </c>
      <c r="C157" s="198">
        <v>3.8699999999999999E-5</v>
      </c>
      <c r="D157" s="198">
        <v>3.9499999999999998E-5</v>
      </c>
      <c r="E157" s="88">
        <v>17177.96</v>
      </c>
      <c r="F157" s="88">
        <v>17727</v>
      </c>
      <c r="G157" s="88">
        <v>82134</v>
      </c>
      <c r="H157" s="88"/>
      <c r="I157" s="89">
        <v>1543</v>
      </c>
      <c r="J157" s="89">
        <v>71976</v>
      </c>
      <c r="K157" s="89">
        <v>5625</v>
      </c>
      <c r="L157" s="88">
        <v>10132</v>
      </c>
      <c r="M157" s="88"/>
      <c r="N157" s="89">
        <v>2878</v>
      </c>
      <c r="O157" s="89">
        <v>26566</v>
      </c>
      <c r="P157" s="89">
        <v>0</v>
      </c>
      <c r="Q157" s="88">
        <v>4072</v>
      </c>
      <c r="R157" s="88"/>
      <c r="S157" s="89">
        <v>21953</v>
      </c>
      <c r="T157" s="90">
        <v>1493</v>
      </c>
      <c r="U157" s="90">
        <v>23446</v>
      </c>
    </row>
    <row r="158" spans="1:21">
      <c r="A158" s="86">
        <v>91431</v>
      </c>
      <c r="B158" s="87" t="s">
        <v>1636</v>
      </c>
      <c r="C158" s="198">
        <v>1.417E-4</v>
      </c>
      <c r="D158" s="198">
        <v>1.606E-4</v>
      </c>
      <c r="E158" s="88">
        <v>68459.420000000013</v>
      </c>
      <c r="F158" s="88">
        <v>72076</v>
      </c>
      <c r="G158" s="88">
        <v>300735</v>
      </c>
      <c r="H158" s="88"/>
      <c r="I158" s="89">
        <v>5650</v>
      </c>
      <c r="J158" s="89">
        <v>263540</v>
      </c>
      <c r="K158" s="89">
        <v>20598</v>
      </c>
      <c r="L158" s="88">
        <v>1741</v>
      </c>
      <c r="M158" s="88"/>
      <c r="N158" s="89">
        <v>10538</v>
      </c>
      <c r="O158" s="89">
        <v>97271</v>
      </c>
      <c r="P158" s="89">
        <v>0</v>
      </c>
      <c r="Q158" s="88">
        <v>2500</v>
      </c>
      <c r="R158" s="88"/>
      <c r="S158" s="89">
        <v>80382</v>
      </c>
      <c r="T158" s="90">
        <v>-116</v>
      </c>
      <c r="U158" s="90">
        <v>80266</v>
      </c>
    </row>
    <row r="159" spans="1:21">
      <c r="A159" s="86">
        <v>91441</v>
      </c>
      <c r="B159" s="87" t="s">
        <v>1637</v>
      </c>
      <c r="C159" s="198">
        <v>7.3800000000000005E-4</v>
      </c>
      <c r="D159" s="198">
        <v>8.0199999999999998E-4</v>
      </c>
      <c r="E159" s="88">
        <v>243177.92</v>
      </c>
      <c r="F159" s="88">
        <v>359933</v>
      </c>
      <c r="G159" s="88">
        <v>1566283</v>
      </c>
      <c r="H159" s="88"/>
      <c r="I159" s="89">
        <v>29428</v>
      </c>
      <c r="J159" s="89">
        <v>1372563</v>
      </c>
      <c r="K159" s="89">
        <v>107276</v>
      </c>
      <c r="L159" s="88">
        <v>0</v>
      </c>
      <c r="M159" s="88"/>
      <c r="N159" s="89">
        <v>54884</v>
      </c>
      <c r="O159" s="89">
        <v>506606</v>
      </c>
      <c r="P159" s="89">
        <v>0</v>
      </c>
      <c r="Q159" s="88">
        <v>154968</v>
      </c>
      <c r="R159" s="88"/>
      <c r="S159" s="89">
        <v>418645</v>
      </c>
      <c r="T159" s="90">
        <v>-51667</v>
      </c>
      <c r="U159" s="90">
        <v>366977</v>
      </c>
    </row>
    <row r="160" spans="1:21">
      <c r="A160" s="86">
        <v>91451</v>
      </c>
      <c r="B160" s="87" t="s">
        <v>1638</v>
      </c>
      <c r="C160" s="198">
        <v>1.5629000000000001E-3</v>
      </c>
      <c r="D160" s="198">
        <v>1.7028E-3</v>
      </c>
      <c r="E160" s="88">
        <v>596684.65999999992</v>
      </c>
      <c r="F160" s="88">
        <v>764206</v>
      </c>
      <c r="G160" s="88">
        <v>3316997</v>
      </c>
      <c r="H160" s="88"/>
      <c r="I160" s="89">
        <v>62321</v>
      </c>
      <c r="J160" s="89">
        <v>2906747</v>
      </c>
      <c r="K160" s="89">
        <v>227185</v>
      </c>
      <c r="L160" s="88">
        <v>0</v>
      </c>
      <c r="M160" s="88"/>
      <c r="N160" s="89">
        <v>116231</v>
      </c>
      <c r="O160" s="89">
        <v>1072865</v>
      </c>
      <c r="P160" s="89">
        <v>0</v>
      </c>
      <c r="Q160" s="88">
        <v>204791</v>
      </c>
      <c r="R160" s="88"/>
      <c r="S160" s="89">
        <v>886585</v>
      </c>
      <c r="T160" s="90">
        <v>-69029</v>
      </c>
      <c r="U160" s="90">
        <v>817556</v>
      </c>
    </row>
    <row r="161" spans="1:21">
      <c r="A161" s="86">
        <v>91457</v>
      </c>
      <c r="B161" s="87" t="s">
        <v>1639</v>
      </c>
      <c r="C161" s="198">
        <v>2.58E-5</v>
      </c>
      <c r="D161" s="198">
        <v>2.7500000000000001E-5</v>
      </c>
      <c r="E161" s="88">
        <v>28420.840000000004</v>
      </c>
      <c r="F161" s="88">
        <v>12342</v>
      </c>
      <c r="G161" s="88">
        <v>54756</v>
      </c>
      <c r="H161" s="88"/>
      <c r="I161" s="89">
        <v>1029</v>
      </c>
      <c r="J161" s="89">
        <v>47984</v>
      </c>
      <c r="K161" s="89">
        <v>3750</v>
      </c>
      <c r="L161" s="88">
        <v>24288</v>
      </c>
      <c r="M161" s="88"/>
      <c r="N161" s="89">
        <v>1919</v>
      </c>
      <c r="O161" s="89">
        <v>17711</v>
      </c>
      <c r="P161" s="89">
        <v>0</v>
      </c>
      <c r="Q161" s="88">
        <v>0</v>
      </c>
      <c r="R161" s="88"/>
      <c r="S161" s="89">
        <v>14636</v>
      </c>
      <c r="T161" s="90">
        <v>7429</v>
      </c>
      <c r="U161" s="90">
        <v>22065</v>
      </c>
    </row>
    <row r="162" spans="1:21">
      <c r="A162" s="86">
        <v>91461</v>
      </c>
      <c r="B162" s="87" t="s">
        <v>1640</v>
      </c>
      <c r="C162" s="198">
        <v>8.6999999999999997E-6</v>
      </c>
      <c r="D162" s="198">
        <v>6.3999999999999997E-6</v>
      </c>
      <c r="E162" s="88">
        <v>2697.2400000000002</v>
      </c>
      <c r="F162" s="88">
        <v>2872</v>
      </c>
      <c r="G162" s="88">
        <v>18464</v>
      </c>
      <c r="H162" s="88"/>
      <c r="I162" s="89">
        <v>347</v>
      </c>
      <c r="J162" s="89">
        <v>16181</v>
      </c>
      <c r="K162" s="89">
        <v>1265</v>
      </c>
      <c r="L162" s="88">
        <v>3156</v>
      </c>
      <c r="M162" s="88"/>
      <c r="N162" s="89">
        <v>647</v>
      </c>
      <c r="O162" s="89">
        <v>5972</v>
      </c>
      <c r="P162" s="89">
        <v>0</v>
      </c>
      <c r="Q162" s="88">
        <v>0</v>
      </c>
      <c r="R162" s="88"/>
      <c r="S162" s="89">
        <v>4935</v>
      </c>
      <c r="T162" s="90">
        <v>1104</v>
      </c>
      <c r="U162" s="90">
        <v>6039</v>
      </c>
    </row>
    <row r="163" spans="1:21">
      <c r="A163" s="86">
        <v>91501</v>
      </c>
      <c r="B163" s="87" t="s">
        <v>1641</v>
      </c>
      <c r="C163" s="198">
        <v>5.1099999999999995E-4</v>
      </c>
      <c r="D163" s="198">
        <v>4.8660000000000001E-4</v>
      </c>
      <c r="E163" s="88">
        <v>207395.53999999998</v>
      </c>
      <c r="F163" s="88">
        <v>218383</v>
      </c>
      <c r="G163" s="88">
        <v>1084513</v>
      </c>
      <c r="H163" s="88"/>
      <c r="I163" s="89">
        <v>20376</v>
      </c>
      <c r="J163" s="89">
        <v>950379</v>
      </c>
      <c r="K163" s="89">
        <v>74279</v>
      </c>
      <c r="L163" s="88">
        <v>41752</v>
      </c>
      <c r="M163" s="88"/>
      <c r="N163" s="89">
        <v>38003</v>
      </c>
      <c r="O163" s="89">
        <v>350780</v>
      </c>
      <c r="P163" s="89">
        <v>0</v>
      </c>
      <c r="Q163" s="88">
        <v>0</v>
      </c>
      <c r="R163" s="88"/>
      <c r="S163" s="89">
        <v>289874</v>
      </c>
      <c r="T163" s="90">
        <v>17322</v>
      </c>
      <c r="U163" s="90">
        <v>307197</v>
      </c>
    </row>
    <row r="164" spans="1:21">
      <c r="A164" s="86">
        <v>91504</v>
      </c>
      <c r="B164" s="87" t="s">
        <v>1642</v>
      </c>
      <c r="C164" s="198">
        <v>1.0200000000000001E-5</v>
      </c>
      <c r="D164" s="198">
        <v>9.7999999999999993E-6</v>
      </c>
      <c r="E164" s="88">
        <v>5951.380000000001</v>
      </c>
      <c r="F164" s="88">
        <v>4398</v>
      </c>
      <c r="G164" s="88">
        <v>21648</v>
      </c>
      <c r="H164" s="88"/>
      <c r="I164" s="89">
        <v>406.72500000000002</v>
      </c>
      <c r="J164" s="89">
        <v>18970</v>
      </c>
      <c r="K164" s="89">
        <v>1483</v>
      </c>
      <c r="L164" s="88">
        <v>6563</v>
      </c>
      <c r="M164" s="88"/>
      <c r="N164" s="89">
        <v>759</v>
      </c>
      <c r="O164" s="89">
        <v>7002</v>
      </c>
      <c r="P164" s="89">
        <v>0</v>
      </c>
      <c r="Q164" s="88">
        <v>0</v>
      </c>
      <c r="R164" s="88"/>
      <c r="S164" s="89">
        <v>5786</v>
      </c>
      <c r="T164" s="90">
        <v>2270</v>
      </c>
      <c r="U164" s="90">
        <v>8056</v>
      </c>
    </row>
    <row r="165" spans="1:21">
      <c r="A165" s="86">
        <v>91601</v>
      </c>
      <c r="B165" s="87" t="s">
        <v>1643</v>
      </c>
      <c r="C165" s="198">
        <v>2.9077999999999999E-3</v>
      </c>
      <c r="D165" s="198">
        <v>2.5893000000000001E-3</v>
      </c>
      <c r="E165" s="88">
        <v>1153048.76</v>
      </c>
      <c r="F165" s="88">
        <v>1162062</v>
      </c>
      <c r="G165" s="88">
        <v>6171326</v>
      </c>
      <c r="H165" s="88"/>
      <c r="I165" s="89">
        <v>115949</v>
      </c>
      <c r="J165" s="89">
        <v>5408049</v>
      </c>
      <c r="K165" s="89">
        <v>422681</v>
      </c>
      <c r="L165" s="88">
        <v>254754</v>
      </c>
      <c r="M165" s="88"/>
      <c r="N165" s="89">
        <v>216250</v>
      </c>
      <c r="O165" s="89">
        <v>1996083</v>
      </c>
      <c r="P165" s="89">
        <v>0</v>
      </c>
      <c r="Q165" s="88">
        <v>0</v>
      </c>
      <c r="R165" s="88"/>
      <c r="S165" s="89">
        <v>1649505</v>
      </c>
      <c r="T165" s="90">
        <v>86224</v>
      </c>
      <c r="U165" s="90">
        <v>1735729</v>
      </c>
    </row>
    <row r="166" spans="1:21">
      <c r="A166" s="86">
        <v>91604</v>
      </c>
      <c r="B166" s="87" t="s">
        <v>1644</v>
      </c>
      <c r="C166" s="198">
        <v>8.6799999999999996E-5</v>
      </c>
      <c r="D166" s="198">
        <v>8.5000000000000006E-5</v>
      </c>
      <c r="E166" s="88">
        <v>47160.30999999999</v>
      </c>
      <c r="F166" s="88">
        <v>38147</v>
      </c>
      <c r="G166" s="88">
        <v>184219</v>
      </c>
      <c r="H166" s="88"/>
      <c r="I166" s="89">
        <v>3461</v>
      </c>
      <c r="J166" s="89">
        <v>161434</v>
      </c>
      <c r="K166" s="89">
        <v>12617</v>
      </c>
      <c r="L166" s="88">
        <v>17354</v>
      </c>
      <c r="M166" s="88"/>
      <c r="N166" s="89">
        <v>6455</v>
      </c>
      <c r="O166" s="89">
        <v>59585</v>
      </c>
      <c r="P166" s="89">
        <v>0</v>
      </c>
      <c r="Q166" s="88">
        <v>0</v>
      </c>
      <c r="R166" s="88"/>
      <c r="S166" s="89">
        <v>49239</v>
      </c>
      <c r="T166" s="90">
        <v>5419</v>
      </c>
      <c r="U166" s="90">
        <v>54658</v>
      </c>
    </row>
    <row r="167" spans="1:21">
      <c r="A167" s="86">
        <v>91608</v>
      </c>
      <c r="B167" s="87" t="s">
        <v>1645</v>
      </c>
      <c r="C167" s="198">
        <v>1.208E-4</v>
      </c>
      <c r="D167" s="198">
        <v>1.178E-4</v>
      </c>
      <c r="E167" s="88">
        <v>33633.730000000003</v>
      </c>
      <c r="F167" s="88">
        <v>52868</v>
      </c>
      <c r="G167" s="88">
        <v>256378</v>
      </c>
      <c r="H167" s="88"/>
      <c r="I167" s="89">
        <v>4817</v>
      </c>
      <c r="J167" s="89">
        <v>224669</v>
      </c>
      <c r="K167" s="89">
        <v>17560</v>
      </c>
      <c r="L167" s="88">
        <v>1751</v>
      </c>
      <c r="M167" s="88"/>
      <c r="N167" s="89">
        <v>8984</v>
      </c>
      <c r="O167" s="89">
        <v>82924</v>
      </c>
      <c r="P167" s="89">
        <v>0</v>
      </c>
      <c r="Q167" s="88">
        <v>42921</v>
      </c>
      <c r="R167" s="88"/>
      <c r="S167" s="89">
        <v>68526</v>
      </c>
      <c r="T167" s="90">
        <v>-13278</v>
      </c>
      <c r="U167" s="90">
        <v>55248</v>
      </c>
    </row>
    <row r="168" spans="1:21">
      <c r="A168" s="86">
        <v>91611</v>
      </c>
      <c r="B168" s="87" t="s">
        <v>1646</v>
      </c>
      <c r="C168" s="198">
        <v>1.4345E-3</v>
      </c>
      <c r="D168" s="198">
        <v>1.3361E-3</v>
      </c>
      <c r="E168" s="88">
        <v>495191.63999999996</v>
      </c>
      <c r="F168" s="88">
        <v>599634</v>
      </c>
      <c r="G168" s="88">
        <v>3044490</v>
      </c>
      <c r="H168" s="88"/>
      <c r="I168" s="89">
        <v>57201</v>
      </c>
      <c r="J168" s="89">
        <v>2667943</v>
      </c>
      <c r="K168" s="89">
        <v>208520</v>
      </c>
      <c r="L168" s="88">
        <v>36769</v>
      </c>
      <c r="M168" s="88"/>
      <c r="N168" s="89">
        <v>106682</v>
      </c>
      <c r="O168" s="89">
        <v>984724</v>
      </c>
      <c r="P168" s="89">
        <v>0</v>
      </c>
      <c r="Q168" s="88">
        <v>21938</v>
      </c>
      <c r="R168" s="88"/>
      <c r="S168" s="89">
        <v>813747</v>
      </c>
      <c r="T168" s="90">
        <v>11752</v>
      </c>
      <c r="U168" s="90">
        <v>825500</v>
      </c>
    </row>
    <row r="169" spans="1:21">
      <c r="A169" s="86">
        <v>91621</v>
      </c>
      <c r="B169" s="87" t="s">
        <v>1647</v>
      </c>
      <c r="C169" s="198">
        <v>2.5240000000000001E-4</v>
      </c>
      <c r="D169" s="198">
        <v>2.6200000000000003E-4</v>
      </c>
      <c r="E169" s="88">
        <v>102643.69999999998</v>
      </c>
      <c r="F169" s="88">
        <v>117584</v>
      </c>
      <c r="G169" s="88">
        <v>535677</v>
      </c>
      <c r="H169" s="88"/>
      <c r="I169" s="89">
        <v>10064</v>
      </c>
      <c r="J169" s="89">
        <v>469424</v>
      </c>
      <c r="K169" s="89">
        <v>36689</v>
      </c>
      <c r="L169" s="88">
        <v>20545</v>
      </c>
      <c r="M169" s="88"/>
      <c r="N169" s="89">
        <v>18771</v>
      </c>
      <c r="O169" s="89">
        <v>173262</v>
      </c>
      <c r="P169" s="89">
        <v>0</v>
      </c>
      <c r="Q169" s="88">
        <v>25591</v>
      </c>
      <c r="R169" s="88"/>
      <c r="S169" s="89">
        <v>143179</v>
      </c>
      <c r="T169" s="90">
        <v>-4085</v>
      </c>
      <c r="U169" s="90">
        <v>139094</v>
      </c>
    </row>
    <row r="170" spans="1:21">
      <c r="A170" s="86">
        <v>91631</v>
      </c>
      <c r="B170" s="87" t="s">
        <v>1648</v>
      </c>
      <c r="C170" s="198">
        <v>5.3870000000000003E-4</v>
      </c>
      <c r="D170" s="198">
        <v>5.4830000000000005E-4</v>
      </c>
      <c r="E170" s="88">
        <v>189554.94</v>
      </c>
      <c r="F170" s="88">
        <v>246074</v>
      </c>
      <c r="G170" s="88">
        <v>1143302</v>
      </c>
      <c r="H170" s="88"/>
      <c r="I170" s="89">
        <v>21481</v>
      </c>
      <c r="J170" s="89">
        <v>1001897</v>
      </c>
      <c r="K170" s="89">
        <v>78306</v>
      </c>
      <c r="L170" s="88">
        <v>0</v>
      </c>
      <c r="M170" s="88"/>
      <c r="N170" s="89">
        <v>40063</v>
      </c>
      <c r="O170" s="89">
        <v>369795</v>
      </c>
      <c r="P170" s="89">
        <v>0</v>
      </c>
      <c r="Q170" s="88">
        <v>35292</v>
      </c>
      <c r="R170" s="88"/>
      <c r="S170" s="89">
        <v>305588</v>
      </c>
      <c r="T170" s="90">
        <v>-10001</v>
      </c>
      <c r="U170" s="90">
        <v>295587</v>
      </c>
    </row>
    <row r="171" spans="1:21">
      <c r="A171" s="86">
        <v>91633</v>
      </c>
      <c r="B171" s="87" t="s">
        <v>1649</v>
      </c>
      <c r="C171" s="198">
        <v>2.3799999999999999E-5</v>
      </c>
      <c r="D171" s="198">
        <v>2.3200000000000001E-5</v>
      </c>
      <c r="E171" s="88">
        <v>11149.369999999999</v>
      </c>
      <c r="F171" s="88">
        <v>10412</v>
      </c>
      <c r="G171" s="88">
        <v>50512</v>
      </c>
      <c r="H171" s="88"/>
      <c r="I171" s="89">
        <v>949.02499999999998</v>
      </c>
      <c r="J171" s="89">
        <v>44264</v>
      </c>
      <c r="K171" s="89">
        <v>3460</v>
      </c>
      <c r="L171" s="88">
        <v>1407</v>
      </c>
      <c r="M171" s="88"/>
      <c r="N171" s="89">
        <v>1770</v>
      </c>
      <c r="O171" s="89">
        <v>16338</v>
      </c>
      <c r="P171" s="89">
        <v>0</v>
      </c>
      <c r="Q171" s="88">
        <v>5064</v>
      </c>
      <c r="R171" s="88"/>
      <c r="S171" s="89">
        <v>13501</v>
      </c>
      <c r="T171" s="90">
        <v>-1485</v>
      </c>
      <c r="U171" s="90">
        <v>12016</v>
      </c>
    </row>
    <row r="172" spans="1:21">
      <c r="A172" s="86">
        <v>91641</v>
      </c>
      <c r="B172" s="87" t="s">
        <v>1650</v>
      </c>
      <c r="C172" s="198">
        <v>2.742E-4</v>
      </c>
      <c r="D172" s="198">
        <v>3.1080000000000002E-4</v>
      </c>
      <c r="E172" s="88">
        <v>90324.84</v>
      </c>
      <c r="F172" s="88">
        <v>139485</v>
      </c>
      <c r="G172" s="88">
        <v>581944</v>
      </c>
      <c r="H172" s="88"/>
      <c r="I172" s="89">
        <v>10934</v>
      </c>
      <c r="J172" s="89">
        <v>509969</v>
      </c>
      <c r="K172" s="89">
        <v>39858</v>
      </c>
      <c r="L172" s="88">
        <v>0</v>
      </c>
      <c r="M172" s="88"/>
      <c r="N172" s="89">
        <v>20392</v>
      </c>
      <c r="O172" s="89">
        <v>188227</v>
      </c>
      <c r="P172" s="89">
        <v>0</v>
      </c>
      <c r="Q172" s="88">
        <v>73613</v>
      </c>
      <c r="R172" s="88"/>
      <c r="S172" s="89">
        <v>155545</v>
      </c>
      <c r="T172" s="90">
        <v>-24397</v>
      </c>
      <c r="U172" s="90">
        <v>131148</v>
      </c>
    </row>
    <row r="173" spans="1:21">
      <c r="A173" s="86">
        <v>91651</v>
      </c>
      <c r="B173" s="87" t="s">
        <v>1651</v>
      </c>
      <c r="C173" s="198">
        <v>4.6099999999999998E-4</v>
      </c>
      <c r="D173" s="198">
        <v>4.797E-4</v>
      </c>
      <c r="E173" s="88">
        <v>182169.7</v>
      </c>
      <c r="F173" s="88">
        <v>215286</v>
      </c>
      <c r="G173" s="88">
        <v>978396</v>
      </c>
      <c r="H173" s="88"/>
      <c r="I173" s="89">
        <v>18382.375</v>
      </c>
      <c r="J173" s="89">
        <v>857387</v>
      </c>
      <c r="K173" s="89">
        <v>67011</v>
      </c>
      <c r="L173" s="88">
        <v>0</v>
      </c>
      <c r="M173" s="88"/>
      <c r="N173" s="89">
        <v>34284</v>
      </c>
      <c r="O173" s="89">
        <v>316457</v>
      </c>
      <c r="P173" s="89">
        <v>0</v>
      </c>
      <c r="Q173" s="88">
        <v>30276</v>
      </c>
      <c r="R173" s="88"/>
      <c r="S173" s="89">
        <v>261511</v>
      </c>
      <c r="T173" s="90">
        <v>-9842</v>
      </c>
      <c r="U173" s="90">
        <v>251669</v>
      </c>
    </row>
    <row r="174" spans="1:21">
      <c r="A174" s="86">
        <v>91661</v>
      </c>
      <c r="B174" s="87" t="s">
        <v>1652</v>
      </c>
      <c r="C174" s="198">
        <v>1.6750000000000001E-4</v>
      </c>
      <c r="D174" s="198">
        <v>1.9149999999999999E-4</v>
      </c>
      <c r="E174" s="88">
        <v>50933.13</v>
      </c>
      <c r="F174" s="88">
        <v>85944</v>
      </c>
      <c r="G174" s="88">
        <v>355491</v>
      </c>
      <c r="H174" s="88"/>
      <c r="I174" s="89">
        <v>6679.0625</v>
      </c>
      <c r="J174" s="89">
        <v>311524</v>
      </c>
      <c r="K174" s="89">
        <v>24348</v>
      </c>
      <c r="L174" s="88">
        <v>0</v>
      </c>
      <c r="M174" s="88"/>
      <c r="N174" s="89">
        <v>12457</v>
      </c>
      <c r="O174" s="89">
        <v>114982</v>
      </c>
      <c r="P174" s="89">
        <v>0</v>
      </c>
      <c r="Q174" s="88">
        <v>40976</v>
      </c>
      <c r="R174" s="88"/>
      <c r="S174" s="89">
        <v>95018</v>
      </c>
      <c r="T174" s="90">
        <v>-12042</v>
      </c>
      <c r="U174" s="90">
        <v>82975</v>
      </c>
    </row>
    <row r="175" spans="1:21">
      <c r="A175" s="86">
        <v>91671</v>
      </c>
      <c r="B175" s="87" t="s">
        <v>1653</v>
      </c>
      <c r="C175" s="198">
        <v>9.7600000000000001E-5</v>
      </c>
      <c r="D175" s="198">
        <v>9.0000000000000006E-5</v>
      </c>
      <c r="E175" s="88">
        <v>40599.14</v>
      </c>
      <c r="F175" s="88">
        <v>40391.46</v>
      </c>
      <c r="G175" s="88">
        <v>207140</v>
      </c>
      <c r="H175" s="88"/>
      <c r="I175" s="89">
        <v>3891.8</v>
      </c>
      <c r="J175" s="89">
        <v>181521</v>
      </c>
      <c r="K175" s="89">
        <v>14187</v>
      </c>
      <c r="L175" s="88">
        <v>17521</v>
      </c>
      <c r="M175" s="88"/>
      <c r="N175" s="89">
        <v>7258</v>
      </c>
      <c r="O175" s="89">
        <v>66998</v>
      </c>
      <c r="P175" s="89">
        <v>0</v>
      </c>
      <c r="Q175" s="88">
        <v>0</v>
      </c>
      <c r="R175" s="88"/>
      <c r="S175" s="89">
        <v>55365</v>
      </c>
      <c r="T175" s="90">
        <v>6024</v>
      </c>
      <c r="U175" s="90">
        <v>61390</v>
      </c>
    </row>
    <row r="176" spans="1:21">
      <c r="A176" s="86">
        <v>91681</v>
      </c>
      <c r="B176" s="87" t="s">
        <v>1654</v>
      </c>
      <c r="C176" s="198">
        <v>4.7130000000000002E-4</v>
      </c>
      <c r="D176" s="198">
        <v>5.2590000000000004E-4</v>
      </c>
      <c r="E176" s="88">
        <v>361073.65</v>
      </c>
      <c r="F176" s="88">
        <v>236021</v>
      </c>
      <c r="G176" s="88">
        <v>1000256</v>
      </c>
      <c r="H176" s="88"/>
      <c r="I176" s="89">
        <v>18793</v>
      </c>
      <c r="J176" s="89">
        <v>876544</v>
      </c>
      <c r="K176" s="89">
        <v>68509</v>
      </c>
      <c r="L176" s="88">
        <v>196447</v>
      </c>
      <c r="M176" s="88"/>
      <c r="N176" s="89">
        <v>35050</v>
      </c>
      <c r="O176" s="89">
        <v>323528</v>
      </c>
      <c r="P176" s="89">
        <v>0</v>
      </c>
      <c r="Q176" s="88">
        <v>9078</v>
      </c>
      <c r="R176" s="88"/>
      <c r="S176" s="89">
        <v>267354</v>
      </c>
      <c r="T176" s="90">
        <v>55234</v>
      </c>
      <c r="U176" s="90">
        <v>322588</v>
      </c>
    </row>
    <row r="177" spans="1:21">
      <c r="A177" s="86">
        <v>91691</v>
      </c>
      <c r="B177" s="87" t="s">
        <v>1655</v>
      </c>
      <c r="C177" s="198">
        <v>2.4199999999999999E-5</v>
      </c>
      <c r="D177" s="198">
        <v>1.8700000000000001E-5</v>
      </c>
      <c r="E177" s="88">
        <v>9113.6699999999983</v>
      </c>
      <c r="F177" s="88">
        <v>8392</v>
      </c>
      <c r="G177" s="88">
        <v>51361</v>
      </c>
      <c r="H177" s="88"/>
      <c r="I177" s="89">
        <v>965</v>
      </c>
      <c r="J177" s="89">
        <v>45008</v>
      </c>
      <c r="K177" s="89">
        <v>3518</v>
      </c>
      <c r="L177" s="88">
        <v>2449</v>
      </c>
      <c r="M177" s="88"/>
      <c r="N177" s="89">
        <v>1800</v>
      </c>
      <c r="O177" s="89">
        <v>16612</v>
      </c>
      <c r="P177" s="89">
        <v>0</v>
      </c>
      <c r="Q177" s="88">
        <v>801</v>
      </c>
      <c r="R177" s="88"/>
      <c r="S177" s="89">
        <v>13728</v>
      </c>
      <c r="T177" s="90">
        <v>383</v>
      </c>
      <c r="U177" s="90">
        <v>14111</v>
      </c>
    </row>
    <row r="178" spans="1:21">
      <c r="A178" s="86">
        <v>91701</v>
      </c>
      <c r="B178" s="87" t="s">
        <v>1656</v>
      </c>
      <c r="C178" s="198">
        <v>1.0897000000000001E-3</v>
      </c>
      <c r="D178" s="198">
        <v>1.0575999999999999E-3</v>
      </c>
      <c r="E178" s="88">
        <v>448773.31999999995</v>
      </c>
      <c r="F178" s="88">
        <v>474645</v>
      </c>
      <c r="G178" s="88">
        <v>2312708</v>
      </c>
      <c r="H178" s="88"/>
      <c r="I178" s="89">
        <v>43452</v>
      </c>
      <c r="J178" s="89">
        <v>2026670</v>
      </c>
      <c r="K178" s="89">
        <v>158400</v>
      </c>
      <c r="L178" s="88">
        <v>20132</v>
      </c>
      <c r="M178" s="88"/>
      <c r="N178" s="89">
        <v>81040</v>
      </c>
      <c r="O178" s="89">
        <v>748033</v>
      </c>
      <c r="P178" s="89">
        <v>0</v>
      </c>
      <c r="Q178" s="88">
        <v>13968</v>
      </c>
      <c r="R178" s="88"/>
      <c r="S178" s="89">
        <v>618153</v>
      </c>
      <c r="T178" s="90">
        <v>-1590</v>
      </c>
      <c r="U178" s="90">
        <v>616563</v>
      </c>
    </row>
    <row r="179" spans="1:21">
      <c r="A179" s="86">
        <v>91704</v>
      </c>
      <c r="B179" s="87" t="s">
        <v>1657</v>
      </c>
      <c r="C179" s="198">
        <v>1.6699999999999999E-5</v>
      </c>
      <c r="D179" s="198">
        <v>1.66E-5</v>
      </c>
      <c r="E179" s="88">
        <v>6924.2000000000016</v>
      </c>
      <c r="F179" s="88">
        <v>7450</v>
      </c>
      <c r="G179" s="88">
        <v>35443</v>
      </c>
      <c r="H179" s="88"/>
      <c r="I179" s="89">
        <v>665.91250000000002</v>
      </c>
      <c r="J179" s="89">
        <v>31059</v>
      </c>
      <c r="K179" s="89">
        <v>2428</v>
      </c>
      <c r="L179" s="88">
        <v>1658</v>
      </c>
      <c r="M179" s="88"/>
      <c r="N179" s="89">
        <v>1242</v>
      </c>
      <c r="O179" s="89">
        <v>11464</v>
      </c>
      <c r="P179" s="89">
        <v>0</v>
      </c>
      <c r="Q179" s="88">
        <v>0</v>
      </c>
      <c r="R179" s="88"/>
      <c r="S179" s="89">
        <v>9473</v>
      </c>
      <c r="T179" s="90">
        <v>628</v>
      </c>
      <c r="U179" s="90">
        <v>10101</v>
      </c>
    </row>
    <row r="180" spans="1:21">
      <c r="A180" s="86">
        <v>91706</v>
      </c>
      <c r="B180" s="87" t="s">
        <v>1658</v>
      </c>
      <c r="C180" s="198">
        <v>2.4279999999999999E-4</v>
      </c>
      <c r="D180" s="198">
        <v>2.565E-4</v>
      </c>
      <c r="E180" s="88">
        <v>104554.31999999999</v>
      </c>
      <c r="F180" s="88">
        <v>115116</v>
      </c>
      <c r="G180" s="88">
        <v>515303</v>
      </c>
      <c r="H180" s="88"/>
      <c r="I180" s="89">
        <v>9681.65</v>
      </c>
      <c r="J180" s="89">
        <v>451570</v>
      </c>
      <c r="K180" s="89">
        <v>35294</v>
      </c>
      <c r="L180" s="88">
        <v>807</v>
      </c>
      <c r="M180" s="88"/>
      <c r="N180" s="89">
        <v>18057</v>
      </c>
      <c r="O180" s="89">
        <v>166672</v>
      </c>
      <c r="P180" s="89">
        <v>0</v>
      </c>
      <c r="Q180" s="88">
        <v>14823</v>
      </c>
      <c r="R180" s="88"/>
      <c r="S180" s="89">
        <v>137733</v>
      </c>
      <c r="T180" s="90">
        <v>-6265</v>
      </c>
      <c r="U180" s="90">
        <v>131468</v>
      </c>
    </row>
    <row r="181" spans="1:21">
      <c r="A181" s="86">
        <v>91719</v>
      </c>
      <c r="B181" s="87" t="s">
        <v>1659</v>
      </c>
      <c r="C181" s="198">
        <v>4.9299999999999999E-5</v>
      </c>
      <c r="D181" s="198">
        <v>4.4199999999999997E-5</v>
      </c>
      <c r="E181" s="88">
        <v>15848.369999999997</v>
      </c>
      <c r="F181" s="88">
        <v>19837</v>
      </c>
      <c r="G181" s="88">
        <v>104631</v>
      </c>
      <c r="H181" s="88"/>
      <c r="I181" s="89">
        <v>1966</v>
      </c>
      <c r="J181" s="89">
        <v>91690</v>
      </c>
      <c r="K181" s="89">
        <v>7166</v>
      </c>
      <c r="L181" s="88">
        <v>6810</v>
      </c>
      <c r="M181" s="88"/>
      <c r="N181" s="89">
        <v>3666</v>
      </c>
      <c r="O181" s="89">
        <v>33842</v>
      </c>
      <c r="P181" s="89">
        <v>0</v>
      </c>
      <c r="Q181" s="88">
        <v>3972</v>
      </c>
      <c r="R181" s="88"/>
      <c r="S181" s="89">
        <v>27966</v>
      </c>
      <c r="T181" s="90">
        <v>602</v>
      </c>
      <c r="U181" s="90">
        <v>28568</v>
      </c>
    </row>
    <row r="182" spans="1:21">
      <c r="A182" s="86">
        <v>91801</v>
      </c>
      <c r="B182" s="87" t="s">
        <v>1660</v>
      </c>
      <c r="C182" s="198">
        <v>8.3853999999999995E-3</v>
      </c>
      <c r="D182" s="198">
        <v>8.1784000000000006E-3</v>
      </c>
      <c r="E182" s="88">
        <v>3229080.93</v>
      </c>
      <c r="F182" s="88">
        <v>3670417</v>
      </c>
      <c r="G182" s="88">
        <v>17796628</v>
      </c>
      <c r="H182" s="88"/>
      <c r="I182" s="89">
        <v>334368</v>
      </c>
      <c r="J182" s="89">
        <v>15595519</v>
      </c>
      <c r="K182" s="89">
        <v>1218910</v>
      </c>
      <c r="L182" s="88">
        <v>0</v>
      </c>
      <c r="M182" s="88"/>
      <c r="N182" s="89">
        <v>623614</v>
      </c>
      <c r="O182" s="89">
        <v>5756225</v>
      </c>
      <c r="P182" s="89">
        <v>0</v>
      </c>
      <c r="Q182" s="88">
        <v>122778</v>
      </c>
      <c r="R182" s="88"/>
      <c r="S182" s="89">
        <v>4756777</v>
      </c>
      <c r="T182" s="90">
        <v>-45736</v>
      </c>
      <c r="U182" s="90">
        <v>4711042</v>
      </c>
    </row>
    <row r="183" spans="1:21">
      <c r="A183" s="86">
        <v>91804</v>
      </c>
      <c r="B183" s="87" t="s">
        <v>1661</v>
      </c>
      <c r="C183" s="198">
        <v>1.462E-4</v>
      </c>
      <c r="D183" s="198">
        <v>1.4349999999999999E-4</v>
      </c>
      <c r="E183" s="88">
        <v>90420.56</v>
      </c>
      <c r="F183" s="88">
        <v>64402</v>
      </c>
      <c r="G183" s="88">
        <v>310285</v>
      </c>
      <c r="H183" s="88"/>
      <c r="I183" s="89">
        <v>5830</v>
      </c>
      <c r="J183" s="89">
        <v>271909</v>
      </c>
      <c r="K183" s="89">
        <v>21252</v>
      </c>
      <c r="L183" s="88">
        <v>55024</v>
      </c>
      <c r="M183" s="88"/>
      <c r="N183" s="89">
        <v>10873</v>
      </c>
      <c r="O183" s="89">
        <v>100360</v>
      </c>
      <c r="P183" s="89">
        <v>0</v>
      </c>
      <c r="Q183" s="88">
        <v>0</v>
      </c>
      <c r="R183" s="88"/>
      <c r="S183" s="89">
        <v>82935</v>
      </c>
      <c r="T183" s="90">
        <v>18762</v>
      </c>
      <c r="U183" s="90">
        <v>101697</v>
      </c>
    </row>
    <row r="184" spans="1:21">
      <c r="A184" s="86">
        <v>91811</v>
      </c>
      <c r="B184" s="87" t="s">
        <v>1662</v>
      </c>
      <c r="C184" s="198">
        <v>4.6454000000000001E-3</v>
      </c>
      <c r="D184" s="198">
        <v>5.0266E-3</v>
      </c>
      <c r="E184" s="88">
        <v>1763087.8699999999</v>
      </c>
      <c r="F184" s="88">
        <v>2255908</v>
      </c>
      <c r="G184" s="88">
        <v>9859095</v>
      </c>
      <c r="H184" s="88"/>
      <c r="I184" s="89">
        <v>185235</v>
      </c>
      <c r="J184" s="89">
        <v>8639710</v>
      </c>
      <c r="K184" s="89">
        <v>675260</v>
      </c>
      <c r="L184" s="88">
        <v>0</v>
      </c>
      <c r="M184" s="88"/>
      <c r="N184" s="89">
        <v>345474</v>
      </c>
      <c r="O184" s="89">
        <v>3188872</v>
      </c>
      <c r="P184" s="89">
        <v>0</v>
      </c>
      <c r="Q184" s="88">
        <v>514506</v>
      </c>
      <c r="R184" s="88"/>
      <c r="S184" s="89">
        <v>2635191</v>
      </c>
      <c r="T184" s="90">
        <v>-157089</v>
      </c>
      <c r="U184" s="90">
        <v>2478102</v>
      </c>
    </row>
    <row r="185" spans="1:21">
      <c r="A185" s="86">
        <v>91812</v>
      </c>
      <c r="B185" s="87" t="s">
        <v>1663</v>
      </c>
      <c r="C185" s="198">
        <v>5.8199999999999998E-5</v>
      </c>
      <c r="D185" s="198">
        <v>4.1499999999999999E-5</v>
      </c>
      <c r="E185" s="88">
        <v>24707.129999999997</v>
      </c>
      <c r="F185" s="88">
        <v>18625</v>
      </c>
      <c r="G185" s="88">
        <v>123520</v>
      </c>
      <c r="H185" s="88"/>
      <c r="I185" s="89">
        <v>2320.7249999999999</v>
      </c>
      <c r="J185" s="89">
        <v>108243</v>
      </c>
      <c r="K185" s="89">
        <v>8460</v>
      </c>
      <c r="L185" s="88">
        <v>16587</v>
      </c>
      <c r="M185" s="88"/>
      <c r="N185" s="89">
        <v>4328</v>
      </c>
      <c r="O185" s="89">
        <v>39952</v>
      </c>
      <c r="P185" s="89">
        <v>0</v>
      </c>
      <c r="Q185" s="88">
        <v>0</v>
      </c>
      <c r="R185" s="88"/>
      <c r="S185" s="89">
        <v>33015</v>
      </c>
      <c r="T185" s="90">
        <v>5261</v>
      </c>
      <c r="U185" s="90">
        <v>38276</v>
      </c>
    </row>
    <row r="186" spans="1:21">
      <c r="A186" s="86">
        <v>91813</v>
      </c>
      <c r="B186" s="87" t="s">
        <v>1664</v>
      </c>
      <c r="C186" s="198">
        <v>1.083E-4</v>
      </c>
      <c r="D186" s="198">
        <v>9.6100000000000005E-5</v>
      </c>
      <c r="E186" s="88">
        <v>43088.72</v>
      </c>
      <c r="F186" s="88">
        <v>43129</v>
      </c>
      <c r="G186" s="88">
        <v>229849</v>
      </c>
      <c r="H186" s="88"/>
      <c r="I186" s="89">
        <v>4318</v>
      </c>
      <c r="J186" s="89">
        <v>201421</v>
      </c>
      <c r="K186" s="89">
        <v>15743</v>
      </c>
      <c r="L186" s="88">
        <v>16214</v>
      </c>
      <c r="M186" s="88"/>
      <c r="N186" s="89">
        <v>8054</v>
      </c>
      <c r="O186" s="89">
        <v>74343</v>
      </c>
      <c r="P186" s="89">
        <v>0</v>
      </c>
      <c r="Q186" s="88">
        <v>5268</v>
      </c>
      <c r="R186" s="88"/>
      <c r="S186" s="89">
        <v>61435</v>
      </c>
      <c r="T186" s="90">
        <v>2581</v>
      </c>
      <c r="U186" s="90">
        <v>64016</v>
      </c>
    </row>
    <row r="187" spans="1:21">
      <c r="A187" s="86">
        <v>91818</v>
      </c>
      <c r="B187" s="87" t="s">
        <v>1665</v>
      </c>
      <c r="C187" s="198">
        <v>3.8559999999999999E-4</v>
      </c>
      <c r="D187" s="198">
        <v>3.8890000000000002E-4</v>
      </c>
      <c r="E187" s="88">
        <v>416376.07000000007</v>
      </c>
      <c r="F187" s="88">
        <v>174536</v>
      </c>
      <c r="G187" s="88">
        <v>818372</v>
      </c>
      <c r="H187" s="88"/>
      <c r="I187" s="89">
        <v>15375.8</v>
      </c>
      <c r="J187" s="89">
        <v>717155</v>
      </c>
      <c r="K187" s="89">
        <v>56051</v>
      </c>
      <c r="L187" s="88">
        <v>347266</v>
      </c>
      <c r="M187" s="88"/>
      <c r="N187" s="89">
        <v>28677</v>
      </c>
      <c r="O187" s="89">
        <v>264698</v>
      </c>
      <c r="P187" s="89">
        <v>0</v>
      </c>
      <c r="Q187" s="88">
        <v>10099</v>
      </c>
      <c r="R187" s="88"/>
      <c r="S187" s="89">
        <v>218739</v>
      </c>
      <c r="T187" s="90">
        <v>98677</v>
      </c>
      <c r="U187" s="90">
        <v>317416</v>
      </c>
    </row>
    <row r="188" spans="1:21">
      <c r="A188" s="86">
        <v>91819</v>
      </c>
      <c r="B188" s="87" t="s">
        <v>1666</v>
      </c>
      <c r="C188" s="198">
        <v>2.8200000000000002E-4</v>
      </c>
      <c r="D188" s="198">
        <v>2.9609999999999999E-4</v>
      </c>
      <c r="E188" s="88">
        <v>118267.02</v>
      </c>
      <c r="F188" s="88">
        <v>132888</v>
      </c>
      <c r="G188" s="88">
        <v>598498</v>
      </c>
      <c r="H188" s="88"/>
      <c r="I188" s="89">
        <v>11245</v>
      </c>
      <c r="J188" s="89">
        <v>524475</v>
      </c>
      <c r="K188" s="89">
        <v>40992</v>
      </c>
      <c r="L188" s="88">
        <v>13743</v>
      </c>
      <c r="M188" s="88"/>
      <c r="N188" s="89">
        <v>20972</v>
      </c>
      <c r="O188" s="89">
        <v>193581</v>
      </c>
      <c r="P188" s="89">
        <v>0</v>
      </c>
      <c r="Q188" s="88">
        <v>11963</v>
      </c>
      <c r="R188" s="88"/>
      <c r="S188" s="89">
        <v>159970</v>
      </c>
      <c r="T188" s="90">
        <v>3219</v>
      </c>
      <c r="U188" s="90">
        <v>163189</v>
      </c>
    </row>
    <row r="189" spans="1:21">
      <c r="A189" s="86">
        <v>91821</v>
      </c>
      <c r="B189" s="87" t="s">
        <v>1667</v>
      </c>
      <c r="C189" s="198">
        <v>1.63E-4</v>
      </c>
      <c r="D189" s="198">
        <v>1.5799999999999999E-4</v>
      </c>
      <c r="E189" s="88">
        <v>61732.91</v>
      </c>
      <c r="F189" s="88">
        <v>70909</v>
      </c>
      <c r="G189" s="88">
        <v>345941</v>
      </c>
      <c r="H189" s="88"/>
      <c r="I189" s="89">
        <v>6499.625</v>
      </c>
      <c r="J189" s="89">
        <v>303154</v>
      </c>
      <c r="K189" s="89">
        <v>23694</v>
      </c>
      <c r="L189" s="88">
        <v>4196</v>
      </c>
      <c r="M189" s="88"/>
      <c r="N189" s="89">
        <v>12122</v>
      </c>
      <c r="O189" s="89">
        <v>111893</v>
      </c>
      <c r="P189" s="89">
        <v>0</v>
      </c>
      <c r="Q189" s="88">
        <v>1501</v>
      </c>
      <c r="R189" s="88"/>
      <c r="S189" s="89">
        <v>92465</v>
      </c>
      <c r="T189" s="90">
        <v>1532</v>
      </c>
      <c r="U189" s="90">
        <v>93997</v>
      </c>
    </row>
    <row r="190" spans="1:21">
      <c r="A190" s="86">
        <v>91831</v>
      </c>
      <c r="B190" s="87" t="s">
        <v>1668</v>
      </c>
      <c r="C190" s="198">
        <v>3.414E-4</v>
      </c>
      <c r="D190" s="198">
        <v>3.344E-4</v>
      </c>
      <c r="E190" s="88">
        <v>124107.91</v>
      </c>
      <c r="F190" s="88">
        <v>150077</v>
      </c>
      <c r="G190" s="88">
        <v>724565</v>
      </c>
      <c r="H190" s="88"/>
      <c r="I190" s="89">
        <v>13613</v>
      </c>
      <c r="J190" s="89">
        <v>634950</v>
      </c>
      <c r="K190" s="89">
        <v>49626</v>
      </c>
      <c r="L190" s="88">
        <v>12411</v>
      </c>
      <c r="M190" s="88"/>
      <c r="N190" s="89">
        <v>25390</v>
      </c>
      <c r="O190" s="89">
        <v>234357</v>
      </c>
      <c r="P190" s="89">
        <v>0</v>
      </c>
      <c r="Q190" s="88">
        <v>9146</v>
      </c>
      <c r="R190" s="88"/>
      <c r="S190" s="89">
        <v>193666</v>
      </c>
      <c r="T190" s="90">
        <v>2194</v>
      </c>
      <c r="U190" s="90">
        <v>195860</v>
      </c>
    </row>
    <row r="191" spans="1:21">
      <c r="A191" s="86">
        <v>91841</v>
      </c>
      <c r="B191" s="87" t="s">
        <v>1669</v>
      </c>
      <c r="C191" s="198">
        <v>2.63E-4</v>
      </c>
      <c r="D191" s="198">
        <v>2.7290000000000002E-4</v>
      </c>
      <c r="E191" s="88">
        <v>112188.05</v>
      </c>
      <c r="F191" s="88">
        <v>122476</v>
      </c>
      <c r="G191" s="88">
        <v>558174</v>
      </c>
      <c r="H191" s="88"/>
      <c r="I191" s="89">
        <v>10487.125</v>
      </c>
      <c r="J191" s="89">
        <v>489138</v>
      </c>
      <c r="K191" s="89">
        <v>38230</v>
      </c>
      <c r="L191" s="88">
        <v>0</v>
      </c>
      <c r="M191" s="88"/>
      <c r="N191" s="89">
        <v>19559</v>
      </c>
      <c r="O191" s="89">
        <v>180538</v>
      </c>
      <c r="P191" s="89">
        <v>0</v>
      </c>
      <c r="Q191" s="88">
        <v>24859</v>
      </c>
      <c r="R191" s="88"/>
      <c r="S191" s="89">
        <v>149192</v>
      </c>
      <c r="T191" s="90">
        <v>-10148</v>
      </c>
      <c r="U191" s="90">
        <v>139044</v>
      </c>
    </row>
    <row r="192" spans="1:21">
      <c r="A192" s="86">
        <v>91851</v>
      </c>
      <c r="B192" s="87" t="s">
        <v>1670</v>
      </c>
      <c r="C192" s="198">
        <v>7.2059999999999995E-4</v>
      </c>
      <c r="D192" s="198">
        <v>7.8410000000000003E-4</v>
      </c>
      <c r="E192" s="88">
        <v>289167.15999999997</v>
      </c>
      <c r="F192" s="88">
        <v>351899</v>
      </c>
      <c r="G192" s="88">
        <v>1529355</v>
      </c>
      <c r="H192" s="88"/>
      <c r="I192" s="89">
        <v>28734</v>
      </c>
      <c r="J192" s="89">
        <v>1340202</v>
      </c>
      <c r="K192" s="89">
        <v>104747</v>
      </c>
      <c r="L192" s="88">
        <v>7182</v>
      </c>
      <c r="M192" s="88"/>
      <c r="N192" s="89">
        <v>53590</v>
      </c>
      <c r="O192" s="89">
        <v>494662</v>
      </c>
      <c r="P192" s="89">
        <v>0</v>
      </c>
      <c r="Q192" s="88">
        <v>62684</v>
      </c>
      <c r="R192" s="88"/>
      <c r="S192" s="89">
        <v>408774</v>
      </c>
      <c r="T192" s="90">
        <v>-14788</v>
      </c>
      <c r="U192" s="90">
        <v>393986</v>
      </c>
    </row>
    <row r="193" spans="1:21">
      <c r="A193" s="86">
        <v>91861</v>
      </c>
      <c r="B193" s="87" t="s">
        <v>1671</v>
      </c>
      <c r="C193" s="198">
        <v>1.9899999999999999E-5</v>
      </c>
      <c r="D193" s="198">
        <v>1.8499999999999999E-5</v>
      </c>
      <c r="E193" s="88">
        <v>7957.7099999999991</v>
      </c>
      <c r="F193" s="88">
        <v>8303</v>
      </c>
      <c r="G193" s="88">
        <v>42234</v>
      </c>
      <c r="H193" s="88"/>
      <c r="I193" s="89">
        <v>794</v>
      </c>
      <c r="J193" s="89">
        <v>37011</v>
      </c>
      <c r="K193" s="89">
        <v>2893</v>
      </c>
      <c r="L193" s="88">
        <v>3091</v>
      </c>
      <c r="M193" s="88"/>
      <c r="N193" s="89">
        <v>1480</v>
      </c>
      <c r="O193" s="89">
        <v>13661</v>
      </c>
      <c r="P193" s="89">
        <v>0</v>
      </c>
      <c r="Q193" s="88">
        <v>221</v>
      </c>
      <c r="R193" s="88"/>
      <c r="S193" s="89">
        <v>11289</v>
      </c>
      <c r="T193" s="90">
        <v>930</v>
      </c>
      <c r="U193" s="90">
        <v>12219</v>
      </c>
    </row>
    <row r="194" spans="1:21">
      <c r="A194" s="86">
        <v>91871</v>
      </c>
      <c r="B194" s="87" t="s">
        <v>1672</v>
      </c>
      <c r="C194" s="198">
        <v>1.2712000000000001E-3</v>
      </c>
      <c r="D194" s="198">
        <v>1.3523000000000001E-3</v>
      </c>
      <c r="E194" s="88">
        <v>508749.63</v>
      </c>
      <c r="F194" s="88">
        <v>606904</v>
      </c>
      <c r="G194" s="88">
        <v>2697912</v>
      </c>
      <c r="H194" s="88"/>
      <c r="I194" s="89">
        <v>50689</v>
      </c>
      <c r="J194" s="89">
        <v>2364231</v>
      </c>
      <c r="K194" s="89">
        <v>184783</v>
      </c>
      <c r="L194" s="88">
        <v>0</v>
      </c>
      <c r="M194" s="88"/>
      <c r="N194" s="89">
        <v>94538</v>
      </c>
      <c r="O194" s="89">
        <v>872625</v>
      </c>
      <c r="P194" s="89">
        <v>0</v>
      </c>
      <c r="Q194" s="88">
        <v>108234</v>
      </c>
      <c r="R194" s="88"/>
      <c r="S194" s="89">
        <v>721112</v>
      </c>
      <c r="T194" s="90">
        <v>-34437</v>
      </c>
      <c r="U194" s="90">
        <v>686676</v>
      </c>
    </row>
    <row r="195" spans="1:21">
      <c r="A195" s="86">
        <v>91881</v>
      </c>
      <c r="B195" s="87" t="s">
        <v>1673</v>
      </c>
      <c r="C195" s="198">
        <v>1.01E-5</v>
      </c>
      <c r="D195" s="198">
        <v>2.1399999999999998E-5</v>
      </c>
      <c r="E195" s="88">
        <v>5881.13</v>
      </c>
      <c r="F195" s="88">
        <v>9604</v>
      </c>
      <c r="G195" s="88">
        <v>21436</v>
      </c>
      <c r="H195" s="88"/>
      <c r="I195" s="89">
        <v>402.73750000000001</v>
      </c>
      <c r="J195" s="89">
        <v>18784</v>
      </c>
      <c r="K195" s="89">
        <v>1468</v>
      </c>
      <c r="L195" s="88">
        <v>0</v>
      </c>
      <c r="M195" s="88"/>
      <c r="N195" s="89">
        <v>751</v>
      </c>
      <c r="O195" s="89">
        <v>6933</v>
      </c>
      <c r="P195" s="89">
        <v>0</v>
      </c>
      <c r="Q195" s="88">
        <v>14714</v>
      </c>
      <c r="R195" s="88"/>
      <c r="S195" s="89">
        <v>5729</v>
      </c>
      <c r="T195" s="90">
        <v>-5904</v>
      </c>
      <c r="U195" s="90">
        <v>-175</v>
      </c>
    </row>
    <row r="196" spans="1:21">
      <c r="A196" s="86">
        <v>91901</v>
      </c>
      <c r="B196" s="87" t="s">
        <v>1674</v>
      </c>
      <c r="C196" s="198">
        <v>3.6564000000000002E-3</v>
      </c>
      <c r="D196" s="198">
        <v>3.4198000000000002E-3</v>
      </c>
      <c r="E196" s="88">
        <v>1388384.1</v>
      </c>
      <c r="F196" s="88">
        <v>1534786</v>
      </c>
      <c r="G196" s="88">
        <v>7760106</v>
      </c>
      <c r="H196" s="88"/>
      <c r="I196" s="89">
        <v>145799</v>
      </c>
      <c r="J196" s="89">
        <v>6800326</v>
      </c>
      <c r="K196" s="89">
        <v>531498</v>
      </c>
      <c r="L196" s="88">
        <v>147570</v>
      </c>
      <c r="M196" s="88"/>
      <c r="N196" s="89">
        <v>271923</v>
      </c>
      <c r="O196" s="89">
        <v>2509965</v>
      </c>
      <c r="P196" s="89">
        <v>0</v>
      </c>
      <c r="Q196" s="88">
        <v>0</v>
      </c>
      <c r="R196" s="88"/>
      <c r="S196" s="89">
        <v>2074162</v>
      </c>
      <c r="T196" s="90">
        <v>57850</v>
      </c>
      <c r="U196" s="90">
        <v>2132013</v>
      </c>
    </row>
    <row r="197" spans="1:21">
      <c r="A197" s="86">
        <v>91903</v>
      </c>
      <c r="B197" s="87" t="s">
        <v>1675</v>
      </c>
      <c r="C197" s="198">
        <v>8.3999999999999992E-6</v>
      </c>
      <c r="D197" s="198">
        <v>9.5000000000000005E-6</v>
      </c>
      <c r="E197" s="88">
        <v>4422.4000000000005</v>
      </c>
      <c r="F197" s="88">
        <v>4264</v>
      </c>
      <c r="G197" s="88">
        <v>17828</v>
      </c>
      <c r="H197" s="88"/>
      <c r="I197" s="89">
        <v>334.95</v>
      </c>
      <c r="J197" s="89">
        <v>15623</v>
      </c>
      <c r="K197" s="89">
        <v>1221</v>
      </c>
      <c r="L197" s="88">
        <v>656</v>
      </c>
      <c r="M197" s="88"/>
      <c r="N197" s="89">
        <v>625</v>
      </c>
      <c r="O197" s="89">
        <v>5766</v>
      </c>
      <c r="P197" s="89">
        <v>0</v>
      </c>
      <c r="Q197" s="88">
        <v>6052</v>
      </c>
      <c r="R197" s="88"/>
      <c r="S197" s="89">
        <v>4765</v>
      </c>
      <c r="T197" s="90">
        <v>-2825</v>
      </c>
      <c r="U197" s="90">
        <v>1940</v>
      </c>
    </row>
    <row r="198" spans="1:21">
      <c r="A198" s="86">
        <v>91904</v>
      </c>
      <c r="B198" s="87" t="s">
        <v>1676</v>
      </c>
      <c r="C198" s="198">
        <v>2.3300000000000001E-5</v>
      </c>
      <c r="D198" s="198">
        <v>1.1600000000000001E-5</v>
      </c>
      <c r="E198" s="88">
        <v>9195.409999999998</v>
      </c>
      <c r="F198" s="88">
        <v>5206</v>
      </c>
      <c r="G198" s="88">
        <v>49450</v>
      </c>
      <c r="H198" s="88"/>
      <c r="I198" s="89">
        <v>929.08749999999998</v>
      </c>
      <c r="J198" s="89">
        <v>43334</v>
      </c>
      <c r="K198" s="89">
        <v>3387</v>
      </c>
      <c r="L198" s="88">
        <v>9161</v>
      </c>
      <c r="M198" s="88"/>
      <c r="N198" s="89">
        <v>1733</v>
      </c>
      <c r="O198" s="89">
        <v>15994</v>
      </c>
      <c r="P198" s="89">
        <v>0</v>
      </c>
      <c r="Q198" s="88">
        <v>0</v>
      </c>
      <c r="R198" s="88"/>
      <c r="S198" s="89">
        <v>13217</v>
      </c>
      <c r="T198" s="90">
        <v>3062</v>
      </c>
      <c r="U198" s="90">
        <v>16279</v>
      </c>
    </row>
    <row r="199" spans="1:21">
      <c r="A199" s="86">
        <v>91908</v>
      </c>
      <c r="B199" s="87" t="s">
        <v>1677</v>
      </c>
      <c r="C199" s="198">
        <v>1.3699999999999999E-5</v>
      </c>
      <c r="D199" s="198">
        <v>1.73E-5</v>
      </c>
      <c r="E199" s="88">
        <v>3751.2</v>
      </c>
      <c r="F199" s="88">
        <v>7764</v>
      </c>
      <c r="G199" s="88">
        <v>29076</v>
      </c>
      <c r="H199" s="88"/>
      <c r="I199" s="89">
        <v>546.28750000000002</v>
      </c>
      <c r="J199" s="89">
        <v>25480</v>
      </c>
      <c r="K199" s="89">
        <v>1991</v>
      </c>
      <c r="L199" s="88">
        <v>1638</v>
      </c>
      <c r="M199" s="88"/>
      <c r="N199" s="89">
        <v>1019</v>
      </c>
      <c r="O199" s="89">
        <v>9404</v>
      </c>
      <c r="P199" s="89">
        <v>0</v>
      </c>
      <c r="Q199" s="88">
        <v>3446</v>
      </c>
      <c r="R199" s="88"/>
      <c r="S199" s="89">
        <v>7772</v>
      </c>
      <c r="T199" s="90">
        <v>-83</v>
      </c>
      <c r="U199" s="90">
        <v>7689</v>
      </c>
    </row>
    <row r="200" spans="1:21">
      <c r="A200" s="86">
        <v>91911</v>
      </c>
      <c r="B200" s="87" t="s">
        <v>1678</v>
      </c>
      <c r="C200" s="198">
        <v>4.639E-4</v>
      </c>
      <c r="D200" s="198">
        <v>4.4079999999999998E-4</v>
      </c>
      <c r="E200" s="88">
        <v>186806.7</v>
      </c>
      <c r="F200" s="88">
        <v>197828</v>
      </c>
      <c r="G200" s="88">
        <v>984551</v>
      </c>
      <c r="H200" s="88"/>
      <c r="I200" s="89">
        <v>18498</v>
      </c>
      <c r="J200" s="89">
        <v>862781</v>
      </c>
      <c r="K200" s="89">
        <v>67433</v>
      </c>
      <c r="L200" s="88">
        <v>9361</v>
      </c>
      <c r="M200" s="88"/>
      <c r="N200" s="89">
        <v>34500</v>
      </c>
      <c r="O200" s="89">
        <v>318448</v>
      </c>
      <c r="P200" s="89">
        <v>0</v>
      </c>
      <c r="Q200" s="88">
        <v>8482</v>
      </c>
      <c r="R200" s="88"/>
      <c r="S200" s="89">
        <v>263156</v>
      </c>
      <c r="T200" s="90">
        <v>-1046</v>
      </c>
      <c r="U200" s="90">
        <v>262110</v>
      </c>
    </row>
    <row r="201" spans="1:21">
      <c r="A201" s="86">
        <v>91917</v>
      </c>
      <c r="B201" s="87" t="s">
        <v>1679</v>
      </c>
      <c r="C201" s="198">
        <v>1.36E-5</v>
      </c>
      <c r="D201" s="198">
        <v>1.42E-5</v>
      </c>
      <c r="E201" s="88">
        <v>6743.42</v>
      </c>
      <c r="F201" s="88">
        <v>6373</v>
      </c>
      <c r="G201" s="88">
        <v>28864</v>
      </c>
      <c r="H201" s="88"/>
      <c r="I201" s="89">
        <v>542</v>
      </c>
      <c r="J201" s="89">
        <v>25294</v>
      </c>
      <c r="K201" s="89">
        <v>1977</v>
      </c>
      <c r="L201" s="88">
        <v>731</v>
      </c>
      <c r="M201" s="88"/>
      <c r="N201" s="89">
        <v>1011</v>
      </c>
      <c r="O201" s="89">
        <v>9336</v>
      </c>
      <c r="P201" s="89">
        <v>0</v>
      </c>
      <c r="Q201" s="88">
        <v>0</v>
      </c>
      <c r="R201" s="88"/>
      <c r="S201" s="89">
        <v>7715</v>
      </c>
      <c r="T201" s="90">
        <v>203</v>
      </c>
      <c r="U201" s="90">
        <v>7918</v>
      </c>
    </row>
    <row r="202" spans="1:21">
      <c r="A202" s="86">
        <v>91921</v>
      </c>
      <c r="B202" s="87" t="s">
        <v>1680</v>
      </c>
      <c r="C202" s="198">
        <v>3.6600000000000001E-4</v>
      </c>
      <c r="D202" s="198">
        <v>3.4840000000000001E-4</v>
      </c>
      <c r="E202" s="88">
        <v>136994.49</v>
      </c>
      <c r="F202" s="88">
        <v>156360</v>
      </c>
      <c r="G202" s="88">
        <v>776774.61</v>
      </c>
      <c r="H202" s="88"/>
      <c r="I202" s="89">
        <v>14594.25</v>
      </c>
      <c r="J202" s="89">
        <v>680702</v>
      </c>
      <c r="K202" s="89">
        <v>53202</v>
      </c>
      <c r="L202" s="88">
        <v>0</v>
      </c>
      <c r="M202" s="88"/>
      <c r="N202" s="89">
        <v>27219</v>
      </c>
      <c r="O202" s="89">
        <v>251244</v>
      </c>
      <c r="P202" s="89">
        <v>0</v>
      </c>
      <c r="Q202" s="88">
        <v>12578</v>
      </c>
      <c r="R202" s="88"/>
      <c r="S202" s="89">
        <v>207620</v>
      </c>
      <c r="T202" s="90">
        <v>-4638</v>
      </c>
      <c r="U202" s="90">
        <v>202982</v>
      </c>
    </row>
    <row r="203" spans="1:21">
      <c r="A203" s="86">
        <v>92001</v>
      </c>
      <c r="B203" s="87" t="s">
        <v>1681</v>
      </c>
      <c r="C203" s="198">
        <v>1.9604000000000002E-3</v>
      </c>
      <c r="D203" s="198">
        <v>1.7531000000000001E-3</v>
      </c>
      <c r="E203" s="88">
        <v>743048.49</v>
      </c>
      <c r="F203" s="88">
        <v>786781</v>
      </c>
      <c r="G203" s="88">
        <v>4160626</v>
      </c>
      <c r="H203" s="88"/>
      <c r="I203" s="89">
        <v>78171</v>
      </c>
      <c r="J203" s="89">
        <v>3646034</v>
      </c>
      <c r="K203" s="89">
        <v>284966</v>
      </c>
      <c r="L203" s="88">
        <v>65513</v>
      </c>
      <c r="M203" s="88"/>
      <c r="N203" s="89">
        <v>145793</v>
      </c>
      <c r="O203" s="89">
        <v>1345732</v>
      </c>
      <c r="P203" s="89">
        <v>0</v>
      </c>
      <c r="Q203" s="88">
        <v>52440.480000000003</v>
      </c>
      <c r="R203" s="88"/>
      <c r="S203" s="89">
        <v>1112074</v>
      </c>
      <c r="T203" s="90">
        <v>-9057</v>
      </c>
      <c r="U203" s="90">
        <v>1103017</v>
      </c>
    </row>
    <row r="204" spans="1:21">
      <c r="A204" s="86">
        <v>92005</v>
      </c>
      <c r="B204" s="87" t="s">
        <v>1682</v>
      </c>
      <c r="C204" s="198">
        <v>4.6499999999999999E-5</v>
      </c>
      <c r="D204" s="198">
        <v>4.5800000000000002E-5</v>
      </c>
      <c r="E204" s="88">
        <v>20891.13</v>
      </c>
      <c r="F204" s="88">
        <v>20555</v>
      </c>
      <c r="G204" s="88">
        <v>98689</v>
      </c>
      <c r="H204" s="88"/>
      <c r="I204" s="89">
        <v>1854.1875</v>
      </c>
      <c r="J204" s="89">
        <v>86483</v>
      </c>
      <c r="K204" s="89">
        <v>6759</v>
      </c>
      <c r="L204" s="88">
        <v>2627</v>
      </c>
      <c r="M204" s="88"/>
      <c r="N204" s="89">
        <v>3458</v>
      </c>
      <c r="O204" s="89">
        <v>31920</v>
      </c>
      <c r="P204" s="89">
        <v>0</v>
      </c>
      <c r="Q204" s="88">
        <v>597</v>
      </c>
      <c r="R204" s="88"/>
      <c r="S204" s="89">
        <v>26378</v>
      </c>
      <c r="T204" s="90">
        <v>674</v>
      </c>
      <c r="U204" s="90">
        <v>27053</v>
      </c>
    </row>
    <row r="205" spans="1:21">
      <c r="A205" s="86">
        <v>92011</v>
      </c>
      <c r="B205" s="87" t="s">
        <v>1683</v>
      </c>
      <c r="C205" s="198">
        <v>1.8660000000000001E-4</v>
      </c>
      <c r="D205" s="198">
        <v>1.8230000000000001E-4</v>
      </c>
      <c r="E205" s="88">
        <v>77715.649999999994</v>
      </c>
      <c r="F205" s="88">
        <v>81815</v>
      </c>
      <c r="G205" s="88">
        <v>396028</v>
      </c>
      <c r="H205" s="88"/>
      <c r="I205" s="89">
        <v>7441</v>
      </c>
      <c r="J205" s="89">
        <v>347047</v>
      </c>
      <c r="K205" s="89">
        <v>27124</v>
      </c>
      <c r="L205" s="88">
        <v>17408</v>
      </c>
      <c r="M205" s="88"/>
      <c r="N205" s="89">
        <v>13877</v>
      </c>
      <c r="O205" s="89">
        <v>128093</v>
      </c>
      <c r="P205" s="89">
        <v>0</v>
      </c>
      <c r="Q205" s="88">
        <v>0</v>
      </c>
      <c r="R205" s="88"/>
      <c r="S205" s="89">
        <v>105852</v>
      </c>
      <c r="T205" s="90">
        <v>7783</v>
      </c>
      <c r="U205" s="90">
        <v>113635</v>
      </c>
    </row>
    <row r="206" spans="1:21">
      <c r="A206" s="86">
        <v>92017</v>
      </c>
      <c r="B206" s="87" t="s">
        <v>1684</v>
      </c>
      <c r="C206" s="198">
        <v>3.5099999999999999E-5</v>
      </c>
      <c r="D206" s="198">
        <v>3.7100000000000001E-5</v>
      </c>
      <c r="E206" s="88">
        <v>14855.15</v>
      </c>
      <c r="F206" s="88">
        <v>16650</v>
      </c>
      <c r="G206" s="88">
        <v>74494</v>
      </c>
      <c r="H206" s="88"/>
      <c r="I206" s="89">
        <v>1400</v>
      </c>
      <c r="J206" s="89">
        <v>65280</v>
      </c>
      <c r="K206" s="89">
        <v>5102</v>
      </c>
      <c r="L206" s="88">
        <v>388</v>
      </c>
      <c r="M206" s="88"/>
      <c r="N206" s="89">
        <v>2610</v>
      </c>
      <c r="O206" s="89">
        <v>24095</v>
      </c>
      <c r="P206" s="89">
        <v>0</v>
      </c>
      <c r="Q206" s="88">
        <v>2160</v>
      </c>
      <c r="R206" s="88"/>
      <c r="S206" s="89">
        <v>19911</v>
      </c>
      <c r="T206" s="90">
        <v>-766</v>
      </c>
      <c r="U206" s="90">
        <v>19146</v>
      </c>
    </row>
    <row r="207" spans="1:21">
      <c r="A207" s="86">
        <v>92021</v>
      </c>
      <c r="B207" s="87" t="s">
        <v>1685</v>
      </c>
      <c r="C207" s="198">
        <v>1.4249999999999999E-4</v>
      </c>
      <c r="D207" s="198">
        <v>9.8999999999999994E-5</v>
      </c>
      <c r="E207" s="88">
        <v>63076.850000000006</v>
      </c>
      <c r="F207" s="88">
        <v>44431</v>
      </c>
      <c r="G207" s="88">
        <v>302433</v>
      </c>
      <c r="H207" s="88"/>
      <c r="I207" s="89">
        <v>5682.1875</v>
      </c>
      <c r="J207" s="89">
        <v>265027</v>
      </c>
      <c r="K207" s="89">
        <v>20714</v>
      </c>
      <c r="L207" s="88">
        <v>27119</v>
      </c>
      <c r="M207" s="88"/>
      <c r="N207" s="89">
        <v>10598</v>
      </c>
      <c r="O207" s="89">
        <v>97820</v>
      </c>
      <c r="P207" s="89">
        <v>0</v>
      </c>
      <c r="Q207" s="88">
        <v>18999</v>
      </c>
      <c r="R207" s="88"/>
      <c r="S207" s="89">
        <v>80836</v>
      </c>
      <c r="T207" s="90">
        <v>-831</v>
      </c>
      <c r="U207" s="90">
        <v>80004</v>
      </c>
    </row>
    <row r="208" spans="1:21">
      <c r="A208" s="86">
        <v>92101</v>
      </c>
      <c r="B208" s="87" t="s">
        <v>1686</v>
      </c>
      <c r="C208" s="198">
        <v>8.6870000000000003E-4</v>
      </c>
      <c r="D208" s="198">
        <v>9.1750000000000002E-4</v>
      </c>
      <c r="E208" s="88">
        <v>332881.28999999998</v>
      </c>
      <c r="F208" s="88">
        <v>411768</v>
      </c>
      <c r="G208" s="88">
        <v>1843672</v>
      </c>
      <c r="H208" s="88"/>
      <c r="I208" s="89">
        <v>34639</v>
      </c>
      <c r="J208" s="89">
        <v>1615645</v>
      </c>
      <c r="K208" s="89">
        <v>126275</v>
      </c>
      <c r="L208" s="88">
        <v>18519</v>
      </c>
      <c r="M208" s="88"/>
      <c r="N208" s="89">
        <v>64604</v>
      </c>
      <c r="O208" s="89">
        <v>596326</v>
      </c>
      <c r="P208" s="89">
        <v>0</v>
      </c>
      <c r="Q208" s="88">
        <v>45788</v>
      </c>
      <c r="R208" s="88"/>
      <c r="S208" s="89">
        <v>492787</v>
      </c>
      <c r="T208" s="90">
        <v>-2848</v>
      </c>
      <c r="U208" s="90">
        <v>489939</v>
      </c>
    </row>
    <row r="209" spans="1:21">
      <c r="A209" s="86">
        <v>92104</v>
      </c>
      <c r="B209" s="87" t="s">
        <v>1687</v>
      </c>
      <c r="C209" s="198">
        <v>8.8000000000000004E-6</v>
      </c>
      <c r="D209" s="198">
        <v>8.1000000000000004E-6</v>
      </c>
      <c r="E209" s="88">
        <v>4595.5199999999995</v>
      </c>
      <c r="F209" s="88">
        <v>3635</v>
      </c>
      <c r="G209" s="88">
        <v>18677</v>
      </c>
      <c r="H209" s="88"/>
      <c r="I209" s="89">
        <v>351</v>
      </c>
      <c r="J209" s="89">
        <v>16367</v>
      </c>
      <c r="K209" s="89">
        <v>1279</v>
      </c>
      <c r="L209" s="88">
        <v>4163</v>
      </c>
      <c r="M209" s="88"/>
      <c r="N209" s="89">
        <v>654</v>
      </c>
      <c r="O209" s="89">
        <v>6041</v>
      </c>
      <c r="P209" s="89">
        <v>0</v>
      </c>
      <c r="Q209" s="88">
        <v>0</v>
      </c>
      <c r="R209" s="88"/>
      <c r="S209" s="89">
        <v>4992</v>
      </c>
      <c r="T209" s="90">
        <v>1637</v>
      </c>
      <c r="U209" s="90">
        <v>6629</v>
      </c>
    </row>
    <row r="210" spans="1:21">
      <c r="A210" s="86">
        <v>92109</v>
      </c>
      <c r="B210" s="87" t="s">
        <v>1688</v>
      </c>
      <c r="C210" s="198">
        <v>1.7909999999999999E-4</v>
      </c>
      <c r="D210" s="198">
        <v>1.7310000000000001E-4</v>
      </c>
      <c r="E210" s="88">
        <v>70342.320000000007</v>
      </c>
      <c r="F210" s="88">
        <v>77686</v>
      </c>
      <c r="G210" s="88">
        <v>380110</v>
      </c>
      <c r="H210" s="88"/>
      <c r="I210" s="89">
        <v>7142</v>
      </c>
      <c r="J210" s="89">
        <v>333098</v>
      </c>
      <c r="K210" s="89">
        <v>26034</v>
      </c>
      <c r="L210" s="88">
        <v>3189</v>
      </c>
      <c r="M210" s="88"/>
      <c r="N210" s="89">
        <v>13319</v>
      </c>
      <c r="O210" s="89">
        <v>122945</v>
      </c>
      <c r="P210" s="89">
        <v>0</v>
      </c>
      <c r="Q210" s="88">
        <v>19542</v>
      </c>
      <c r="R210" s="88"/>
      <c r="S210" s="89">
        <v>101598</v>
      </c>
      <c r="T210" s="90">
        <v>-5478</v>
      </c>
      <c r="U210" s="90">
        <v>96120</v>
      </c>
    </row>
    <row r="211" spans="1:21">
      <c r="A211" s="86">
        <v>92111</v>
      </c>
      <c r="B211" s="87" t="s">
        <v>1689</v>
      </c>
      <c r="C211" s="198">
        <v>5.0009999999999996E-4</v>
      </c>
      <c r="D211" s="198">
        <v>5.3319999999999995E-4</v>
      </c>
      <c r="E211" s="88">
        <v>205690.42</v>
      </c>
      <c r="F211" s="88">
        <v>239297</v>
      </c>
      <c r="G211" s="88">
        <v>1061380</v>
      </c>
      <c r="H211" s="88"/>
      <c r="I211" s="89">
        <v>19941</v>
      </c>
      <c r="J211" s="89">
        <v>930107</v>
      </c>
      <c r="K211" s="89">
        <v>72695</v>
      </c>
      <c r="L211" s="88">
        <v>14524</v>
      </c>
      <c r="M211" s="88"/>
      <c r="N211" s="89">
        <v>37192</v>
      </c>
      <c r="O211" s="89">
        <v>343298</v>
      </c>
      <c r="P211" s="89">
        <v>0</v>
      </c>
      <c r="Q211" s="88">
        <v>17909</v>
      </c>
      <c r="R211" s="88"/>
      <c r="S211" s="89">
        <v>283691</v>
      </c>
      <c r="T211" s="90">
        <v>1816</v>
      </c>
      <c r="U211" s="90">
        <v>285507</v>
      </c>
    </row>
    <row r="212" spans="1:21">
      <c r="A212" s="86">
        <v>92113</v>
      </c>
      <c r="B212" s="87" t="s">
        <v>1690</v>
      </c>
      <c r="C212" s="198">
        <v>2.2099999999999998E-5</v>
      </c>
      <c r="D212" s="198">
        <v>2.2900000000000001E-5</v>
      </c>
      <c r="E212" s="88">
        <v>27799.939999999995</v>
      </c>
      <c r="F212" s="88">
        <v>10277</v>
      </c>
      <c r="G212" s="88">
        <v>46904</v>
      </c>
      <c r="H212" s="88"/>
      <c r="I212" s="89">
        <v>881.23749999999995</v>
      </c>
      <c r="J212" s="89">
        <v>41103</v>
      </c>
      <c r="K212" s="89">
        <v>3212</v>
      </c>
      <c r="L212" s="88">
        <v>25322</v>
      </c>
      <c r="M212" s="88"/>
      <c r="N212" s="89">
        <v>1644</v>
      </c>
      <c r="O212" s="89">
        <v>15171</v>
      </c>
      <c r="P212" s="89">
        <v>0</v>
      </c>
      <c r="Q212" s="88">
        <v>0</v>
      </c>
      <c r="R212" s="88"/>
      <c r="S212" s="89">
        <v>12537</v>
      </c>
      <c r="T212" s="90">
        <v>7718</v>
      </c>
      <c r="U212" s="90">
        <v>20255</v>
      </c>
    </row>
    <row r="213" spans="1:21">
      <c r="A213" s="86">
        <v>92201</v>
      </c>
      <c r="B213" s="87" t="s">
        <v>1691</v>
      </c>
      <c r="C213" s="198">
        <v>1.0267E-3</v>
      </c>
      <c r="D213" s="198">
        <v>9.8930000000000003E-4</v>
      </c>
      <c r="E213" s="88">
        <v>411544.93999999994</v>
      </c>
      <c r="F213" s="88">
        <v>443992</v>
      </c>
      <c r="G213" s="88">
        <v>2179001</v>
      </c>
      <c r="H213" s="88"/>
      <c r="I213" s="89">
        <v>40940</v>
      </c>
      <c r="J213" s="89">
        <v>1909500</v>
      </c>
      <c r="K213" s="89">
        <v>149242</v>
      </c>
      <c r="L213" s="88">
        <v>60698</v>
      </c>
      <c r="M213" s="88"/>
      <c r="N213" s="89">
        <v>76355</v>
      </c>
      <c r="O213" s="89">
        <v>704786</v>
      </c>
      <c r="P213" s="89">
        <v>0</v>
      </c>
      <c r="Q213" s="88">
        <v>0</v>
      </c>
      <c r="R213" s="88"/>
      <c r="S213" s="89">
        <v>582415</v>
      </c>
      <c r="T213" s="90">
        <v>23895</v>
      </c>
      <c r="U213" s="90">
        <v>606310</v>
      </c>
    </row>
    <row r="214" spans="1:21">
      <c r="A214" s="86">
        <v>92301</v>
      </c>
      <c r="B214" s="87" t="s">
        <v>1692</v>
      </c>
      <c r="C214" s="198">
        <v>5.2411000000000003E-3</v>
      </c>
      <c r="D214" s="198">
        <v>5.0804999999999999E-3</v>
      </c>
      <c r="E214" s="88">
        <v>2094643.33</v>
      </c>
      <c r="F214" s="88">
        <v>2280098</v>
      </c>
      <c r="G214" s="88">
        <v>11123370</v>
      </c>
      <c r="H214" s="88"/>
      <c r="I214" s="89">
        <v>208989</v>
      </c>
      <c r="J214" s="89">
        <v>9747618</v>
      </c>
      <c r="K214" s="89">
        <v>761852</v>
      </c>
      <c r="L214" s="88">
        <v>77417</v>
      </c>
      <c r="M214" s="88"/>
      <c r="N214" s="89">
        <v>389775</v>
      </c>
      <c r="O214" s="89">
        <v>3597795</v>
      </c>
      <c r="P214" s="89">
        <v>0</v>
      </c>
      <c r="Q214" s="88">
        <v>16658.29</v>
      </c>
      <c r="R214" s="88"/>
      <c r="S214" s="89">
        <v>2973114</v>
      </c>
      <c r="T214" s="90">
        <v>15378</v>
      </c>
      <c r="U214" s="90">
        <v>2988491</v>
      </c>
    </row>
    <row r="215" spans="1:21">
      <c r="A215" s="86">
        <v>92302</v>
      </c>
      <c r="B215" s="87" t="s">
        <v>1693</v>
      </c>
      <c r="C215" s="198">
        <v>3.168E-4</v>
      </c>
      <c r="D215" s="198">
        <v>2.9910000000000001E-4</v>
      </c>
      <c r="E215" s="88">
        <v>116637.46000000002</v>
      </c>
      <c r="F215" s="88">
        <v>134234</v>
      </c>
      <c r="G215" s="88">
        <v>672356</v>
      </c>
      <c r="H215" s="88"/>
      <c r="I215" s="89">
        <v>12632.4</v>
      </c>
      <c r="J215" s="89">
        <v>589198</v>
      </c>
      <c r="K215" s="89">
        <v>46050</v>
      </c>
      <c r="L215" s="88">
        <v>0</v>
      </c>
      <c r="M215" s="88"/>
      <c r="N215" s="89">
        <v>23560</v>
      </c>
      <c r="O215" s="89">
        <v>217470</v>
      </c>
      <c r="P215" s="89">
        <v>0</v>
      </c>
      <c r="Q215" s="88">
        <v>9658</v>
      </c>
      <c r="R215" s="88"/>
      <c r="S215" s="89">
        <v>179711</v>
      </c>
      <c r="T215" s="90">
        <v>-3995</v>
      </c>
      <c r="U215" s="90">
        <v>175716</v>
      </c>
    </row>
    <row r="216" spans="1:21">
      <c r="A216" s="86">
        <v>92311</v>
      </c>
      <c r="B216" s="87" t="s">
        <v>1694</v>
      </c>
      <c r="C216" s="198">
        <v>2.1857000000000001E-3</v>
      </c>
      <c r="D216" s="198">
        <v>2.1316E-3</v>
      </c>
      <c r="E216" s="88">
        <v>841005.71</v>
      </c>
      <c r="F216" s="88">
        <v>956649</v>
      </c>
      <c r="G216" s="88">
        <v>4638788</v>
      </c>
      <c r="H216" s="88"/>
      <c r="I216" s="89">
        <v>87155</v>
      </c>
      <c r="J216" s="89">
        <v>4065057</v>
      </c>
      <c r="K216" s="89">
        <v>317716</v>
      </c>
      <c r="L216" s="88">
        <v>0</v>
      </c>
      <c r="M216" s="88"/>
      <c r="N216" s="89">
        <v>162548</v>
      </c>
      <c r="O216" s="89">
        <v>1500391</v>
      </c>
      <c r="P216" s="89">
        <v>0</v>
      </c>
      <c r="Q216" s="88">
        <v>92864</v>
      </c>
      <c r="R216" s="88"/>
      <c r="S216" s="89">
        <v>1239880</v>
      </c>
      <c r="T216" s="90">
        <v>-38618</v>
      </c>
      <c r="U216" s="90">
        <v>1201261</v>
      </c>
    </row>
    <row r="217" spans="1:21">
      <c r="A217" s="86">
        <v>92317</v>
      </c>
      <c r="B217" s="87" t="s">
        <v>1695</v>
      </c>
      <c r="C217" s="198">
        <v>2.9600000000000001E-5</v>
      </c>
      <c r="D217" s="198">
        <v>3.3300000000000003E-5</v>
      </c>
      <c r="E217" s="88">
        <v>20481.990000000002</v>
      </c>
      <c r="F217" s="88">
        <v>14945</v>
      </c>
      <c r="G217" s="88">
        <v>62821</v>
      </c>
      <c r="H217" s="88"/>
      <c r="I217" s="89">
        <v>1180.3</v>
      </c>
      <c r="J217" s="89">
        <v>55051</v>
      </c>
      <c r="K217" s="89">
        <v>4303</v>
      </c>
      <c r="L217" s="88">
        <v>12749</v>
      </c>
      <c r="M217" s="88"/>
      <c r="N217" s="89">
        <v>2201</v>
      </c>
      <c r="O217" s="89">
        <v>20319</v>
      </c>
      <c r="P217" s="89">
        <v>0</v>
      </c>
      <c r="Q217" s="88">
        <v>0</v>
      </c>
      <c r="R217" s="88"/>
      <c r="S217" s="89">
        <v>16791</v>
      </c>
      <c r="T217" s="90">
        <v>4401</v>
      </c>
      <c r="U217" s="90">
        <v>21192</v>
      </c>
    </row>
    <row r="218" spans="1:21">
      <c r="A218" s="86">
        <v>92321</v>
      </c>
      <c r="B218" s="87" t="s">
        <v>1696</v>
      </c>
      <c r="C218" s="198">
        <v>1.2218999999999999E-3</v>
      </c>
      <c r="D218" s="198">
        <v>1.1936E-3</v>
      </c>
      <c r="E218" s="88">
        <v>481504.52</v>
      </c>
      <c r="F218" s="88">
        <v>535681</v>
      </c>
      <c r="G218" s="88">
        <v>2593281</v>
      </c>
      <c r="H218" s="88"/>
      <c r="I218" s="89">
        <v>48723</v>
      </c>
      <c r="J218" s="89">
        <v>2272541</v>
      </c>
      <c r="K218" s="89">
        <v>177617</v>
      </c>
      <c r="L218" s="88">
        <v>61228</v>
      </c>
      <c r="M218" s="88"/>
      <c r="N218" s="89">
        <v>90871</v>
      </c>
      <c r="O218" s="89">
        <v>838783</v>
      </c>
      <c r="P218" s="89">
        <v>0</v>
      </c>
      <c r="Q218" s="88">
        <v>1343</v>
      </c>
      <c r="R218" s="88"/>
      <c r="S218" s="89">
        <v>693146</v>
      </c>
      <c r="T218" s="90">
        <v>25416</v>
      </c>
      <c r="U218" s="90">
        <v>718562</v>
      </c>
    </row>
    <row r="219" spans="1:21">
      <c r="A219" s="86">
        <v>92327</v>
      </c>
      <c r="B219" s="87" t="s">
        <v>1697</v>
      </c>
      <c r="C219" s="198">
        <v>7.6000000000000001E-6</v>
      </c>
      <c r="D219" s="198">
        <v>7.7999999999999999E-6</v>
      </c>
      <c r="E219" s="88">
        <v>5004.42</v>
      </c>
      <c r="F219" s="88">
        <v>3501</v>
      </c>
      <c r="G219" s="88">
        <v>16130</v>
      </c>
      <c r="H219" s="88"/>
      <c r="I219" s="89">
        <v>303.05</v>
      </c>
      <c r="J219" s="89">
        <v>14135</v>
      </c>
      <c r="K219" s="89">
        <v>1105</v>
      </c>
      <c r="L219" s="88">
        <v>2630</v>
      </c>
      <c r="M219" s="88"/>
      <c r="N219" s="89">
        <v>565</v>
      </c>
      <c r="O219" s="89">
        <v>5217</v>
      </c>
      <c r="P219" s="89">
        <v>0</v>
      </c>
      <c r="Q219" s="88">
        <v>0</v>
      </c>
      <c r="R219" s="88"/>
      <c r="S219" s="89">
        <v>4311</v>
      </c>
      <c r="T219" s="90">
        <v>853</v>
      </c>
      <c r="U219" s="90">
        <v>5165</v>
      </c>
    </row>
    <row r="220" spans="1:21">
      <c r="A220" s="86">
        <v>92331</v>
      </c>
      <c r="B220" s="87" t="s">
        <v>1698</v>
      </c>
      <c r="C220" s="198">
        <v>1.393E-4</v>
      </c>
      <c r="D220" s="198">
        <v>1.4789999999999999E-4</v>
      </c>
      <c r="E220" s="88">
        <v>54278.720000000001</v>
      </c>
      <c r="F220" s="88">
        <v>66377</v>
      </c>
      <c r="G220" s="88">
        <v>295641</v>
      </c>
      <c r="H220" s="88"/>
      <c r="I220" s="89">
        <v>5555</v>
      </c>
      <c r="J220" s="89">
        <v>259076</v>
      </c>
      <c r="K220" s="89">
        <v>20249</v>
      </c>
      <c r="L220" s="88">
        <v>3725</v>
      </c>
      <c r="M220" s="88"/>
      <c r="N220" s="89">
        <v>10360</v>
      </c>
      <c r="O220" s="89">
        <v>95624</v>
      </c>
      <c r="P220" s="89">
        <v>0</v>
      </c>
      <c r="Q220" s="88">
        <v>7047</v>
      </c>
      <c r="R220" s="88"/>
      <c r="S220" s="89">
        <v>79021</v>
      </c>
      <c r="T220" s="90">
        <v>-171</v>
      </c>
      <c r="U220" s="90">
        <v>78850</v>
      </c>
    </row>
    <row r="221" spans="1:21">
      <c r="A221" s="86">
        <v>92341</v>
      </c>
      <c r="B221" s="87" t="s">
        <v>1699</v>
      </c>
      <c r="C221" s="198">
        <v>7.9000000000000006E-6</v>
      </c>
      <c r="D221" s="198">
        <v>6.3999999999999997E-6</v>
      </c>
      <c r="E221" s="88">
        <v>2572.1800000000003</v>
      </c>
      <c r="F221" s="88">
        <v>2872</v>
      </c>
      <c r="G221" s="88">
        <v>16766</v>
      </c>
      <c r="H221" s="88"/>
      <c r="I221" s="89">
        <v>315</v>
      </c>
      <c r="J221" s="89">
        <v>14693</v>
      </c>
      <c r="K221" s="89">
        <v>1148</v>
      </c>
      <c r="L221" s="88">
        <v>478</v>
      </c>
      <c r="M221" s="88"/>
      <c r="N221" s="89">
        <v>588</v>
      </c>
      <c r="O221" s="89">
        <v>5423</v>
      </c>
      <c r="P221" s="89">
        <v>0</v>
      </c>
      <c r="Q221" s="88">
        <v>3063</v>
      </c>
      <c r="R221" s="88"/>
      <c r="S221" s="89">
        <v>4481</v>
      </c>
      <c r="T221" s="90">
        <v>-913</v>
      </c>
      <c r="U221" s="90">
        <v>3568</v>
      </c>
    </row>
    <row r="222" spans="1:21">
      <c r="A222" s="86">
        <v>92351</v>
      </c>
      <c r="B222" s="87" t="s">
        <v>1700</v>
      </c>
      <c r="C222" s="198">
        <v>1.95E-5</v>
      </c>
      <c r="D222" s="198">
        <v>2.8399999999999999E-5</v>
      </c>
      <c r="E222" s="88">
        <v>8511.8499999999985</v>
      </c>
      <c r="F222" s="88">
        <v>12746</v>
      </c>
      <c r="G222" s="88">
        <v>41386</v>
      </c>
      <c r="H222" s="88"/>
      <c r="I222" s="89">
        <v>777.5625</v>
      </c>
      <c r="J222" s="89">
        <v>36267</v>
      </c>
      <c r="K222" s="89">
        <v>2835</v>
      </c>
      <c r="L222" s="88">
        <v>1156.19</v>
      </c>
      <c r="M222" s="88"/>
      <c r="N222" s="89">
        <v>1450</v>
      </c>
      <c r="O222" s="89">
        <v>13386</v>
      </c>
      <c r="P222" s="89">
        <v>0</v>
      </c>
      <c r="Q222" s="88">
        <v>5799</v>
      </c>
      <c r="R222" s="88"/>
      <c r="S222" s="89">
        <v>11062</v>
      </c>
      <c r="T222" s="90">
        <v>-1052</v>
      </c>
      <c r="U222" s="90">
        <v>10010</v>
      </c>
    </row>
    <row r="223" spans="1:21">
      <c r="A223" s="86">
        <v>92401</v>
      </c>
      <c r="B223" s="87" t="s">
        <v>1701</v>
      </c>
      <c r="C223" s="198">
        <v>2.7449000000000002E-3</v>
      </c>
      <c r="D223" s="198">
        <v>2.7921999999999999E-3</v>
      </c>
      <c r="E223" s="88">
        <v>1162718.6200000001</v>
      </c>
      <c r="F223" s="88">
        <v>1253123</v>
      </c>
      <c r="G223" s="88">
        <v>5825597</v>
      </c>
      <c r="H223" s="88"/>
      <c r="I223" s="89">
        <v>109453</v>
      </c>
      <c r="J223" s="89">
        <v>5105080</v>
      </c>
      <c r="K223" s="89">
        <v>399001</v>
      </c>
      <c r="L223" s="88">
        <v>33227</v>
      </c>
      <c r="M223" s="88"/>
      <c r="N223" s="89">
        <v>204135</v>
      </c>
      <c r="O223" s="89">
        <v>1884259</v>
      </c>
      <c r="P223" s="89">
        <v>0</v>
      </c>
      <c r="Q223" s="88">
        <v>5343</v>
      </c>
      <c r="R223" s="88"/>
      <c r="S223" s="89">
        <v>1557097</v>
      </c>
      <c r="T223" s="90">
        <v>14486</v>
      </c>
      <c r="U223" s="90">
        <v>1571583</v>
      </c>
    </row>
    <row r="224" spans="1:21">
      <c r="A224" s="86">
        <v>92403</v>
      </c>
      <c r="B224" s="87" t="s">
        <v>1702</v>
      </c>
      <c r="C224" s="198">
        <v>9.7999999999999993E-6</v>
      </c>
      <c r="D224" s="198">
        <v>1.59E-5</v>
      </c>
      <c r="E224" s="88">
        <v>5969.3199999999988</v>
      </c>
      <c r="F224" s="88">
        <v>7136</v>
      </c>
      <c r="G224" s="88">
        <v>20799</v>
      </c>
      <c r="H224" s="88"/>
      <c r="I224" s="89">
        <v>390.77499999999998</v>
      </c>
      <c r="J224" s="89">
        <v>18226</v>
      </c>
      <c r="K224" s="89">
        <v>1425</v>
      </c>
      <c r="L224" s="88">
        <v>564</v>
      </c>
      <c r="M224" s="88"/>
      <c r="N224" s="89">
        <v>729</v>
      </c>
      <c r="O224" s="89">
        <v>6727</v>
      </c>
      <c r="P224" s="89">
        <v>0</v>
      </c>
      <c r="Q224" s="88">
        <v>1764</v>
      </c>
      <c r="R224" s="88"/>
      <c r="S224" s="89">
        <v>5559</v>
      </c>
      <c r="T224" s="90">
        <v>-243</v>
      </c>
      <c r="U224" s="90">
        <v>5317</v>
      </c>
    </row>
    <row r="225" spans="1:21">
      <c r="A225" s="86">
        <v>92411</v>
      </c>
      <c r="B225" s="87" t="s">
        <v>1703</v>
      </c>
      <c r="C225" s="198">
        <v>4.8030000000000002E-4</v>
      </c>
      <c r="D225" s="198">
        <v>5.2820000000000005E-4</v>
      </c>
      <c r="E225" s="88">
        <v>173749.71</v>
      </c>
      <c r="F225" s="88">
        <v>237053</v>
      </c>
      <c r="G225" s="88">
        <v>1019358</v>
      </c>
      <c r="H225" s="88"/>
      <c r="I225" s="89">
        <v>19152</v>
      </c>
      <c r="J225" s="89">
        <v>893282</v>
      </c>
      <c r="K225" s="89">
        <v>69817</v>
      </c>
      <c r="L225" s="88">
        <v>572</v>
      </c>
      <c r="M225" s="88"/>
      <c r="N225" s="89">
        <v>35719</v>
      </c>
      <c r="O225" s="89">
        <v>329706</v>
      </c>
      <c r="P225" s="89">
        <v>0</v>
      </c>
      <c r="Q225" s="88">
        <v>54750</v>
      </c>
      <c r="R225" s="88"/>
      <c r="S225" s="89">
        <v>272459</v>
      </c>
      <c r="T225" s="90">
        <v>-16396</v>
      </c>
      <c r="U225" s="90">
        <v>256063</v>
      </c>
    </row>
    <row r="226" spans="1:21">
      <c r="A226" s="86">
        <v>92414</v>
      </c>
      <c r="B226" s="87" t="s">
        <v>255</v>
      </c>
      <c r="C226" s="198">
        <v>0</v>
      </c>
      <c r="D226" s="198">
        <v>9.7999999999999993E-6</v>
      </c>
      <c r="E226" s="88">
        <v>0</v>
      </c>
      <c r="F226" s="88">
        <v>4398</v>
      </c>
      <c r="G226" s="88">
        <v>0</v>
      </c>
      <c r="H226" s="88"/>
      <c r="I226" s="89">
        <v>0</v>
      </c>
      <c r="J226" s="89">
        <v>0</v>
      </c>
      <c r="K226" s="89">
        <v>0</v>
      </c>
      <c r="L226" s="88">
        <v>0</v>
      </c>
      <c r="M226" s="88"/>
      <c r="N226" s="89">
        <v>0</v>
      </c>
      <c r="O226" s="89">
        <v>0</v>
      </c>
      <c r="P226" s="89">
        <v>0</v>
      </c>
      <c r="Q226" s="88">
        <v>8157</v>
      </c>
      <c r="R226" s="88"/>
      <c r="S226" s="89">
        <v>0</v>
      </c>
      <c r="T226" s="90">
        <v>-2445</v>
      </c>
      <c r="U226" s="90">
        <v>-2445</v>
      </c>
    </row>
    <row r="227" spans="1:21">
      <c r="A227" s="86">
        <v>92417</v>
      </c>
      <c r="B227" s="87" t="s">
        <v>1704</v>
      </c>
      <c r="C227" s="198">
        <v>1.77E-5</v>
      </c>
      <c r="D227" s="198">
        <v>1.6699999999999999E-5</v>
      </c>
      <c r="E227" s="88">
        <v>5354.85</v>
      </c>
      <c r="F227" s="88">
        <v>7495</v>
      </c>
      <c r="G227" s="88">
        <v>37565</v>
      </c>
      <c r="H227" s="88"/>
      <c r="I227" s="89">
        <v>705.78750000000002</v>
      </c>
      <c r="J227" s="89">
        <v>32919</v>
      </c>
      <c r="K227" s="89">
        <v>2573</v>
      </c>
      <c r="L227" s="88">
        <v>0</v>
      </c>
      <c r="M227" s="88"/>
      <c r="N227" s="89">
        <v>1316</v>
      </c>
      <c r="O227" s="89">
        <v>12150</v>
      </c>
      <c r="P227" s="89">
        <v>0</v>
      </c>
      <c r="Q227" s="88">
        <v>1694</v>
      </c>
      <c r="R227" s="88"/>
      <c r="S227" s="89">
        <v>10041</v>
      </c>
      <c r="T227" s="90">
        <v>-509</v>
      </c>
      <c r="U227" s="90">
        <v>9531</v>
      </c>
    </row>
    <row r="228" spans="1:21">
      <c r="A228" s="86">
        <v>92421</v>
      </c>
      <c r="B228" s="87" t="s">
        <v>1705</v>
      </c>
      <c r="C228" s="198">
        <v>9.0000000000000002E-6</v>
      </c>
      <c r="D228" s="198">
        <v>1.98E-5</v>
      </c>
      <c r="E228" s="88">
        <v>9114.76</v>
      </c>
      <c r="F228" s="88">
        <v>8886</v>
      </c>
      <c r="G228" s="88">
        <v>19101</v>
      </c>
      <c r="H228" s="88"/>
      <c r="I228" s="89">
        <v>358.875</v>
      </c>
      <c r="J228" s="89">
        <v>16739</v>
      </c>
      <c r="K228" s="89">
        <v>1308</v>
      </c>
      <c r="L228" s="88">
        <v>1510</v>
      </c>
      <c r="M228" s="88"/>
      <c r="N228" s="89">
        <v>669</v>
      </c>
      <c r="O228" s="89">
        <v>6178</v>
      </c>
      <c r="P228" s="89">
        <v>0</v>
      </c>
      <c r="Q228" s="88">
        <v>1551</v>
      </c>
      <c r="R228" s="88"/>
      <c r="S228" s="89">
        <v>5105</v>
      </c>
      <c r="T228" s="90">
        <v>261</v>
      </c>
      <c r="U228" s="90">
        <v>5366</v>
      </c>
    </row>
    <row r="229" spans="1:21">
      <c r="A229" s="86">
        <v>92427</v>
      </c>
      <c r="B229" s="87" t="s">
        <v>1706</v>
      </c>
      <c r="C229" s="198">
        <v>6.9999999999999997E-7</v>
      </c>
      <c r="D229" s="198">
        <v>8.9999999999999996E-7</v>
      </c>
      <c r="E229" s="88">
        <v>1425.53</v>
      </c>
      <c r="F229" s="88">
        <v>404</v>
      </c>
      <c r="G229" s="88">
        <v>1486</v>
      </c>
      <c r="H229" s="88"/>
      <c r="I229" s="89">
        <v>28</v>
      </c>
      <c r="J229" s="89">
        <v>1302</v>
      </c>
      <c r="K229" s="89">
        <v>102</v>
      </c>
      <c r="L229" s="88">
        <v>1812</v>
      </c>
      <c r="M229" s="88"/>
      <c r="N229" s="89">
        <v>52</v>
      </c>
      <c r="O229" s="89">
        <v>481</v>
      </c>
      <c r="P229" s="89">
        <v>0</v>
      </c>
      <c r="Q229" s="88">
        <v>0</v>
      </c>
      <c r="R229" s="88"/>
      <c r="S229" s="89">
        <v>397</v>
      </c>
      <c r="T229" s="90">
        <v>636</v>
      </c>
      <c r="U229" s="90">
        <v>1033</v>
      </c>
    </row>
    <row r="230" spans="1:21">
      <c r="A230" s="86">
        <v>92431</v>
      </c>
      <c r="B230" s="87" t="s">
        <v>1707</v>
      </c>
      <c r="C230" s="198">
        <v>1.8499999999999999E-5</v>
      </c>
      <c r="D230" s="198">
        <v>4.0800000000000002E-5</v>
      </c>
      <c r="E230" s="88">
        <v>17502.95</v>
      </c>
      <c r="F230" s="88">
        <v>18311</v>
      </c>
      <c r="G230" s="88">
        <v>39263</v>
      </c>
      <c r="H230" s="88"/>
      <c r="I230" s="89">
        <v>737.6875</v>
      </c>
      <c r="J230" s="89">
        <v>34407</v>
      </c>
      <c r="K230" s="89">
        <v>2689</v>
      </c>
      <c r="L230" s="88">
        <v>6093</v>
      </c>
      <c r="M230" s="88"/>
      <c r="N230" s="89">
        <v>1376</v>
      </c>
      <c r="O230" s="89">
        <v>12699</v>
      </c>
      <c r="P230" s="89">
        <v>0</v>
      </c>
      <c r="Q230" s="88">
        <v>5505</v>
      </c>
      <c r="R230" s="88"/>
      <c r="S230" s="89">
        <v>10494</v>
      </c>
      <c r="T230" s="90">
        <v>422</v>
      </c>
      <c r="U230" s="90">
        <v>10917</v>
      </c>
    </row>
    <row r="231" spans="1:21">
      <c r="A231" s="86">
        <v>92441</v>
      </c>
      <c r="B231" s="87" t="s">
        <v>1708</v>
      </c>
      <c r="C231" s="198">
        <v>9.2299999999999994E-5</v>
      </c>
      <c r="D231" s="198">
        <v>1.0170000000000001E-4</v>
      </c>
      <c r="E231" s="88">
        <v>38127.360000000001</v>
      </c>
      <c r="F231" s="88">
        <v>45642</v>
      </c>
      <c r="G231" s="88">
        <v>195892</v>
      </c>
      <c r="H231" s="88"/>
      <c r="I231" s="89">
        <v>3680</v>
      </c>
      <c r="J231" s="89">
        <v>171663</v>
      </c>
      <c r="K231" s="89">
        <v>13417</v>
      </c>
      <c r="L231" s="88">
        <v>0</v>
      </c>
      <c r="M231" s="88"/>
      <c r="N231" s="89">
        <v>6864</v>
      </c>
      <c r="O231" s="89">
        <v>63360</v>
      </c>
      <c r="P231" s="89">
        <v>0</v>
      </c>
      <c r="Q231" s="88">
        <v>12688</v>
      </c>
      <c r="R231" s="88"/>
      <c r="S231" s="89">
        <v>52359</v>
      </c>
      <c r="T231" s="90">
        <v>-5069</v>
      </c>
      <c r="U231" s="90">
        <v>47290</v>
      </c>
    </row>
    <row r="232" spans="1:21">
      <c r="A232" s="86">
        <v>92444</v>
      </c>
      <c r="B232" s="87" t="s">
        <v>1709</v>
      </c>
      <c r="C232" s="198">
        <v>1.9999999999999999E-6</v>
      </c>
      <c r="D232" s="198">
        <v>1.7999999999999999E-6</v>
      </c>
      <c r="E232" s="88">
        <v>1966.0700000000004</v>
      </c>
      <c r="F232" s="88">
        <v>808</v>
      </c>
      <c r="G232" s="88">
        <v>4244.67</v>
      </c>
      <c r="H232" s="88"/>
      <c r="I232" s="89">
        <v>79.75</v>
      </c>
      <c r="J232" s="89">
        <v>3720</v>
      </c>
      <c r="K232" s="89">
        <v>291</v>
      </c>
      <c r="L232" s="88">
        <v>2653</v>
      </c>
      <c r="M232" s="88"/>
      <c r="N232" s="89">
        <v>149</v>
      </c>
      <c r="O232" s="89">
        <v>1373</v>
      </c>
      <c r="P232" s="89">
        <v>0</v>
      </c>
      <c r="Q232" s="88">
        <v>0</v>
      </c>
      <c r="R232" s="88"/>
      <c r="S232" s="89">
        <v>1135</v>
      </c>
      <c r="T232" s="90">
        <v>971</v>
      </c>
      <c r="U232" s="90">
        <v>2106</v>
      </c>
    </row>
    <row r="233" spans="1:21">
      <c r="A233" s="86">
        <v>92451</v>
      </c>
      <c r="B233" s="87" t="s">
        <v>1710</v>
      </c>
      <c r="C233" s="198">
        <v>1.4559999999999999E-4</v>
      </c>
      <c r="D233" s="198">
        <v>1.132E-4</v>
      </c>
      <c r="E233" s="88">
        <v>67281.149999999994</v>
      </c>
      <c r="F233" s="88">
        <v>50803</v>
      </c>
      <c r="G233" s="88">
        <v>309012</v>
      </c>
      <c r="H233" s="88"/>
      <c r="I233" s="89">
        <v>5806</v>
      </c>
      <c r="J233" s="89">
        <v>270793</v>
      </c>
      <c r="K233" s="89">
        <v>21165</v>
      </c>
      <c r="L233" s="88">
        <v>36170</v>
      </c>
      <c r="M233" s="88"/>
      <c r="N233" s="89">
        <v>10828</v>
      </c>
      <c r="O233" s="89">
        <v>99948</v>
      </c>
      <c r="P233" s="89">
        <v>0</v>
      </c>
      <c r="Q233" s="88">
        <v>0</v>
      </c>
      <c r="R233" s="88"/>
      <c r="S233" s="89">
        <v>82594</v>
      </c>
      <c r="T233" s="90">
        <v>11273</v>
      </c>
      <c r="U233" s="90">
        <v>93868</v>
      </c>
    </row>
    <row r="234" spans="1:21">
      <c r="A234" s="86">
        <v>92461</v>
      </c>
      <c r="B234" s="87" t="s">
        <v>1711</v>
      </c>
      <c r="C234" s="198">
        <v>7.2999999999999999E-5</v>
      </c>
      <c r="D234" s="198">
        <v>6.3499999999999999E-5</v>
      </c>
      <c r="E234" s="88">
        <v>36576.240000000005</v>
      </c>
      <c r="F234" s="88">
        <v>28498</v>
      </c>
      <c r="G234" s="88">
        <v>154930</v>
      </c>
      <c r="H234" s="88"/>
      <c r="I234" s="89">
        <v>2910.875</v>
      </c>
      <c r="J234" s="89">
        <v>135768</v>
      </c>
      <c r="K234" s="89">
        <v>10611</v>
      </c>
      <c r="L234" s="88">
        <v>10353</v>
      </c>
      <c r="M234" s="88"/>
      <c r="N234" s="89">
        <v>5429</v>
      </c>
      <c r="O234" s="89">
        <v>50111</v>
      </c>
      <c r="P234" s="89">
        <v>0</v>
      </c>
      <c r="Q234" s="88">
        <v>7817</v>
      </c>
      <c r="R234" s="88"/>
      <c r="S234" s="89">
        <v>41411</v>
      </c>
      <c r="T234" s="90">
        <v>-170</v>
      </c>
      <c r="U234" s="90">
        <v>41240</v>
      </c>
    </row>
    <row r="235" spans="1:21">
      <c r="A235" s="86">
        <v>92501</v>
      </c>
      <c r="B235" s="87" t="s">
        <v>1712</v>
      </c>
      <c r="C235" s="198">
        <v>3.8141E-3</v>
      </c>
      <c r="D235" s="198">
        <v>3.8955999999999999E-3</v>
      </c>
      <c r="E235" s="88">
        <v>1660692.83</v>
      </c>
      <c r="F235" s="88">
        <v>1748322</v>
      </c>
      <c r="G235" s="88">
        <v>8094798</v>
      </c>
      <c r="H235" s="88"/>
      <c r="I235" s="89">
        <v>152087</v>
      </c>
      <c r="J235" s="89">
        <v>7093623</v>
      </c>
      <c r="K235" s="89">
        <v>554421</v>
      </c>
      <c r="L235" s="88">
        <v>65347</v>
      </c>
      <c r="M235" s="88"/>
      <c r="N235" s="89">
        <v>283651</v>
      </c>
      <c r="O235" s="89">
        <v>2618219</v>
      </c>
      <c r="P235" s="89">
        <v>0</v>
      </c>
      <c r="Q235" s="88">
        <v>13995</v>
      </c>
      <c r="R235" s="88"/>
      <c r="S235" s="89">
        <v>2163621</v>
      </c>
      <c r="T235" s="90">
        <v>20802</v>
      </c>
      <c r="U235" s="90">
        <v>2184422</v>
      </c>
    </row>
    <row r="236" spans="1:21">
      <c r="A236" s="86">
        <v>92502</v>
      </c>
      <c r="B236" s="87" t="s">
        <v>1713</v>
      </c>
      <c r="C236" s="198">
        <v>2.8799999999999999E-5</v>
      </c>
      <c r="D236" s="198">
        <v>2.1399999999999998E-5</v>
      </c>
      <c r="E236" s="88">
        <v>12881.239999999998</v>
      </c>
      <c r="F236" s="88">
        <v>9604</v>
      </c>
      <c r="G236" s="88">
        <v>61123</v>
      </c>
      <c r="H236" s="88"/>
      <c r="I236" s="89">
        <v>1148</v>
      </c>
      <c r="J236" s="89">
        <v>53563</v>
      </c>
      <c r="K236" s="89">
        <v>4186</v>
      </c>
      <c r="L236" s="88">
        <v>4833</v>
      </c>
      <c r="M236" s="88"/>
      <c r="N236" s="89">
        <v>2142</v>
      </c>
      <c r="O236" s="89">
        <v>19770</v>
      </c>
      <c r="P236" s="89">
        <v>0</v>
      </c>
      <c r="Q236" s="88">
        <v>3509</v>
      </c>
      <c r="R236" s="88"/>
      <c r="S236" s="89">
        <v>16337</v>
      </c>
      <c r="T236" s="90">
        <v>-103</v>
      </c>
      <c r="U236" s="90">
        <v>16234</v>
      </c>
    </row>
    <row r="237" spans="1:21">
      <c r="A237" s="86">
        <v>92504</v>
      </c>
      <c r="B237" s="87" t="s">
        <v>1714</v>
      </c>
      <c r="C237" s="198">
        <v>7.2799999999999994E-5</v>
      </c>
      <c r="D237" s="198">
        <v>7.3499999999999998E-5</v>
      </c>
      <c r="E237" s="88">
        <v>38688.999999999993</v>
      </c>
      <c r="F237" s="88">
        <v>32986</v>
      </c>
      <c r="G237" s="88">
        <v>154506</v>
      </c>
      <c r="H237" s="88"/>
      <c r="I237" s="89">
        <v>2903</v>
      </c>
      <c r="J237" s="89">
        <v>135396</v>
      </c>
      <c r="K237" s="89">
        <v>10582</v>
      </c>
      <c r="L237" s="88">
        <v>18501</v>
      </c>
      <c r="M237" s="88"/>
      <c r="N237" s="89">
        <v>5414</v>
      </c>
      <c r="O237" s="89">
        <v>49974</v>
      </c>
      <c r="P237" s="89">
        <v>0</v>
      </c>
      <c r="Q237" s="88">
        <v>54</v>
      </c>
      <c r="R237" s="88"/>
      <c r="S237" s="89">
        <v>41297</v>
      </c>
      <c r="T237" s="90">
        <v>5906</v>
      </c>
      <c r="U237" s="90">
        <v>47203</v>
      </c>
    </row>
    <row r="238" spans="1:21">
      <c r="A238" s="86">
        <v>92505</v>
      </c>
      <c r="B238" s="87" t="s">
        <v>1715</v>
      </c>
      <c r="C238" s="198">
        <v>1.8709999999999999E-4</v>
      </c>
      <c r="D238" s="198">
        <v>1.9699999999999999E-4</v>
      </c>
      <c r="E238" s="88">
        <v>106739.73</v>
      </c>
      <c r="F238" s="88">
        <v>88412</v>
      </c>
      <c r="G238" s="88">
        <v>397089</v>
      </c>
      <c r="H238" s="88"/>
      <c r="I238" s="89">
        <v>7461</v>
      </c>
      <c r="J238" s="89">
        <v>347976</v>
      </c>
      <c r="K238" s="89">
        <v>27197</v>
      </c>
      <c r="L238" s="88">
        <v>47178</v>
      </c>
      <c r="M238" s="88"/>
      <c r="N238" s="89">
        <v>13914</v>
      </c>
      <c r="O238" s="89">
        <v>128436</v>
      </c>
      <c r="P238" s="89">
        <v>0</v>
      </c>
      <c r="Q238" s="88">
        <v>0</v>
      </c>
      <c r="R238" s="88"/>
      <c r="S238" s="89">
        <v>106136</v>
      </c>
      <c r="T238" s="90">
        <v>16270</v>
      </c>
      <c r="U238" s="90">
        <v>122406</v>
      </c>
    </row>
    <row r="239" spans="1:21">
      <c r="A239" s="86">
        <v>92506</v>
      </c>
      <c r="B239" s="87" t="s">
        <v>1716</v>
      </c>
      <c r="C239" s="198">
        <v>4.3699999999999998E-5</v>
      </c>
      <c r="D239" s="198">
        <v>3.8999999999999999E-5</v>
      </c>
      <c r="E239" s="88">
        <v>23625.559999999998</v>
      </c>
      <c r="F239" s="88">
        <v>17503</v>
      </c>
      <c r="G239" s="88">
        <v>92746</v>
      </c>
      <c r="H239" s="88"/>
      <c r="I239" s="89">
        <v>1743</v>
      </c>
      <c r="J239" s="89">
        <v>81275</v>
      </c>
      <c r="K239" s="89">
        <v>6352</v>
      </c>
      <c r="L239" s="88">
        <v>17344</v>
      </c>
      <c r="M239" s="88"/>
      <c r="N239" s="89">
        <v>3250</v>
      </c>
      <c r="O239" s="89">
        <v>29998</v>
      </c>
      <c r="P239" s="89">
        <v>0</v>
      </c>
      <c r="Q239" s="88">
        <v>0</v>
      </c>
      <c r="R239" s="88"/>
      <c r="S239" s="89">
        <v>24790</v>
      </c>
      <c r="T239" s="90">
        <v>5809</v>
      </c>
      <c r="U239" s="90">
        <v>30599</v>
      </c>
    </row>
    <row r="240" spans="1:21">
      <c r="A240" s="86">
        <v>92507</v>
      </c>
      <c r="B240" s="87" t="s">
        <v>1717</v>
      </c>
      <c r="C240" s="198">
        <v>7.6799999999999997E-5</v>
      </c>
      <c r="D240" s="198">
        <v>1.032E-4</v>
      </c>
      <c r="E240" s="88">
        <v>33480.47</v>
      </c>
      <c r="F240" s="88">
        <v>46316</v>
      </c>
      <c r="G240" s="88">
        <v>162995</v>
      </c>
      <c r="H240" s="88"/>
      <c r="I240" s="89">
        <v>3062</v>
      </c>
      <c r="J240" s="89">
        <v>142836</v>
      </c>
      <c r="K240" s="89">
        <v>11164</v>
      </c>
      <c r="L240" s="88">
        <v>348</v>
      </c>
      <c r="M240" s="88"/>
      <c r="N240" s="89">
        <v>5712</v>
      </c>
      <c r="O240" s="89">
        <v>52720</v>
      </c>
      <c r="P240" s="89">
        <v>0</v>
      </c>
      <c r="Q240" s="88">
        <v>22450</v>
      </c>
      <c r="R240" s="88"/>
      <c r="S240" s="89">
        <v>43566</v>
      </c>
      <c r="T240" s="90">
        <v>-8043</v>
      </c>
      <c r="U240" s="90">
        <v>35523</v>
      </c>
    </row>
    <row r="241" spans="1:21">
      <c r="A241" s="86">
        <v>92508</v>
      </c>
      <c r="B241" s="87" t="s">
        <v>1718</v>
      </c>
      <c r="C241" s="198">
        <v>3.1930000000000001E-4</v>
      </c>
      <c r="D241" s="198">
        <v>3.2959999999999999E-4</v>
      </c>
      <c r="E241" s="88">
        <v>135944.95000000001</v>
      </c>
      <c r="F241" s="88">
        <v>147923</v>
      </c>
      <c r="G241" s="88">
        <v>677662</v>
      </c>
      <c r="H241" s="88"/>
      <c r="I241" s="89">
        <v>12732</v>
      </c>
      <c r="J241" s="89">
        <v>593848</v>
      </c>
      <c r="K241" s="89">
        <v>46414</v>
      </c>
      <c r="L241" s="88">
        <v>7876</v>
      </c>
      <c r="M241" s="88"/>
      <c r="N241" s="89">
        <v>23746</v>
      </c>
      <c r="O241" s="89">
        <v>219186</v>
      </c>
      <c r="P241" s="89">
        <v>0</v>
      </c>
      <c r="Q241" s="88">
        <v>1898</v>
      </c>
      <c r="R241" s="88"/>
      <c r="S241" s="89">
        <v>181129</v>
      </c>
      <c r="T241" s="90">
        <v>3029</v>
      </c>
      <c r="U241" s="90">
        <v>184158</v>
      </c>
    </row>
    <row r="242" spans="1:21">
      <c r="A242" s="86">
        <v>92509</v>
      </c>
      <c r="B242" s="87" t="s">
        <v>1719</v>
      </c>
      <c r="C242" s="198">
        <v>0</v>
      </c>
      <c r="D242" s="198">
        <v>2.1614E-3</v>
      </c>
      <c r="E242" s="88">
        <v>0</v>
      </c>
      <c r="F242" s="88">
        <v>970023</v>
      </c>
      <c r="G242" s="88">
        <v>0</v>
      </c>
      <c r="H242" s="88"/>
      <c r="I242" s="89">
        <v>0</v>
      </c>
      <c r="J242" s="89">
        <v>0</v>
      </c>
      <c r="K242" s="89">
        <v>0</v>
      </c>
      <c r="L242" s="88">
        <v>166634</v>
      </c>
      <c r="M242" s="88"/>
      <c r="N242" s="89">
        <v>0</v>
      </c>
      <c r="O242" s="89">
        <v>0</v>
      </c>
      <c r="P242" s="89">
        <v>0</v>
      </c>
      <c r="Q242" s="88">
        <v>1170867</v>
      </c>
      <c r="R242" s="88"/>
      <c r="S242" s="89">
        <v>0</v>
      </c>
      <c r="T242" s="90">
        <v>-223763</v>
      </c>
      <c r="U242" s="90">
        <v>-223763</v>
      </c>
    </row>
    <row r="243" spans="1:21">
      <c r="A243" s="86">
        <v>92511</v>
      </c>
      <c r="B243" s="87" t="s">
        <v>1720</v>
      </c>
      <c r="C243" s="198">
        <v>3.4164E-3</v>
      </c>
      <c r="D243" s="198">
        <v>3.6713000000000002E-3</v>
      </c>
      <c r="E243" s="88">
        <v>1353008.7800000003</v>
      </c>
      <c r="F243" s="88">
        <v>1647657</v>
      </c>
      <c r="G243" s="88">
        <v>7250745</v>
      </c>
      <c r="H243" s="88"/>
      <c r="I243" s="89">
        <v>136229</v>
      </c>
      <c r="J243" s="89">
        <v>6353964</v>
      </c>
      <c r="K243" s="89">
        <v>496611</v>
      </c>
      <c r="L243" s="88">
        <v>24415.31</v>
      </c>
      <c r="M243" s="88"/>
      <c r="N243" s="89">
        <v>254074</v>
      </c>
      <c r="O243" s="89">
        <v>2345215</v>
      </c>
      <c r="P243" s="89">
        <v>0</v>
      </c>
      <c r="Q243" s="88">
        <v>243809</v>
      </c>
      <c r="R243" s="88"/>
      <c r="S243" s="89">
        <v>1938018</v>
      </c>
      <c r="T243" s="90">
        <v>-57052</v>
      </c>
      <c r="U243" s="90">
        <v>1880965</v>
      </c>
    </row>
    <row r="244" spans="1:21">
      <c r="A244" s="86">
        <v>92513</v>
      </c>
      <c r="B244" s="87" t="s">
        <v>1721</v>
      </c>
      <c r="C244" s="198">
        <v>3.9753000000000002E-3</v>
      </c>
      <c r="D244" s="198">
        <v>0</v>
      </c>
      <c r="E244" s="88">
        <v>1441012.6800000002</v>
      </c>
      <c r="F244" s="88">
        <v>0</v>
      </c>
      <c r="G244" s="88">
        <v>8436918</v>
      </c>
      <c r="H244" s="88"/>
      <c r="I244" s="89">
        <v>158515</v>
      </c>
      <c r="J244" s="89">
        <v>7393430</v>
      </c>
      <c r="K244" s="89">
        <v>577854</v>
      </c>
      <c r="L244" s="88">
        <v>1999562</v>
      </c>
      <c r="M244" s="88"/>
      <c r="N244" s="89">
        <v>295639</v>
      </c>
      <c r="O244" s="89">
        <v>2728876</v>
      </c>
      <c r="P244" s="89">
        <v>0</v>
      </c>
      <c r="Q244" s="88">
        <v>0</v>
      </c>
      <c r="R244" s="88"/>
      <c r="S244" s="89">
        <v>2255064</v>
      </c>
      <c r="T244" s="90">
        <v>518021</v>
      </c>
      <c r="U244" s="90">
        <v>2773086</v>
      </c>
    </row>
    <row r="245" spans="1:21">
      <c r="A245" s="86">
        <v>92521</v>
      </c>
      <c r="B245" s="87" t="s">
        <v>1722</v>
      </c>
      <c r="C245" s="198">
        <v>8.9800000000000001E-5</v>
      </c>
      <c r="D245" s="198">
        <v>9.59E-5</v>
      </c>
      <c r="E245" s="88">
        <v>32294.23</v>
      </c>
      <c r="F245" s="88">
        <v>43039</v>
      </c>
      <c r="G245" s="88">
        <v>190586</v>
      </c>
      <c r="H245" s="88"/>
      <c r="I245" s="89">
        <v>3581</v>
      </c>
      <c r="J245" s="89">
        <v>167014</v>
      </c>
      <c r="K245" s="89">
        <v>13053</v>
      </c>
      <c r="L245" s="88">
        <v>4908</v>
      </c>
      <c r="M245" s="88"/>
      <c r="N245" s="89">
        <v>6678</v>
      </c>
      <c r="O245" s="89">
        <v>61644</v>
      </c>
      <c r="P245" s="89">
        <v>0</v>
      </c>
      <c r="Q245" s="88">
        <v>9965</v>
      </c>
      <c r="R245" s="88"/>
      <c r="S245" s="89">
        <v>50941</v>
      </c>
      <c r="T245" s="90">
        <v>-1566</v>
      </c>
      <c r="U245" s="90">
        <v>49374</v>
      </c>
    </row>
    <row r="246" spans="1:21">
      <c r="A246" s="86">
        <v>92531</v>
      </c>
      <c r="B246" s="87" t="s">
        <v>1723</v>
      </c>
      <c r="C246" s="198">
        <v>8.3779999999999998E-4</v>
      </c>
      <c r="D246" s="198">
        <v>9.3610000000000004E-4</v>
      </c>
      <c r="E246" s="88">
        <v>310253.15000000002</v>
      </c>
      <c r="F246" s="88">
        <v>420116</v>
      </c>
      <c r="G246" s="88">
        <v>1778092</v>
      </c>
      <c r="H246" s="88"/>
      <c r="I246" s="89">
        <v>33407</v>
      </c>
      <c r="J246" s="89">
        <v>1558176</v>
      </c>
      <c r="K246" s="89">
        <v>121783</v>
      </c>
      <c r="L246" s="88">
        <v>0</v>
      </c>
      <c r="M246" s="88"/>
      <c r="N246" s="89">
        <v>62306</v>
      </c>
      <c r="O246" s="89">
        <v>575115</v>
      </c>
      <c r="P246" s="89">
        <v>0</v>
      </c>
      <c r="Q246" s="88">
        <v>169554</v>
      </c>
      <c r="R246" s="88"/>
      <c r="S246" s="89">
        <v>475258</v>
      </c>
      <c r="T246" s="90">
        <v>-58220</v>
      </c>
      <c r="U246" s="90">
        <v>417038</v>
      </c>
    </row>
    <row r="247" spans="1:21">
      <c r="A247" s="86">
        <v>92541</v>
      </c>
      <c r="B247" s="87" t="s">
        <v>1724</v>
      </c>
      <c r="C247" s="198">
        <v>1.4300000000000001E-4</v>
      </c>
      <c r="D247" s="198">
        <v>1.2679999999999999E-4</v>
      </c>
      <c r="E247" s="88">
        <v>54919.090000000004</v>
      </c>
      <c r="F247" s="88">
        <v>56907</v>
      </c>
      <c r="G247" s="88">
        <v>303494</v>
      </c>
      <c r="H247" s="88"/>
      <c r="I247" s="89">
        <v>5702.125</v>
      </c>
      <c r="J247" s="89">
        <v>265957</v>
      </c>
      <c r="K247" s="89">
        <v>20787</v>
      </c>
      <c r="L247" s="88">
        <v>11874</v>
      </c>
      <c r="M247" s="88"/>
      <c r="N247" s="89">
        <v>10635</v>
      </c>
      <c r="O247" s="89">
        <v>98163</v>
      </c>
      <c r="P247" s="89">
        <v>0</v>
      </c>
      <c r="Q247" s="88">
        <v>3822</v>
      </c>
      <c r="R247" s="88"/>
      <c r="S247" s="89">
        <v>81119</v>
      </c>
      <c r="T247" s="90">
        <v>3227</v>
      </c>
      <c r="U247" s="90">
        <v>84346</v>
      </c>
    </row>
    <row r="248" spans="1:21">
      <c r="A248" s="86">
        <v>92551</v>
      </c>
      <c r="B248" s="87" t="s">
        <v>1725</v>
      </c>
      <c r="C248" s="198">
        <v>4.18E-5</v>
      </c>
      <c r="D248" s="198">
        <v>5.4799999999999997E-5</v>
      </c>
      <c r="E248" s="88">
        <v>16805.93</v>
      </c>
      <c r="F248" s="88">
        <v>24594</v>
      </c>
      <c r="G248" s="88">
        <v>88714</v>
      </c>
      <c r="H248" s="88"/>
      <c r="I248" s="89">
        <v>1666.7750000000001</v>
      </c>
      <c r="J248" s="89">
        <v>77741</v>
      </c>
      <c r="K248" s="89">
        <v>6076</v>
      </c>
      <c r="L248" s="88">
        <v>6834</v>
      </c>
      <c r="M248" s="88"/>
      <c r="N248" s="89">
        <v>3109</v>
      </c>
      <c r="O248" s="89">
        <v>28694</v>
      </c>
      <c r="P248" s="89">
        <v>0</v>
      </c>
      <c r="Q248" s="88">
        <v>11864</v>
      </c>
      <c r="R248" s="88"/>
      <c r="S248" s="89">
        <v>23712</v>
      </c>
      <c r="T248" s="90">
        <v>-71</v>
      </c>
      <c r="U248" s="90">
        <v>23641</v>
      </c>
    </row>
    <row r="249" spans="1:21">
      <c r="A249" s="86">
        <v>92561</v>
      </c>
      <c r="B249" s="87" t="s">
        <v>1726</v>
      </c>
      <c r="C249" s="198">
        <v>2.2900000000000001E-5</v>
      </c>
      <c r="D249" s="198">
        <v>2.1800000000000001E-5</v>
      </c>
      <c r="E249" s="88">
        <v>12865.05</v>
      </c>
      <c r="F249" s="88">
        <v>9784</v>
      </c>
      <c r="G249" s="88">
        <v>48601</v>
      </c>
      <c r="H249" s="88"/>
      <c r="I249" s="89">
        <v>913.13750000000005</v>
      </c>
      <c r="J249" s="89">
        <v>42590</v>
      </c>
      <c r="K249" s="89">
        <v>3329</v>
      </c>
      <c r="L249" s="88">
        <v>7071</v>
      </c>
      <c r="M249" s="88"/>
      <c r="N249" s="89">
        <v>1703</v>
      </c>
      <c r="O249" s="89">
        <v>15720</v>
      </c>
      <c r="P249" s="89">
        <v>0</v>
      </c>
      <c r="Q249" s="88">
        <v>0</v>
      </c>
      <c r="R249" s="88"/>
      <c r="S249" s="89">
        <v>12990</v>
      </c>
      <c r="T249" s="90">
        <v>2451</v>
      </c>
      <c r="U249" s="90">
        <v>15442</v>
      </c>
    </row>
    <row r="250" spans="1:21">
      <c r="A250" s="86">
        <v>92571</v>
      </c>
      <c r="B250" s="87" t="s">
        <v>1727</v>
      </c>
      <c r="C250" s="198">
        <v>3.1E-6</v>
      </c>
      <c r="D250" s="198">
        <v>3.8E-6</v>
      </c>
      <c r="E250" s="88">
        <v>6092.6399999999994</v>
      </c>
      <c r="F250" s="88">
        <v>1705</v>
      </c>
      <c r="G250" s="88">
        <v>6579</v>
      </c>
      <c r="H250" s="88"/>
      <c r="I250" s="89">
        <v>123.6125</v>
      </c>
      <c r="J250" s="89">
        <v>5766</v>
      </c>
      <c r="K250" s="89">
        <v>451</v>
      </c>
      <c r="L250" s="88">
        <v>4439</v>
      </c>
      <c r="M250" s="88"/>
      <c r="N250" s="89">
        <v>231</v>
      </c>
      <c r="O250" s="89">
        <v>2128</v>
      </c>
      <c r="P250" s="89">
        <v>0</v>
      </c>
      <c r="Q250" s="88">
        <v>200.99</v>
      </c>
      <c r="R250" s="88"/>
      <c r="S250" s="89">
        <v>1759</v>
      </c>
      <c r="T250" s="90">
        <v>1144</v>
      </c>
      <c r="U250" s="90">
        <v>2902</v>
      </c>
    </row>
    <row r="251" spans="1:21">
      <c r="A251" s="86">
        <v>92601</v>
      </c>
      <c r="B251" s="87" t="s">
        <v>1728</v>
      </c>
      <c r="C251" s="198">
        <v>1.54185E-2</v>
      </c>
      <c r="D251" s="198">
        <v>1.5052899999999999E-2</v>
      </c>
      <c r="E251" s="88">
        <v>6115435.6399999997</v>
      </c>
      <c r="F251" s="88">
        <v>6755651</v>
      </c>
      <c r="G251" s="88">
        <v>32723222</v>
      </c>
      <c r="H251" s="88"/>
      <c r="I251" s="89">
        <v>614813</v>
      </c>
      <c r="J251" s="89">
        <v>28675974</v>
      </c>
      <c r="K251" s="89">
        <v>2241249</v>
      </c>
      <c r="L251" s="88">
        <v>258399</v>
      </c>
      <c r="M251" s="88"/>
      <c r="N251" s="89">
        <v>1146658</v>
      </c>
      <c r="O251" s="89">
        <v>10584153</v>
      </c>
      <c r="P251" s="89">
        <v>0</v>
      </c>
      <c r="Q251" s="88">
        <v>0</v>
      </c>
      <c r="R251" s="88"/>
      <c r="S251" s="89">
        <v>8746437</v>
      </c>
      <c r="T251" s="90">
        <v>123589</v>
      </c>
      <c r="U251" s="90">
        <v>8870026</v>
      </c>
    </row>
    <row r="252" spans="1:21">
      <c r="A252" s="86">
        <v>92602</v>
      </c>
      <c r="B252" s="87" t="s">
        <v>1729</v>
      </c>
      <c r="C252" s="198">
        <v>8.1999999999999994E-6</v>
      </c>
      <c r="D252" s="198">
        <v>8.3999999999999992E-6</v>
      </c>
      <c r="E252" s="88">
        <v>3297.75</v>
      </c>
      <c r="F252" s="88">
        <v>3770</v>
      </c>
      <c r="G252" s="88">
        <v>17403</v>
      </c>
      <c r="H252" s="88"/>
      <c r="I252" s="89">
        <v>327</v>
      </c>
      <c r="J252" s="89">
        <v>15251</v>
      </c>
      <c r="K252" s="89">
        <v>1192</v>
      </c>
      <c r="L252" s="88">
        <v>708.44</v>
      </c>
      <c r="M252" s="88"/>
      <c r="N252" s="89">
        <v>610</v>
      </c>
      <c r="O252" s="89">
        <v>5629</v>
      </c>
      <c r="P252" s="89">
        <v>0</v>
      </c>
      <c r="Q252" s="88">
        <v>1260</v>
      </c>
      <c r="R252" s="88"/>
      <c r="S252" s="89">
        <v>4652</v>
      </c>
      <c r="T252" s="90">
        <v>-75</v>
      </c>
      <c r="U252" s="90">
        <v>4577</v>
      </c>
    </row>
    <row r="253" spans="1:21">
      <c r="A253" s="86">
        <v>92604</v>
      </c>
      <c r="B253" s="87" t="s">
        <v>1730</v>
      </c>
      <c r="C253" s="198">
        <v>3.4380000000000001E-4</v>
      </c>
      <c r="D253" s="198">
        <v>3.2019999999999998E-4</v>
      </c>
      <c r="E253" s="88">
        <v>164085.82999999996</v>
      </c>
      <c r="F253" s="88">
        <v>143704</v>
      </c>
      <c r="G253" s="88">
        <v>729659</v>
      </c>
      <c r="H253" s="88"/>
      <c r="I253" s="89">
        <v>13709</v>
      </c>
      <c r="J253" s="89">
        <v>639414</v>
      </c>
      <c r="K253" s="89">
        <v>49975</v>
      </c>
      <c r="L253" s="88">
        <v>56939</v>
      </c>
      <c r="M253" s="88"/>
      <c r="N253" s="89">
        <v>25568</v>
      </c>
      <c r="O253" s="89">
        <v>236004</v>
      </c>
      <c r="P253" s="89">
        <v>0</v>
      </c>
      <c r="Q253" s="88">
        <v>0</v>
      </c>
      <c r="R253" s="88"/>
      <c r="S253" s="89">
        <v>195027</v>
      </c>
      <c r="T253" s="90">
        <v>20016</v>
      </c>
      <c r="U253" s="90">
        <v>215043</v>
      </c>
    </row>
    <row r="254" spans="1:21">
      <c r="A254" s="86">
        <v>92607</v>
      </c>
      <c r="B254" s="87" t="s">
        <v>1731</v>
      </c>
      <c r="C254" s="198">
        <v>7.0400000000000004E-5</v>
      </c>
      <c r="D254" s="198">
        <v>7.4099999999999999E-5</v>
      </c>
      <c r="E254" s="88">
        <v>34299.630000000005</v>
      </c>
      <c r="F254" s="88">
        <v>33256</v>
      </c>
      <c r="G254" s="88">
        <v>149412</v>
      </c>
      <c r="H254" s="88"/>
      <c r="I254" s="89">
        <v>2807</v>
      </c>
      <c r="J254" s="89">
        <v>130933</v>
      </c>
      <c r="K254" s="89">
        <v>10233</v>
      </c>
      <c r="L254" s="88">
        <v>9606</v>
      </c>
      <c r="M254" s="88"/>
      <c r="N254" s="89">
        <v>5236</v>
      </c>
      <c r="O254" s="89">
        <v>48327</v>
      </c>
      <c r="P254" s="89">
        <v>0</v>
      </c>
      <c r="Q254" s="88">
        <v>0</v>
      </c>
      <c r="R254" s="88"/>
      <c r="S254" s="89">
        <v>39936</v>
      </c>
      <c r="T254" s="90">
        <v>3862</v>
      </c>
      <c r="U254" s="90">
        <v>43798</v>
      </c>
    </row>
    <row r="255" spans="1:21">
      <c r="A255" s="86">
        <v>92608</v>
      </c>
      <c r="B255" s="87" t="s">
        <v>1732</v>
      </c>
      <c r="C255" s="198">
        <v>0</v>
      </c>
      <c r="D255" s="198">
        <v>0</v>
      </c>
      <c r="E255" s="88">
        <v>0</v>
      </c>
      <c r="F255" s="88">
        <v>0</v>
      </c>
      <c r="G255" s="88">
        <v>0</v>
      </c>
      <c r="H255" s="88"/>
      <c r="I255" s="89">
        <v>0</v>
      </c>
      <c r="J255" s="89">
        <v>0</v>
      </c>
      <c r="K255" s="89">
        <v>0</v>
      </c>
      <c r="L255" s="88">
        <v>0</v>
      </c>
      <c r="M255" s="88"/>
      <c r="N255" s="89">
        <v>0</v>
      </c>
      <c r="O255" s="89">
        <v>0</v>
      </c>
      <c r="P255" s="89">
        <v>0</v>
      </c>
      <c r="Q255" s="88">
        <v>139807</v>
      </c>
      <c r="R255" s="88"/>
      <c r="S255" s="89">
        <v>0</v>
      </c>
      <c r="T255" s="90">
        <v>-69872</v>
      </c>
      <c r="U255" s="90">
        <v>-69872</v>
      </c>
    </row>
    <row r="256" spans="1:21">
      <c r="A256" s="86">
        <v>92611</v>
      </c>
      <c r="B256" s="87" t="s">
        <v>1733</v>
      </c>
      <c r="C256" s="198">
        <v>1.3650799999999999E-2</v>
      </c>
      <c r="D256" s="198">
        <v>1.3731999999999999E-2</v>
      </c>
      <c r="E256" s="88">
        <v>5062641.3499999996</v>
      </c>
      <c r="F256" s="88">
        <v>6162839</v>
      </c>
      <c r="G256" s="88">
        <v>28971571</v>
      </c>
      <c r="H256" s="88"/>
      <c r="I256" s="89">
        <v>544325.65</v>
      </c>
      <c r="J256" s="89">
        <v>25388331</v>
      </c>
      <c r="K256" s="89">
        <v>1984294</v>
      </c>
      <c r="L256" s="88">
        <v>20320</v>
      </c>
      <c r="M256" s="88"/>
      <c r="N256" s="89">
        <v>1015196</v>
      </c>
      <c r="O256" s="89">
        <v>9370701</v>
      </c>
      <c r="P256" s="89">
        <v>0</v>
      </c>
      <c r="Q256" s="88">
        <v>707501</v>
      </c>
      <c r="R256" s="88"/>
      <c r="S256" s="89">
        <v>7743676</v>
      </c>
      <c r="T256" s="90">
        <v>-194650</v>
      </c>
      <c r="U256" s="90">
        <v>7549026</v>
      </c>
    </row>
    <row r="257" spans="1:21">
      <c r="A257" s="86">
        <v>92613</v>
      </c>
      <c r="B257" s="87" t="s">
        <v>1734</v>
      </c>
      <c r="C257" s="198">
        <v>2.81E-4</v>
      </c>
      <c r="D257" s="198">
        <v>2.9250000000000001E-4</v>
      </c>
      <c r="E257" s="88">
        <v>141183.12999999998</v>
      </c>
      <c r="F257" s="88">
        <v>131272</v>
      </c>
      <c r="G257" s="88">
        <v>596376</v>
      </c>
      <c r="H257" s="88"/>
      <c r="I257" s="89">
        <v>11204.875</v>
      </c>
      <c r="J257" s="89">
        <v>522616</v>
      </c>
      <c r="K257" s="89">
        <v>40846</v>
      </c>
      <c r="L257" s="88">
        <v>119119</v>
      </c>
      <c r="M257" s="88"/>
      <c r="N257" s="89">
        <v>20898</v>
      </c>
      <c r="O257" s="89">
        <v>192895</v>
      </c>
      <c r="P257" s="89">
        <v>0</v>
      </c>
      <c r="Q257" s="88">
        <v>1892</v>
      </c>
      <c r="R257" s="88"/>
      <c r="S257" s="89">
        <v>159403</v>
      </c>
      <c r="T257" s="90">
        <v>39940</v>
      </c>
      <c r="U257" s="90">
        <v>199343</v>
      </c>
    </row>
    <row r="258" spans="1:21">
      <c r="A258" s="86">
        <v>92614</v>
      </c>
      <c r="B258" s="87" t="s">
        <v>1735</v>
      </c>
      <c r="C258" s="198">
        <v>5.6468000000000004E-3</v>
      </c>
      <c r="D258" s="198">
        <v>5.6173999999999998E-3</v>
      </c>
      <c r="E258" s="88">
        <v>4370417.1500000004</v>
      </c>
      <c r="F258" s="88">
        <v>2521055</v>
      </c>
      <c r="G258" s="88">
        <v>11984401</v>
      </c>
      <c r="H258" s="88"/>
      <c r="I258" s="89">
        <v>225166</v>
      </c>
      <c r="J258" s="89">
        <v>10502156</v>
      </c>
      <c r="K258" s="89">
        <v>820824</v>
      </c>
      <c r="L258" s="88">
        <v>3097959</v>
      </c>
      <c r="M258" s="88"/>
      <c r="N258" s="89">
        <v>419947</v>
      </c>
      <c r="O258" s="89">
        <v>3876291</v>
      </c>
      <c r="P258" s="89">
        <v>0</v>
      </c>
      <c r="Q258" s="88">
        <v>0</v>
      </c>
      <c r="R258" s="88"/>
      <c r="S258" s="89">
        <v>3203255</v>
      </c>
      <c r="T258" s="90">
        <v>970834</v>
      </c>
      <c r="U258" s="90">
        <v>4174089</v>
      </c>
    </row>
    <row r="259" spans="1:21">
      <c r="A259" s="86">
        <v>92621</v>
      </c>
      <c r="B259" s="87" t="s">
        <v>1736</v>
      </c>
      <c r="C259" s="198">
        <v>3.2799999999999998E-5</v>
      </c>
      <c r="D259" s="198">
        <v>3.3099999999999998E-5</v>
      </c>
      <c r="E259" s="88">
        <v>12383.630000000001</v>
      </c>
      <c r="F259" s="88">
        <v>14855</v>
      </c>
      <c r="G259" s="88">
        <v>69613</v>
      </c>
      <c r="H259" s="88"/>
      <c r="I259" s="89">
        <v>1308</v>
      </c>
      <c r="J259" s="89">
        <v>61003</v>
      </c>
      <c r="K259" s="89">
        <v>4768</v>
      </c>
      <c r="L259" s="88">
        <v>1351</v>
      </c>
      <c r="M259" s="88"/>
      <c r="N259" s="89">
        <v>2439</v>
      </c>
      <c r="O259" s="89">
        <v>22516</v>
      </c>
      <c r="P259" s="89">
        <v>0</v>
      </c>
      <c r="Q259" s="88">
        <v>3050</v>
      </c>
      <c r="R259" s="88"/>
      <c r="S259" s="89">
        <v>18606</v>
      </c>
      <c r="T259" s="90">
        <v>-800</v>
      </c>
      <c r="U259" s="90">
        <v>17806</v>
      </c>
    </row>
    <row r="260" spans="1:21">
      <c r="A260" s="86">
        <v>92631</v>
      </c>
      <c r="B260" s="87" t="s">
        <v>1737</v>
      </c>
      <c r="C260" s="198">
        <v>1.0068E-3</v>
      </c>
      <c r="D260" s="198">
        <v>1.0248E-3</v>
      </c>
      <c r="E260" s="88">
        <v>343817.77</v>
      </c>
      <c r="F260" s="88">
        <v>459924</v>
      </c>
      <c r="G260" s="88">
        <v>2136767</v>
      </c>
      <c r="H260" s="88"/>
      <c r="I260" s="89">
        <v>40146.15</v>
      </c>
      <c r="J260" s="89">
        <v>1872489</v>
      </c>
      <c r="K260" s="89">
        <v>146349</v>
      </c>
      <c r="L260" s="88">
        <v>0</v>
      </c>
      <c r="M260" s="88"/>
      <c r="N260" s="89">
        <v>74875</v>
      </c>
      <c r="O260" s="89">
        <v>691126</v>
      </c>
      <c r="P260" s="89">
        <v>0</v>
      </c>
      <c r="Q260" s="88">
        <v>101284</v>
      </c>
      <c r="R260" s="88"/>
      <c r="S260" s="89">
        <v>571126</v>
      </c>
      <c r="T260" s="90">
        <v>-30677</v>
      </c>
      <c r="U260" s="90">
        <v>540449</v>
      </c>
    </row>
    <row r="261" spans="1:21">
      <c r="A261" s="86">
        <v>92641</v>
      </c>
      <c r="B261" s="87" t="s">
        <v>1738</v>
      </c>
      <c r="C261" s="198">
        <v>1.03E-5</v>
      </c>
      <c r="D261" s="198">
        <v>1.0699999999999999E-5</v>
      </c>
      <c r="E261" s="88">
        <v>4921.7</v>
      </c>
      <c r="F261" s="88">
        <v>4802</v>
      </c>
      <c r="G261" s="88">
        <v>21860</v>
      </c>
      <c r="H261" s="88"/>
      <c r="I261" s="89">
        <v>410.71249999999998</v>
      </c>
      <c r="J261" s="89">
        <v>19156</v>
      </c>
      <c r="K261" s="89">
        <v>1497</v>
      </c>
      <c r="L261" s="88">
        <v>2730</v>
      </c>
      <c r="M261" s="88"/>
      <c r="N261" s="89">
        <v>766</v>
      </c>
      <c r="O261" s="89">
        <v>7071</v>
      </c>
      <c r="P261" s="89">
        <v>0</v>
      </c>
      <c r="Q261" s="88">
        <v>1900</v>
      </c>
      <c r="R261" s="88"/>
      <c r="S261" s="89">
        <v>5843</v>
      </c>
      <c r="T261" s="90">
        <v>-18</v>
      </c>
      <c r="U261" s="90">
        <v>5825</v>
      </c>
    </row>
    <row r="262" spans="1:21">
      <c r="A262" s="86">
        <v>92651</v>
      </c>
      <c r="B262" s="87" t="s">
        <v>1739</v>
      </c>
      <c r="C262" s="198">
        <v>2.6000000000000001E-6</v>
      </c>
      <c r="D262" s="198">
        <v>2.3999999999999999E-6</v>
      </c>
      <c r="E262" s="88">
        <v>2706.64</v>
      </c>
      <c r="F262" s="88">
        <v>1077</v>
      </c>
      <c r="G262" s="88">
        <v>5518</v>
      </c>
      <c r="H262" s="88"/>
      <c r="I262" s="89">
        <v>103.675</v>
      </c>
      <c r="J262" s="89">
        <v>4836</v>
      </c>
      <c r="K262" s="89">
        <v>378</v>
      </c>
      <c r="L262" s="88">
        <v>2819</v>
      </c>
      <c r="M262" s="88"/>
      <c r="N262" s="89">
        <v>193</v>
      </c>
      <c r="O262" s="89">
        <v>1785</v>
      </c>
      <c r="P262" s="89">
        <v>0</v>
      </c>
      <c r="Q262" s="88">
        <v>0</v>
      </c>
      <c r="R262" s="88"/>
      <c r="S262" s="89">
        <v>1475</v>
      </c>
      <c r="T262" s="90">
        <v>953</v>
      </c>
      <c r="U262" s="90">
        <v>2428</v>
      </c>
    </row>
    <row r="263" spans="1:21">
      <c r="A263" s="86">
        <v>92661</v>
      </c>
      <c r="B263" s="87" t="s">
        <v>1740</v>
      </c>
      <c r="C263" s="198">
        <v>6.6299999999999996E-4</v>
      </c>
      <c r="D263" s="198">
        <v>6.7860000000000001E-4</v>
      </c>
      <c r="E263" s="88">
        <v>505437.85000000003</v>
      </c>
      <c r="F263" s="88">
        <v>304552</v>
      </c>
      <c r="G263" s="88">
        <v>1407108</v>
      </c>
      <c r="H263" s="88"/>
      <c r="I263" s="89">
        <v>26437.125</v>
      </c>
      <c r="J263" s="89">
        <v>1233075</v>
      </c>
      <c r="K263" s="89">
        <v>96374</v>
      </c>
      <c r="L263" s="88">
        <v>293360</v>
      </c>
      <c r="M263" s="88"/>
      <c r="N263" s="89">
        <v>49307</v>
      </c>
      <c r="O263" s="89">
        <v>455122</v>
      </c>
      <c r="P263" s="89">
        <v>0</v>
      </c>
      <c r="Q263" s="88">
        <v>33924</v>
      </c>
      <c r="R263" s="88"/>
      <c r="S263" s="89">
        <v>376099</v>
      </c>
      <c r="T263" s="90">
        <v>70124</v>
      </c>
      <c r="U263" s="90">
        <v>446224</v>
      </c>
    </row>
    <row r="264" spans="1:21">
      <c r="A264" s="86">
        <v>92671</v>
      </c>
      <c r="B264" s="87" t="s">
        <v>1741</v>
      </c>
      <c r="C264" s="198">
        <v>2.9000000000000002E-6</v>
      </c>
      <c r="D264" s="198">
        <v>3.4999999999999999E-6</v>
      </c>
      <c r="E264" s="88">
        <v>4773.75</v>
      </c>
      <c r="F264" s="88">
        <v>1571</v>
      </c>
      <c r="G264" s="88">
        <v>6155</v>
      </c>
      <c r="H264" s="88"/>
      <c r="I264" s="89">
        <v>115.6375</v>
      </c>
      <c r="J264" s="89">
        <v>5394</v>
      </c>
      <c r="K264" s="89">
        <v>422</v>
      </c>
      <c r="L264" s="88">
        <v>4608</v>
      </c>
      <c r="M264" s="88"/>
      <c r="N264" s="89">
        <v>216</v>
      </c>
      <c r="O264" s="89">
        <v>1991</v>
      </c>
      <c r="P264" s="89">
        <v>0</v>
      </c>
      <c r="Q264" s="88">
        <v>0</v>
      </c>
      <c r="R264" s="88"/>
      <c r="S264" s="89">
        <v>1645</v>
      </c>
      <c r="T264" s="90">
        <v>1438</v>
      </c>
      <c r="U264" s="90">
        <v>3083</v>
      </c>
    </row>
    <row r="265" spans="1:21">
      <c r="A265" s="86">
        <v>92681</v>
      </c>
      <c r="B265" s="87" t="s">
        <v>1742</v>
      </c>
      <c r="C265" s="198">
        <v>1.01E-5</v>
      </c>
      <c r="D265" s="198">
        <v>5.4E-6</v>
      </c>
      <c r="E265" s="88">
        <v>9613.7899999999991</v>
      </c>
      <c r="F265" s="88">
        <v>2423</v>
      </c>
      <c r="G265" s="88">
        <v>21436</v>
      </c>
      <c r="H265" s="88"/>
      <c r="I265" s="89">
        <v>402.73750000000001</v>
      </c>
      <c r="J265" s="89">
        <v>18784</v>
      </c>
      <c r="K265" s="89">
        <v>1468</v>
      </c>
      <c r="L265" s="88">
        <v>11040</v>
      </c>
      <c r="M265" s="88"/>
      <c r="N265" s="89">
        <v>751</v>
      </c>
      <c r="O265" s="89">
        <v>6933</v>
      </c>
      <c r="P265" s="89">
        <v>0</v>
      </c>
      <c r="Q265" s="88">
        <v>0</v>
      </c>
      <c r="R265" s="88"/>
      <c r="S265" s="89">
        <v>5729</v>
      </c>
      <c r="T265" s="90">
        <v>3452</v>
      </c>
      <c r="U265" s="90">
        <v>9181</v>
      </c>
    </row>
    <row r="266" spans="1:21">
      <c r="A266" s="86">
        <v>92701</v>
      </c>
      <c r="B266" s="87" t="s">
        <v>1743</v>
      </c>
      <c r="C266" s="198">
        <v>2.9588000000000001E-3</v>
      </c>
      <c r="D266" s="198">
        <v>2.8249999999999998E-3</v>
      </c>
      <c r="E266" s="88">
        <v>1147170.26</v>
      </c>
      <c r="F266" s="88">
        <v>1267843</v>
      </c>
      <c r="G266" s="88">
        <v>6279565</v>
      </c>
      <c r="H266" s="88"/>
      <c r="I266" s="89">
        <v>117982</v>
      </c>
      <c r="J266" s="89">
        <v>5502901</v>
      </c>
      <c r="K266" s="89">
        <v>430094</v>
      </c>
      <c r="L266" s="88">
        <v>17190</v>
      </c>
      <c r="M266" s="88"/>
      <c r="N266" s="89">
        <v>220043</v>
      </c>
      <c r="O266" s="89">
        <v>2031092</v>
      </c>
      <c r="P266" s="89">
        <v>0</v>
      </c>
      <c r="Q266" s="88">
        <v>81579</v>
      </c>
      <c r="R266" s="88"/>
      <c r="S266" s="89">
        <v>1678436</v>
      </c>
      <c r="T266" s="90">
        <v>-34202</v>
      </c>
      <c r="U266" s="90">
        <v>1644234</v>
      </c>
    </row>
    <row r="267" spans="1:21">
      <c r="A267" s="86">
        <v>92704</v>
      </c>
      <c r="B267" s="87" t="s">
        <v>1744</v>
      </c>
      <c r="C267" s="198">
        <v>4.7700000000000001E-5</v>
      </c>
      <c r="D267" s="198">
        <v>4.8000000000000001E-5</v>
      </c>
      <c r="E267" s="88">
        <v>17416.48</v>
      </c>
      <c r="F267" s="88">
        <v>21542</v>
      </c>
      <c r="G267" s="88">
        <v>101235</v>
      </c>
      <c r="H267" s="88"/>
      <c r="I267" s="89">
        <v>1902</v>
      </c>
      <c r="J267" s="89">
        <v>88714</v>
      </c>
      <c r="K267" s="89">
        <v>6934</v>
      </c>
      <c r="L267" s="88">
        <v>2418</v>
      </c>
      <c r="M267" s="88"/>
      <c r="N267" s="89">
        <v>3547</v>
      </c>
      <c r="O267" s="89">
        <v>32744</v>
      </c>
      <c r="P267" s="89">
        <v>0</v>
      </c>
      <c r="Q267" s="88">
        <v>1922</v>
      </c>
      <c r="R267" s="88"/>
      <c r="S267" s="89">
        <v>27059</v>
      </c>
      <c r="T267" s="90">
        <v>357</v>
      </c>
      <c r="U267" s="90">
        <v>27415</v>
      </c>
    </row>
    <row r="268" spans="1:21">
      <c r="A268" s="86">
        <v>92801</v>
      </c>
      <c r="B268" s="87" t="s">
        <v>1745</v>
      </c>
      <c r="C268" s="198">
        <v>5.1701000000000004E-3</v>
      </c>
      <c r="D268" s="198">
        <v>5.1633E-3</v>
      </c>
      <c r="E268" s="88">
        <v>2172949.21</v>
      </c>
      <c r="F268" s="88">
        <v>2317258</v>
      </c>
      <c r="G268" s="88">
        <v>10972684</v>
      </c>
      <c r="H268" s="88"/>
      <c r="I268" s="89">
        <v>206158</v>
      </c>
      <c r="J268" s="89">
        <v>9615569</v>
      </c>
      <c r="K268" s="89">
        <v>751531</v>
      </c>
      <c r="L268" s="88">
        <v>219271</v>
      </c>
      <c r="M268" s="88"/>
      <c r="N268" s="89">
        <v>384495</v>
      </c>
      <c r="O268" s="89">
        <v>3549057</v>
      </c>
      <c r="P268" s="89">
        <v>0</v>
      </c>
      <c r="Q268" s="88">
        <v>0</v>
      </c>
      <c r="R268" s="88"/>
      <c r="S268" s="89">
        <v>2932837</v>
      </c>
      <c r="T268" s="90">
        <v>78433</v>
      </c>
      <c r="U268" s="90">
        <v>3011270</v>
      </c>
    </row>
    <row r="269" spans="1:21">
      <c r="A269" s="86">
        <v>92802</v>
      </c>
      <c r="B269" s="87" t="s">
        <v>1746</v>
      </c>
      <c r="C269" s="198">
        <v>1.3410000000000001E-4</v>
      </c>
      <c r="D269" s="198">
        <v>1.4359999999999999E-4</v>
      </c>
      <c r="E269" s="88">
        <v>49243.25</v>
      </c>
      <c r="F269" s="88">
        <v>64447</v>
      </c>
      <c r="G269" s="88">
        <v>284605</v>
      </c>
      <c r="H269" s="88"/>
      <c r="I269" s="89">
        <v>5347</v>
      </c>
      <c r="J269" s="89">
        <v>249405</v>
      </c>
      <c r="K269" s="89">
        <v>19493</v>
      </c>
      <c r="L269" s="88">
        <v>0</v>
      </c>
      <c r="M269" s="88"/>
      <c r="N269" s="89">
        <v>9973</v>
      </c>
      <c r="O269" s="89">
        <v>92054</v>
      </c>
      <c r="P269" s="89">
        <v>0</v>
      </c>
      <c r="Q269" s="88">
        <v>17052</v>
      </c>
      <c r="R269" s="88"/>
      <c r="S269" s="89">
        <v>76071</v>
      </c>
      <c r="T269" s="90">
        <v>-5458</v>
      </c>
      <c r="U269" s="90">
        <v>70613</v>
      </c>
    </row>
    <row r="270" spans="1:21">
      <c r="A270" s="86">
        <v>92804</v>
      </c>
      <c r="B270" s="87" t="s">
        <v>1747</v>
      </c>
      <c r="C270" s="198">
        <v>1.47E-4</v>
      </c>
      <c r="D270" s="198">
        <v>1.217E-4</v>
      </c>
      <c r="E270" s="88">
        <v>50468.480000000003</v>
      </c>
      <c r="F270" s="88">
        <v>54618</v>
      </c>
      <c r="G270" s="88">
        <v>311983</v>
      </c>
      <c r="H270" s="88"/>
      <c r="I270" s="89">
        <v>5861.625</v>
      </c>
      <c r="J270" s="89">
        <v>273397</v>
      </c>
      <c r="K270" s="89">
        <v>21368</v>
      </c>
      <c r="L270" s="88">
        <v>12672</v>
      </c>
      <c r="M270" s="88"/>
      <c r="N270" s="89">
        <v>10932</v>
      </c>
      <c r="O270" s="89">
        <v>100909</v>
      </c>
      <c r="P270" s="89">
        <v>0</v>
      </c>
      <c r="Q270" s="88">
        <v>2663</v>
      </c>
      <c r="R270" s="88"/>
      <c r="S270" s="89">
        <v>83389</v>
      </c>
      <c r="T270" s="90">
        <v>2604</v>
      </c>
      <c r="U270" s="90">
        <v>85992</v>
      </c>
    </row>
    <row r="271" spans="1:21">
      <c r="A271" s="86">
        <v>92811</v>
      </c>
      <c r="B271" s="87" t="s">
        <v>1748</v>
      </c>
      <c r="C271" s="198">
        <v>9.8569999999999994E-4</v>
      </c>
      <c r="D271" s="198">
        <v>1.1405E-3</v>
      </c>
      <c r="E271" s="88">
        <v>390969.39999999997</v>
      </c>
      <c r="F271" s="88">
        <v>511850</v>
      </c>
      <c r="G271" s="88">
        <v>2091986</v>
      </c>
      <c r="H271" s="88"/>
      <c r="I271" s="89">
        <v>39305</v>
      </c>
      <c r="J271" s="89">
        <v>1833246</v>
      </c>
      <c r="K271" s="89">
        <v>143282</v>
      </c>
      <c r="L271" s="88">
        <v>0</v>
      </c>
      <c r="M271" s="88"/>
      <c r="N271" s="89">
        <v>73306</v>
      </c>
      <c r="O271" s="89">
        <v>676642</v>
      </c>
      <c r="P271" s="89">
        <v>0</v>
      </c>
      <c r="Q271" s="88">
        <v>118839</v>
      </c>
      <c r="R271" s="88"/>
      <c r="S271" s="89">
        <v>559157</v>
      </c>
      <c r="T271" s="90">
        <v>-36047</v>
      </c>
      <c r="U271" s="90">
        <v>523110</v>
      </c>
    </row>
    <row r="272" spans="1:21">
      <c r="A272" s="86">
        <v>92821</v>
      </c>
      <c r="B272" s="87" t="s">
        <v>1749</v>
      </c>
      <c r="C272" s="198">
        <v>1.0139999999999999E-3</v>
      </c>
      <c r="D272" s="198">
        <v>9.8010000000000002E-4</v>
      </c>
      <c r="E272" s="88">
        <v>411903.12999999995</v>
      </c>
      <c r="F272" s="88">
        <v>439863</v>
      </c>
      <c r="G272" s="88">
        <v>2152047.69</v>
      </c>
      <c r="H272" s="88"/>
      <c r="I272" s="89">
        <v>40433.25</v>
      </c>
      <c r="J272" s="89">
        <v>1885880</v>
      </c>
      <c r="K272" s="89">
        <v>147396</v>
      </c>
      <c r="L272" s="88">
        <v>27408</v>
      </c>
      <c r="M272" s="88"/>
      <c r="N272" s="89">
        <v>75410</v>
      </c>
      <c r="O272" s="89">
        <v>696068</v>
      </c>
      <c r="P272" s="89">
        <v>0</v>
      </c>
      <c r="Q272" s="88">
        <v>0</v>
      </c>
      <c r="R272" s="88"/>
      <c r="S272" s="89">
        <v>575211</v>
      </c>
      <c r="T272" s="90">
        <v>8904</v>
      </c>
      <c r="U272" s="90">
        <v>584115</v>
      </c>
    </row>
    <row r="273" spans="1:21">
      <c r="A273" s="86">
        <v>92831</v>
      </c>
      <c r="B273" s="87" t="s">
        <v>1750</v>
      </c>
      <c r="C273" s="198">
        <v>2.476E-4</v>
      </c>
      <c r="D273" s="198">
        <v>2.4049999999999999E-4</v>
      </c>
      <c r="E273" s="88">
        <v>117070.46</v>
      </c>
      <c r="F273" s="88">
        <v>107935</v>
      </c>
      <c r="G273" s="88">
        <v>525490</v>
      </c>
      <c r="H273" s="88"/>
      <c r="I273" s="89">
        <v>9873</v>
      </c>
      <c r="J273" s="89">
        <v>460497</v>
      </c>
      <c r="K273" s="89">
        <v>35991</v>
      </c>
      <c r="L273" s="88">
        <v>29199</v>
      </c>
      <c r="M273" s="88"/>
      <c r="N273" s="89">
        <v>18414</v>
      </c>
      <c r="O273" s="89">
        <v>169967</v>
      </c>
      <c r="P273" s="89">
        <v>0</v>
      </c>
      <c r="Q273" s="88">
        <v>0</v>
      </c>
      <c r="R273" s="88"/>
      <c r="S273" s="89">
        <v>140456</v>
      </c>
      <c r="T273" s="90">
        <v>10043</v>
      </c>
      <c r="U273" s="90">
        <v>150499</v>
      </c>
    </row>
    <row r="274" spans="1:21">
      <c r="A274" s="86">
        <v>92841</v>
      </c>
      <c r="B274" s="87" t="s">
        <v>1751</v>
      </c>
      <c r="C274" s="198">
        <v>2.8160000000000001E-4</v>
      </c>
      <c r="D274" s="198">
        <v>2.7070000000000002E-4</v>
      </c>
      <c r="E274" s="88">
        <v>105224.13999999998</v>
      </c>
      <c r="F274" s="88">
        <v>121489</v>
      </c>
      <c r="G274" s="88">
        <v>597650</v>
      </c>
      <c r="H274" s="88"/>
      <c r="I274" s="89">
        <v>11229</v>
      </c>
      <c r="J274" s="89">
        <v>523732</v>
      </c>
      <c r="K274" s="89">
        <v>40934</v>
      </c>
      <c r="L274" s="88">
        <v>11701.2</v>
      </c>
      <c r="M274" s="88"/>
      <c r="N274" s="89">
        <v>20942</v>
      </c>
      <c r="O274" s="89">
        <v>193307</v>
      </c>
      <c r="P274" s="89">
        <v>0</v>
      </c>
      <c r="Q274" s="88">
        <v>3120</v>
      </c>
      <c r="R274" s="88"/>
      <c r="S274" s="89">
        <v>159743</v>
      </c>
      <c r="T274" s="90">
        <v>5013</v>
      </c>
      <c r="U274" s="90">
        <v>164756</v>
      </c>
    </row>
    <row r="275" spans="1:21">
      <c r="A275" s="86">
        <v>92851</v>
      </c>
      <c r="B275" s="87" t="s">
        <v>1752</v>
      </c>
      <c r="C275" s="198">
        <v>4.3909999999999999E-4</v>
      </c>
      <c r="D275" s="198">
        <v>4.6690000000000002E-4</v>
      </c>
      <c r="E275" s="88">
        <v>157592.29999999999</v>
      </c>
      <c r="F275" s="88">
        <v>209542</v>
      </c>
      <c r="G275" s="88">
        <v>931917</v>
      </c>
      <c r="H275" s="88"/>
      <c r="I275" s="89">
        <v>17509</v>
      </c>
      <c r="J275" s="89">
        <v>816657</v>
      </c>
      <c r="K275" s="89">
        <v>63828</v>
      </c>
      <c r="L275" s="88">
        <v>0</v>
      </c>
      <c r="M275" s="88"/>
      <c r="N275" s="89">
        <v>32655</v>
      </c>
      <c r="O275" s="89">
        <v>301424</v>
      </c>
      <c r="P275" s="89">
        <v>0</v>
      </c>
      <c r="Q275" s="88">
        <v>92000</v>
      </c>
      <c r="R275" s="88"/>
      <c r="S275" s="89">
        <v>249088</v>
      </c>
      <c r="T275" s="90">
        <v>-34292</v>
      </c>
      <c r="U275" s="90">
        <v>214796</v>
      </c>
    </row>
    <row r="276" spans="1:21">
      <c r="A276" s="86">
        <v>92861</v>
      </c>
      <c r="B276" s="87" t="s">
        <v>1753</v>
      </c>
      <c r="C276" s="198">
        <v>3.3629999999999999E-4</v>
      </c>
      <c r="D276" s="198">
        <v>3.7750000000000001E-4</v>
      </c>
      <c r="E276" s="88">
        <v>101705.39000000001</v>
      </c>
      <c r="F276" s="88">
        <v>169420</v>
      </c>
      <c r="G276" s="88">
        <v>713741</v>
      </c>
      <c r="H276" s="88"/>
      <c r="I276" s="89">
        <v>13410</v>
      </c>
      <c r="J276" s="89">
        <v>625465</v>
      </c>
      <c r="K276" s="89">
        <v>48885</v>
      </c>
      <c r="L276" s="88">
        <v>0</v>
      </c>
      <c r="M276" s="88"/>
      <c r="N276" s="89">
        <v>25010</v>
      </c>
      <c r="O276" s="89">
        <v>230856</v>
      </c>
      <c r="P276" s="89">
        <v>0</v>
      </c>
      <c r="Q276" s="88">
        <v>96581</v>
      </c>
      <c r="R276" s="88"/>
      <c r="S276" s="89">
        <v>190773</v>
      </c>
      <c r="T276" s="90">
        <v>-32224</v>
      </c>
      <c r="U276" s="90">
        <v>158549</v>
      </c>
    </row>
    <row r="277" spans="1:21">
      <c r="A277" s="86">
        <v>92901</v>
      </c>
      <c r="B277" s="87" t="s">
        <v>1754</v>
      </c>
      <c r="C277" s="198">
        <v>5.7581000000000004E-3</v>
      </c>
      <c r="D277" s="198">
        <v>5.7428999999999996E-3</v>
      </c>
      <c r="E277" s="88">
        <v>2270580.9300000002</v>
      </c>
      <c r="F277" s="88">
        <v>2577379</v>
      </c>
      <c r="G277" s="88">
        <v>12220617</v>
      </c>
      <c r="H277" s="88"/>
      <c r="I277" s="89">
        <v>229604</v>
      </c>
      <c r="J277" s="89">
        <v>10709156</v>
      </c>
      <c r="K277" s="89">
        <v>837003</v>
      </c>
      <c r="L277" s="88">
        <v>108561</v>
      </c>
      <c r="M277" s="88"/>
      <c r="N277" s="89">
        <v>428224</v>
      </c>
      <c r="O277" s="89">
        <v>3952694</v>
      </c>
      <c r="P277" s="89">
        <v>0</v>
      </c>
      <c r="Q277" s="88">
        <v>69123</v>
      </c>
      <c r="R277" s="88"/>
      <c r="S277" s="89">
        <v>3266392</v>
      </c>
      <c r="T277" s="90">
        <v>24956</v>
      </c>
      <c r="U277" s="90">
        <v>3291348</v>
      </c>
    </row>
    <row r="278" spans="1:21">
      <c r="A278" s="86">
        <v>92911</v>
      </c>
      <c r="B278" s="87" t="s">
        <v>1755</v>
      </c>
      <c r="C278" s="198">
        <v>1.9442999999999999E-3</v>
      </c>
      <c r="D278" s="198">
        <v>2.0665000000000002E-3</v>
      </c>
      <c r="E278" s="88">
        <v>811710.22</v>
      </c>
      <c r="F278" s="88">
        <v>927433</v>
      </c>
      <c r="G278" s="88">
        <v>4126456</v>
      </c>
      <c r="H278" s="88"/>
      <c r="I278" s="89">
        <v>77529</v>
      </c>
      <c r="J278" s="89">
        <v>3616091</v>
      </c>
      <c r="K278" s="89">
        <v>282625</v>
      </c>
      <c r="L278" s="88">
        <v>0</v>
      </c>
      <c r="M278" s="88"/>
      <c r="N278" s="89">
        <v>144596</v>
      </c>
      <c r="O278" s="89">
        <v>1334680</v>
      </c>
      <c r="P278" s="89">
        <v>0</v>
      </c>
      <c r="Q278" s="88">
        <v>175676</v>
      </c>
      <c r="R278" s="88"/>
      <c r="S278" s="89">
        <v>1102941</v>
      </c>
      <c r="T278" s="90">
        <v>-62151</v>
      </c>
      <c r="U278" s="90">
        <v>1040790</v>
      </c>
    </row>
    <row r="279" spans="1:21">
      <c r="A279" s="86">
        <v>92913</v>
      </c>
      <c r="B279" s="87" t="s">
        <v>1756</v>
      </c>
      <c r="C279" s="198">
        <v>2.37E-5</v>
      </c>
      <c r="D279" s="198">
        <v>2.97E-5</v>
      </c>
      <c r="E279" s="88">
        <v>56296.04</v>
      </c>
      <c r="F279" s="88">
        <v>13329</v>
      </c>
      <c r="G279" s="88">
        <v>50299</v>
      </c>
      <c r="H279" s="88"/>
      <c r="I279" s="89">
        <v>945.03750000000002</v>
      </c>
      <c r="J279" s="89">
        <v>44078</v>
      </c>
      <c r="K279" s="89">
        <v>3445</v>
      </c>
      <c r="L279" s="88">
        <v>60788</v>
      </c>
      <c r="M279" s="88"/>
      <c r="N279" s="89">
        <v>1763</v>
      </c>
      <c r="O279" s="89">
        <v>16269</v>
      </c>
      <c r="P279" s="89">
        <v>0</v>
      </c>
      <c r="Q279" s="88">
        <v>4115</v>
      </c>
      <c r="R279" s="88"/>
      <c r="S279" s="89">
        <v>13444</v>
      </c>
      <c r="T279" s="90">
        <v>16266</v>
      </c>
      <c r="U279" s="90">
        <v>29711</v>
      </c>
    </row>
    <row r="280" spans="1:21">
      <c r="A280" s="86">
        <v>92917</v>
      </c>
      <c r="B280" s="87" t="s">
        <v>1757</v>
      </c>
      <c r="C280" s="198">
        <v>2.0000000000000002E-5</v>
      </c>
      <c r="D280" s="198">
        <v>1.9599999999999999E-5</v>
      </c>
      <c r="E280" s="88">
        <v>15741.650000000001</v>
      </c>
      <c r="F280" s="88">
        <v>8796</v>
      </c>
      <c r="G280" s="88">
        <v>42447</v>
      </c>
      <c r="H280" s="88"/>
      <c r="I280" s="89">
        <v>798</v>
      </c>
      <c r="J280" s="89">
        <v>37197</v>
      </c>
      <c r="K280" s="89">
        <v>2907</v>
      </c>
      <c r="L280" s="88">
        <v>14645</v>
      </c>
      <c r="M280" s="88"/>
      <c r="N280" s="89">
        <v>1487.38</v>
      </c>
      <c r="O280" s="89">
        <v>13729</v>
      </c>
      <c r="P280" s="89">
        <v>0</v>
      </c>
      <c r="Q280" s="88">
        <v>0</v>
      </c>
      <c r="R280" s="88"/>
      <c r="S280" s="89">
        <v>11345</v>
      </c>
      <c r="T280" s="90">
        <v>5366</v>
      </c>
      <c r="U280" s="90">
        <v>16711</v>
      </c>
    </row>
    <row r="281" spans="1:21">
      <c r="A281" s="86">
        <v>92921</v>
      </c>
      <c r="B281" s="87" t="s">
        <v>1758</v>
      </c>
      <c r="C281" s="198">
        <v>6.2899999999999997E-5</v>
      </c>
      <c r="D281" s="198">
        <v>8.1500000000000002E-5</v>
      </c>
      <c r="E281" s="88">
        <v>34231.150000000009</v>
      </c>
      <c r="F281" s="88">
        <v>36577</v>
      </c>
      <c r="G281" s="88">
        <v>133495</v>
      </c>
      <c r="H281" s="88"/>
      <c r="I281" s="89">
        <v>2508</v>
      </c>
      <c r="J281" s="89">
        <v>116984</v>
      </c>
      <c r="K281" s="89">
        <v>9143</v>
      </c>
      <c r="L281" s="88">
        <v>0</v>
      </c>
      <c r="M281" s="88"/>
      <c r="N281" s="89">
        <v>4678</v>
      </c>
      <c r="O281" s="89">
        <v>43178</v>
      </c>
      <c r="P281" s="89">
        <v>0</v>
      </c>
      <c r="Q281" s="88">
        <v>14056</v>
      </c>
      <c r="R281" s="88"/>
      <c r="S281" s="89">
        <v>35681</v>
      </c>
      <c r="T281" s="90">
        <v>-6225</v>
      </c>
      <c r="U281" s="90">
        <v>29456</v>
      </c>
    </row>
    <row r="282" spans="1:21">
      <c r="A282" s="86">
        <v>92931</v>
      </c>
      <c r="B282" s="87" t="s">
        <v>1759</v>
      </c>
      <c r="C282" s="198">
        <v>2.5048000000000002E-3</v>
      </c>
      <c r="D282" s="198">
        <v>2.5463E-3</v>
      </c>
      <c r="E282" s="88">
        <v>948741.12999999989</v>
      </c>
      <c r="F282" s="88">
        <v>1142764</v>
      </c>
      <c r="G282" s="88">
        <v>5316025</v>
      </c>
      <c r="H282" s="88"/>
      <c r="I282" s="89">
        <v>99879</v>
      </c>
      <c r="J282" s="89">
        <v>4658532</v>
      </c>
      <c r="K282" s="89">
        <v>364100</v>
      </c>
      <c r="L282" s="88">
        <v>15520</v>
      </c>
      <c r="M282" s="88"/>
      <c r="N282" s="89">
        <v>186279</v>
      </c>
      <c r="O282" s="89">
        <v>1719440</v>
      </c>
      <c r="P282" s="89">
        <v>0</v>
      </c>
      <c r="Q282" s="88">
        <v>116480</v>
      </c>
      <c r="R282" s="88"/>
      <c r="S282" s="89">
        <v>1420895</v>
      </c>
      <c r="T282" s="90">
        <v>-25186</v>
      </c>
      <c r="U282" s="90">
        <v>1395710</v>
      </c>
    </row>
    <row r="283" spans="1:21">
      <c r="A283" s="86">
        <v>92941</v>
      </c>
      <c r="B283" s="87" t="s">
        <v>311</v>
      </c>
      <c r="C283" s="198">
        <v>1.84E-5</v>
      </c>
      <c r="D283" s="198">
        <v>1.5999999999999999E-5</v>
      </c>
      <c r="E283" s="88">
        <v>7189.9199999999992</v>
      </c>
      <c r="F283" s="88">
        <v>7181</v>
      </c>
      <c r="G283" s="88">
        <v>39051</v>
      </c>
      <c r="H283" s="88"/>
      <c r="I283" s="89">
        <v>733.7</v>
      </c>
      <c r="J283" s="89">
        <v>34221</v>
      </c>
      <c r="K283" s="89">
        <v>2675</v>
      </c>
      <c r="L283" s="88">
        <v>10216</v>
      </c>
      <c r="M283" s="88"/>
      <c r="N283" s="89">
        <v>1368</v>
      </c>
      <c r="O283" s="89">
        <v>12631</v>
      </c>
      <c r="P283" s="89">
        <v>0</v>
      </c>
      <c r="Q283" s="88">
        <v>0</v>
      </c>
      <c r="R283" s="88"/>
      <c r="S283" s="89">
        <v>10438</v>
      </c>
      <c r="T283" s="90">
        <v>3605</v>
      </c>
      <c r="U283" s="90">
        <v>14042</v>
      </c>
    </row>
    <row r="284" spans="1:21">
      <c r="A284" s="86">
        <v>93001</v>
      </c>
      <c r="B284" s="87" t="s">
        <v>1760</v>
      </c>
      <c r="C284" s="198">
        <v>2.2739000000000001E-3</v>
      </c>
      <c r="D284" s="198">
        <v>2.2177999999999998E-3</v>
      </c>
      <c r="E284" s="88">
        <v>863907.18</v>
      </c>
      <c r="F284" s="88">
        <v>995335</v>
      </c>
      <c r="G284" s="88">
        <v>4825978</v>
      </c>
      <c r="H284" s="88"/>
      <c r="I284" s="89">
        <v>90672</v>
      </c>
      <c r="J284" s="89">
        <v>4229095</v>
      </c>
      <c r="K284" s="89">
        <v>330536</v>
      </c>
      <c r="L284" s="88">
        <v>13531</v>
      </c>
      <c r="M284" s="88"/>
      <c r="N284" s="89">
        <v>169108</v>
      </c>
      <c r="O284" s="89">
        <v>1560937</v>
      </c>
      <c r="P284" s="89">
        <v>0</v>
      </c>
      <c r="Q284" s="88">
        <v>103635</v>
      </c>
      <c r="R284" s="88"/>
      <c r="S284" s="89">
        <v>1289913</v>
      </c>
      <c r="T284" s="90">
        <v>-40908</v>
      </c>
      <c r="U284" s="90">
        <v>1249005</v>
      </c>
    </row>
    <row r="285" spans="1:21">
      <c r="A285" s="86">
        <v>93009</v>
      </c>
      <c r="B285" s="87" t="s">
        <v>1761</v>
      </c>
      <c r="C285" s="198">
        <v>1.5400000000000002E-5</v>
      </c>
      <c r="D285" s="198">
        <v>1.6399999999999999E-5</v>
      </c>
      <c r="E285" s="88">
        <v>4865.2100000000009</v>
      </c>
      <c r="F285" s="88">
        <v>7360</v>
      </c>
      <c r="G285" s="88">
        <v>32684</v>
      </c>
      <c r="H285" s="88"/>
      <c r="I285" s="89">
        <v>614</v>
      </c>
      <c r="J285" s="89">
        <v>28642</v>
      </c>
      <c r="K285" s="89">
        <v>2239</v>
      </c>
      <c r="L285" s="88">
        <v>0</v>
      </c>
      <c r="M285" s="88"/>
      <c r="N285" s="89">
        <v>1145</v>
      </c>
      <c r="O285" s="89">
        <v>10571</v>
      </c>
      <c r="P285" s="89">
        <v>0</v>
      </c>
      <c r="Q285" s="88">
        <v>4210</v>
      </c>
      <c r="R285" s="88"/>
      <c r="S285" s="89">
        <v>8736</v>
      </c>
      <c r="T285" s="90">
        <v>-1521</v>
      </c>
      <c r="U285" s="90">
        <v>7215</v>
      </c>
    </row>
    <row r="286" spans="1:21">
      <c r="A286" s="86">
        <v>93011</v>
      </c>
      <c r="B286" s="87" t="s">
        <v>1762</v>
      </c>
      <c r="C286" s="198">
        <v>2.6160000000000002E-4</v>
      </c>
      <c r="D286" s="198">
        <v>2.9179999999999999E-4</v>
      </c>
      <c r="E286" s="88">
        <v>124242.32999999999</v>
      </c>
      <c r="F286" s="88">
        <v>130958</v>
      </c>
      <c r="G286" s="88">
        <v>555203</v>
      </c>
      <c r="H286" s="88"/>
      <c r="I286" s="89">
        <v>10431</v>
      </c>
      <c r="J286" s="89">
        <v>486535</v>
      </c>
      <c r="K286" s="89">
        <v>38026</v>
      </c>
      <c r="L286" s="88">
        <v>2390</v>
      </c>
      <c r="M286" s="88"/>
      <c r="N286" s="89">
        <v>19455</v>
      </c>
      <c r="O286" s="89">
        <v>179577</v>
      </c>
      <c r="P286" s="89">
        <v>0</v>
      </c>
      <c r="Q286" s="88">
        <v>5043</v>
      </c>
      <c r="R286" s="88"/>
      <c r="S286" s="89">
        <v>148398</v>
      </c>
      <c r="T286" s="90">
        <v>-926</v>
      </c>
      <c r="U286" s="90">
        <v>147472</v>
      </c>
    </row>
    <row r="287" spans="1:21">
      <c r="A287" s="86">
        <v>93021</v>
      </c>
      <c r="B287" s="87" t="s">
        <v>1763</v>
      </c>
      <c r="C287" s="198">
        <v>2.8900000000000001E-5</v>
      </c>
      <c r="D287" s="198">
        <v>3.7200000000000003E-5</v>
      </c>
      <c r="E287" s="88">
        <v>9086.3100000000013</v>
      </c>
      <c r="F287" s="88">
        <v>16695</v>
      </c>
      <c r="G287" s="88">
        <v>61335</v>
      </c>
      <c r="H287" s="88"/>
      <c r="I287" s="89">
        <v>1152.3875</v>
      </c>
      <c r="J287" s="89">
        <v>53749</v>
      </c>
      <c r="K287" s="89">
        <v>4201</v>
      </c>
      <c r="L287" s="88">
        <v>4054</v>
      </c>
      <c r="M287" s="88"/>
      <c r="N287" s="89">
        <v>2149</v>
      </c>
      <c r="O287" s="89">
        <v>19839</v>
      </c>
      <c r="P287" s="89">
        <v>0</v>
      </c>
      <c r="Q287" s="88">
        <v>6719</v>
      </c>
      <c r="R287" s="88"/>
      <c r="S287" s="89">
        <v>16394</v>
      </c>
      <c r="T287" s="90">
        <v>-87</v>
      </c>
      <c r="U287" s="90">
        <v>16307</v>
      </c>
    </row>
    <row r="288" spans="1:21">
      <c r="A288" s="86">
        <v>93027</v>
      </c>
      <c r="B288" s="87" t="s">
        <v>1764</v>
      </c>
      <c r="C288" s="198">
        <v>1.6699999999999999E-5</v>
      </c>
      <c r="D288" s="198">
        <v>1.49E-5</v>
      </c>
      <c r="E288" s="88">
        <v>6776.7999999999993</v>
      </c>
      <c r="F288" s="88">
        <v>6687</v>
      </c>
      <c r="G288" s="88">
        <v>35443</v>
      </c>
      <c r="H288" s="88"/>
      <c r="I288" s="89">
        <v>665.91250000000002</v>
      </c>
      <c r="J288" s="89">
        <v>31059</v>
      </c>
      <c r="K288" s="89">
        <v>2428</v>
      </c>
      <c r="L288" s="88">
        <v>903</v>
      </c>
      <c r="M288" s="88"/>
      <c r="N288" s="89">
        <v>1242</v>
      </c>
      <c r="O288" s="89">
        <v>11464</v>
      </c>
      <c r="P288" s="89">
        <v>0</v>
      </c>
      <c r="Q288" s="88">
        <v>1496</v>
      </c>
      <c r="R288" s="88"/>
      <c r="S288" s="89">
        <v>9473</v>
      </c>
      <c r="T288" s="90">
        <v>-429</v>
      </c>
      <c r="U288" s="90">
        <v>9045</v>
      </c>
    </row>
    <row r="289" spans="1:21">
      <c r="A289" s="86">
        <v>93031</v>
      </c>
      <c r="B289" s="87" t="s">
        <v>1765</v>
      </c>
      <c r="C289" s="198">
        <v>2.2399999999999999E-5</v>
      </c>
      <c r="D289" s="198">
        <v>1.4399999999999999E-5</v>
      </c>
      <c r="E289" s="88">
        <v>20148.699999999997</v>
      </c>
      <c r="F289" s="88">
        <v>6463</v>
      </c>
      <c r="G289" s="88">
        <v>47540</v>
      </c>
      <c r="H289" s="88"/>
      <c r="I289" s="89">
        <v>893</v>
      </c>
      <c r="J289" s="89">
        <v>41660</v>
      </c>
      <c r="K289" s="89">
        <v>3256</v>
      </c>
      <c r="L289" s="88">
        <v>15165</v>
      </c>
      <c r="M289" s="88"/>
      <c r="N289" s="89">
        <v>1666</v>
      </c>
      <c r="O289" s="89">
        <v>15377</v>
      </c>
      <c r="P289" s="89">
        <v>0</v>
      </c>
      <c r="Q289" s="88">
        <v>444</v>
      </c>
      <c r="R289" s="88"/>
      <c r="S289" s="89">
        <v>12707</v>
      </c>
      <c r="T289" s="90">
        <v>3911</v>
      </c>
      <c r="U289" s="90">
        <v>16617</v>
      </c>
    </row>
    <row r="290" spans="1:21">
      <c r="A290" s="86">
        <v>93101</v>
      </c>
      <c r="B290" s="87" t="s">
        <v>1766</v>
      </c>
      <c r="C290" s="198">
        <v>3.5771000000000002E-3</v>
      </c>
      <c r="D290" s="198">
        <v>3.2972000000000001E-3</v>
      </c>
      <c r="E290" s="88">
        <v>1332692.0400000003</v>
      </c>
      <c r="F290" s="88">
        <v>1479764</v>
      </c>
      <c r="G290" s="88">
        <v>7591805</v>
      </c>
      <c r="H290" s="88"/>
      <c r="I290" s="89">
        <v>142637</v>
      </c>
      <c r="J290" s="89">
        <v>6652841</v>
      </c>
      <c r="K290" s="89">
        <v>519971</v>
      </c>
      <c r="L290" s="88">
        <v>172542</v>
      </c>
      <c r="M290" s="88"/>
      <c r="N290" s="89">
        <v>266025</v>
      </c>
      <c r="O290" s="89">
        <v>2455529</v>
      </c>
      <c r="P290" s="89">
        <v>0</v>
      </c>
      <c r="Q290" s="88">
        <v>0</v>
      </c>
      <c r="R290" s="88"/>
      <c r="S290" s="89">
        <v>2029178</v>
      </c>
      <c r="T290" s="90">
        <v>68285</v>
      </c>
      <c r="U290" s="90">
        <v>2097463</v>
      </c>
    </row>
    <row r="291" spans="1:21">
      <c r="A291" s="86">
        <v>93103</v>
      </c>
      <c r="B291" s="87" t="s">
        <v>961</v>
      </c>
      <c r="C291" s="198">
        <v>1.7200000000000001E-5</v>
      </c>
      <c r="D291" s="198">
        <v>0</v>
      </c>
      <c r="E291" s="88">
        <v>5178.82</v>
      </c>
      <c r="F291" s="88">
        <v>0</v>
      </c>
      <c r="G291" s="88">
        <v>36504</v>
      </c>
      <c r="H291" s="88"/>
      <c r="I291" s="89">
        <v>685.85</v>
      </c>
      <c r="J291" s="89">
        <v>31989</v>
      </c>
      <c r="K291" s="89">
        <v>2500</v>
      </c>
      <c r="L291" s="88">
        <v>9253</v>
      </c>
      <c r="M291" s="88"/>
      <c r="N291" s="89">
        <v>1279</v>
      </c>
      <c r="O291" s="89">
        <v>11807</v>
      </c>
      <c r="P291" s="89">
        <v>0</v>
      </c>
      <c r="Q291" s="88">
        <v>0</v>
      </c>
      <c r="R291" s="88"/>
      <c r="S291" s="89">
        <v>9757</v>
      </c>
      <c r="T291" s="90">
        <v>2535</v>
      </c>
      <c r="U291" s="90">
        <v>12292</v>
      </c>
    </row>
    <row r="292" spans="1:21">
      <c r="A292" s="86">
        <v>93108</v>
      </c>
      <c r="B292" s="87" t="s">
        <v>1767</v>
      </c>
      <c r="C292" s="198">
        <v>2.5661999999999998E-3</v>
      </c>
      <c r="D292" s="198">
        <v>2.4540999999999999E-3</v>
      </c>
      <c r="E292" s="88">
        <v>1060594.6199999999</v>
      </c>
      <c r="F292" s="88">
        <v>1101385</v>
      </c>
      <c r="G292" s="88">
        <v>5446336</v>
      </c>
      <c r="H292" s="88"/>
      <c r="I292" s="89">
        <v>102327</v>
      </c>
      <c r="J292" s="89">
        <v>4772727</v>
      </c>
      <c r="K292" s="89">
        <v>373025</v>
      </c>
      <c r="L292" s="88">
        <v>417043</v>
      </c>
      <c r="M292" s="88"/>
      <c r="N292" s="89">
        <v>190846</v>
      </c>
      <c r="O292" s="89">
        <v>1761589</v>
      </c>
      <c r="P292" s="89">
        <v>0</v>
      </c>
      <c r="Q292" s="88">
        <v>0</v>
      </c>
      <c r="R292" s="88"/>
      <c r="S292" s="89">
        <v>1455726</v>
      </c>
      <c r="T292" s="90">
        <v>180256</v>
      </c>
      <c r="U292" s="90">
        <v>1635982</v>
      </c>
    </row>
    <row r="293" spans="1:21">
      <c r="A293" s="86">
        <v>93111</v>
      </c>
      <c r="B293" s="87" t="s">
        <v>1768</v>
      </c>
      <c r="C293" s="198">
        <v>7.08E-5</v>
      </c>
      <c r="D293" s="198">
        <v>7.3700000000000002E-5</v>
      </c>
      <c r="E293" s="88">
        <v>24671.1</v>
      </c>
      <c r="F293" s="88">
        <v>33076</v>
      </c>
      <c r="G293" s="88">
        <v>150261</v>
      </c>
      <c r="H293" s="88"/>
      <c r="I293" s="89">
        <v>2823.15</v>
      </c>
      <c r="J293" s="89">
        <v>131677</v>
      </c>
      <c r="K293" s="89">
        <v>10292</v>
      </c>
      <c r="L293" s="88">
        <v>0</v>
      </c>
      <c r="M293" s="88"/>
      <c r="N293" s="89">
        <v>5265</v>
      </c>
      <c r="O293" s="89">
        <v>48601</v>
      </c>
      <c r="P293" s="89">
        <v>0</v>
      </c>
      <c r="Q293" s="88">
        <v>10981</v>
      </c>
      <c r="R293" s="88"/>
      <c r="S293" s="89">
        <v>40163</v>
      </c>
      <c r="T293" s="90">
        <v>-3536</v>
      </c>
      <c r="U293" s="90">
        <v>36626</v>
      </c>
    </row>
    <row r="294" spans="1:21">
      <c r="A294" s="86">
        <v>93121</v>
      </c>
      <c r="B294" s="87" t="s">
        <v>1769</v>
      </c>
      <c r="C294" s="198">
        <v>5.8900000000000002E-5</v>
      </c>
      <c r="D294" s="198">
        <v>7.4900000000000005E-5</v>
      </c>
      <c r="E294" s="88">
        <v>22115.179999999997</v>
      </c>
      <c r="F294" s="88">
        <v>33615</v>
      </c>
      <c r="G294" s="88">
        <v>125006</v>
      </c>
      <c r="H294" s="88"/>
      <c r="I294" s="89">
        <v>2349</v>
      </c>
      <c r="J294" s="89">
        <v>109545</v>
      </c>
      <c r="K294" s="89">
        <v>8562</v>
      </c>
      <c r="L294" s="88">
        <v>0</v>
      </c>
      <c r="M294" s="88"/>
      <c r="N294" s="89">
        <v>4380</v>
      </c>
      <c r="O294" s="89">
        <v>40432</v>
      </c>
      <c r="P294" s="89">
        <v>0</v>
      </c>
      <c r="Q294" s="88">
        <v>13122</v>
      </c>
      <c r="R294" s="88"/>
      <c r="S294" s="89">
        <v>33412</v>
      </c>
      <c r="T294" s="90">
        <v>-4063</v>
      </c>
      <c r="U294" s="90">
        <v>29349</v>
      </c>
    </row>
    <row r="295" spans="1:21">
      <c r="A295" s="86">
        <v>93127</v>
      </c>
      <c r="B295" s="87" t="s">
        <v>1770</v>
      </c>
      <c r="C295" s="198">
        <v>6.8000000000000001E-6</v>
      </c>
      <c r="D295" s="198">
        <v>7.7999999999999999E-6</v>
      </c>
      <c r="E295" s="88">
        <v>2814.9600000000005</v>
      </c>
      <c r="F295" s="88">
        <v>3501</v>
      </c>
      <c r="G295" s="88">
        <v>14432</v>
      </c>
      <c r="H295" s="88"/>
      <c r="I295" s="89">
        <v>271</v>
      </c>
      <c r="J295" s="89">
        <v>12647</v>
      </c>
      <c r="K295" s="89">
        <v>988</v>
      </c>
      <c r="L295" s="88">
        <v>0</v>
      </c>
      <c r="M295" s="88"/>
      <c r="N295" s="89">
        <v>506</v>
      </c>
      <c r="O295" s="89">
        <v>4668</v>
      </c>
      <c r="P295" s="89">
        <v>0</v>
      </c>
      <c r="Q295" s="88">
        <v>1132</v>
      </c>
      <c r="R295" s="88"/>
      <c r="S295" s="89">
        <v>3857</v>
      </c>
      <c r="T295" s="90">
        <v>-400</v>
      </c>
      <c r="U295" s="90">
        <v>3457</v>
      </c>
    </row>
    <row r="296" spans="1:21">
      <c r="A296" s="86">
        <v>93131</v>
      </c>
      <c r="B296" s="87" t="s">
        <v>1771</v>
      </c>
      <c r="C296" s="198">
        <v>2.3939999999999999E-4</v>
      </c>
      <c r="D296" s="198">
        <v>2.3680000000000001E-4</v>
      </c>
      <c r="E296" s="88">
        <v>88659.549999999988</v>
      </c>
      <c r="F296" s="88">
        <v>106274</v>
      </c>
      <c r="G296" s="88">
        <v>508087</v>
      </c>
      <c r="H296" s="88"/>
      <c r="I296" s="89">
        <v>9546</v>
      </c>
      <c r="J296" s="89">
        <v>445246</v>
      </c>
      <c r="K296" s="89">
        <v>34799</v>
      </c>
      <c r="L296" s="88">
        <v>13305</v>
      </c>
      <c r="M296" s="88"/>
      <c r="N296" s="89">
        <v>17804</v>
      </c>
      <c r="O296" s="89">
        <v>164338</v>
      </c>
      <c r="P296" s="89">
        <v>0</v>
      </c>
      <c r="Q296" s="88">
        <v>6369</v>
      </c>
      <c r="R296" s="88"/>
      <c r="S296" s="89">
        <v>135804</v>
      </c>
      <c r="T296" s="90">
        <v>3767</v>
      </c>
      <c r="U296" s="90">
        <v>139571</v>
      </c>
    </row>
    <row r="297" spans="1:21">
      <c r="A297" s="86">
        <v>93137</v>
      </c>
      <c r="B297" s="87" t="s">
        <v>1772</v>
      </c>
      <c r="C297" s="198">
        <v>1.9E-6</v>
      </c>
      <c r="D297" s="198">
        <v>2.0999999999999998E-6</v>
      </c>
      <c r="E297" s="88">
        <v>1986.6299999999999</v>
      </c>
      <c r="F297" s="88">
        <v>942</v>
      </c>
      <c r="G297" s="88">
        <v>4032</v>
      </c>
      <c r="H297" s="88"/>
      <c r="I297" s="89">
        <v>75.762500000000003</v>
      </c>
      <c r="J297" s="89">
        <v>3534</v>
      </c>
      <c r="K297" s="89">
        <v>276</v>
      </c>
      <c r="L297" s="88">
        <v>1359</v>
      </c>
      <c r="M297" s="88"/>
      <c r="N297" s="89">
        <v>141</v>
      </c>
      <c r="O297" s="89">
        <v>1304</v>
      </c>
      <c r="P297" s="89">
        <v>0</v>
      </c>
      <c r="Q297" s="88">
        <v>0</v>
      </c>
      <c r="R297" s="88"/>
      <c r="S297" s="89">
        <v>1078</v>
      </c>
      <c r="T297" s="90">
        <v>401</v>
      </c>
      <c r="U297" s="90">
        <v>1479</v>
      </c>
    </row>
    <row r="298" spans="1:21">
      <c r="A298" s="86">
        <v>93141</v>
      </c>
      <c r="B298" s="87" t="s">
        <v>1773</v>
      </c>
      <c r="C298" s="198">
        <v>4.5500000000000001E-5</v>
      </c>
      <c r="D298" s="198">
        <v>4.3399999999999998E-5</v>
      </c>
      <c r="E298" s="88">
        <v>16495.23</v>
      </c>
      <c r="F298" s="88">
        <v>19478</v>
      </c>
      <c r="G298" s="88">
        <v>96566</v>
      </c>
      <c r="H298" s="88"/>
      <c r="I298" s="89">
        <v>1814.3125</v>
      </c>
      <c r="J298" s="89">
        <v>84623</v>
      </c>
      <c r="K298" s="89">
        <v>6614</v>
      </c>
      <c r="L298" s="88">
        <v>4186.96</v>
      </c>
      <c r="M298" s="88"/>
      <c r="N298" s="89">
        <v>3384</v>
      </c>
      <c r="O298" s="89">
        <v>31234</v>
      </c>
      <c r="P298" s="89">
        <v>0</v>
      </c>
      <c r="Q298" s="88">
        <v>3505</v>
      </c>
      <c r="R298" s="88"/>
      <c r="S298" s="89">
        <v>25811</v>
      </c>
      <c r="T298" s="90">
        <v>920</v>
      </c>
      <c r="U298" s="90">
        <v>26731</v>
      </c>
    </row>
    <row r="299" spans="1:21">
      <c r="A299" s="86">
        <v>93151</v>
      </c>
      <c r="B299" s="87" t="s">
        <v>1774</v>
      </c>
      <c r="C299" s="198">
        <v>3.6539999999999999E-4</v>
      </c>
      <c r="D299" s="198">
        <v>3.524E-4</v>
      </c>
      <c r="E299" s="88">
        <v>137522.13</v>
      </c>
      <c r="F299" s="88">
        <v>158155</v>
      </c>
      <c r="G299" s="88">
        <v>775501</v>
      </c>
      <c r="H299" s="88"/>
      <c r="I299" s="89">
        <v>14570</v>
      </c>
      <c r="J299" s="89">
        <v>679586</v>
      </c>
      <c r="K299" s="89">
        <v>53115</v>
      </c>
      <c r="L299" s="88">
        <v>5881</v>
      </c>
      <c r="M299" s="88"/>
      <c r="N299" s="89">
        <v>27174</v>
      </c>
      <c r="O299" s="89">
        <v>250832</v>
      </c>
      <c r="P299" s="89">
        <v>0</v>
      </c>
      <c r="Q299" s="88">
        <v>6297</v>
      </c>
      <c r="R299" s="88"/>
      <c r="S299" s="89">
        <v>207280</v>
      </c>
      <c r="T299" s="90">
        <v>-329</v>
      </c>
      <c r="U299" s="90">
        <v>206951</v>
      </c>
    </row>
    <row r="300" spans="1:21">
      <c r="A300" s="86">
        <v>93157</v>
      </c>
      <c r="B300" s="87" t="s">
        <v>1775</v>
      </c>
      <c r="C300" s="198">
        <v>3.8E-6</v>
      </c>
      <c r="D300" s="198">
        <v>2.3999999999999999E-6</v>
      </c>
      <c r="E300" s="88">
        <v>4368.87</v>
      </c>
      <c r="F300" s="88">
        <v>1077</v>
      </c>
      <c r="G300" s="88">
        <v>8065</v>
      </c>
      <c r="H300" s="88"/>
      <c r="I300" s="89">
        <v>151.52500000000001</v>
      </c>
      <c r="J300" s="89">
        <v>7067</v>
      </c>
      <c r="K300" s="89">
        <v>552</v>
      </c>
      <c r="L300" s="88">
        <v>5676</v>
      </c>
      <c r="M300" s="88"/>
      <c r="N300" s="89">
        <v>283</v>
      </c>
      <c r="O300" s="89">
        <v>2609</v>
      </c>
      <c r="P300" s="89">
        <v>0</v>
      </c>
      <c r="Q300" s="88">
        <v>526</v>
      </c>
      <c r="R300" s="88"/>
      <c r="S300" s="89">
        <v>2156</v>
      </c>
      <c r="T300" s="90">
        <v>1938</v>
      </c>
      <c r="U300" s="90">
        <v>4094</v>
      </c>
    </row>
    <row r="301" spans="1:21">
      <c r="A301" s="86">
        <v>93161</v>
      </c>
      <c r="B301" s="87" t="s">
        <v>1776</v>
      </c>
      <c r="C301" s="198">
        <v>6.2500000000000001E-5</v>
      </c>
      <c r="D301" s="198">
        <v>7.4400000000000006E-5</v>
      </c>
      <c r="E301" s="88">
        <v>37835.030000000006</v>
      </c>
      <c r="F301" s="88">
        <v>33390</v>
      </c>
      <c r="G301" s="88">
        <v>132646</v>
      </c>
      <c r="H301" s="88"/>
      <c r="I301" s="89">
        <v>2492.1875</v>
      </c>
      <c r="J301" s="89">
        <v>116240</v>
      </c>
      <c r="K301" s="89">
        <v>9085.0625</v>
      </c>
      <c r="L301" s="88">
        <v>14075</v>
      </c>
      <c r="M301" s="88"/>
      <c r="N301" s="89">
        <v>4648.0625</v>
      </c>
      <c r="O301" s="89">
        <v>42903.625</v>
      </c>
      <c r="P301" s="89">
        <v>0</v>
      </c>
      <c r="Q301" s="88">
        <v>0</v>
      </c>
      <c r="R301" s="88"/>
      <c r="S301" s="89">
        <v>35454</v>
      </c>
      <c r="T301" s="90">
        <v>6018</v>
      </c>
      <c r="U301" s="90">
        <v>41472</v>
      </c>
    </row>
    <row r="302" spans="1:21">
      <c r="A302" s="86">
        <v>93171</v>
      </c>
      <c r="B302" s="87" t="s">
        <v>1777</v>
      </c>
      <c r="C302" s="198">
        <v>5.8000000000000004E-6</v>
      </c>
      <c r="D302" s="198">
        <v>6.1999999999999999E-6</v>
      </c>
      <c r="E302" s="88">
        <v>3823.8999999999996</v>
      </c>
      <c r="F302" s="88">
        <v>2783</v>
      </c>
      <c r="G302" s="88">
        <v>12310</v>
      </c>
      <c r="H302" s="88"/>
      <c r="I302" s="89">
        <v>231.27500000000001</v>
      </c>
      <c r="J302" s="89">
        <v>10787</v>
      </c>
      <c r="K302" s="89">
        <v>843</v>
      </c>
      <c r="L302" s="88">
        <v>1752</v>
      </c>
      <c r="M302" s="88"/>
      <c r="N302" s="89">
        <v>431</v>
      </c>
      <c r="O302" s="89">
        <v>3981</v>
      </c>
      <c r="P302" s="89">
        <v>0</v>
      </c>
      <c r="Q302" s="88">
        <v>0</v>
      </c>
      <c r="R302" s="88"/>
      <c r="S302" s="89">
        <v>3290</v>
      </c>
      <c r="T302" s="90">
        <v>591</v>
      </c>
      <c r="U302" s="90">
        <v>3881</v>
      </c>
    </row>
    <row r="303" spans="1:21">
      <c r="A303" s="86">
        <v>93181</v>
      </c>
      <c r="B303" s="87" t="s">
        <v>1778</v>
      </c>
      <c r="C303" s="198">
        <v>1.1E-5</v>
      </c>
      <c r="D303" s="198">
        <v>1.0499999999999999E-5</v>
      </c>
      <c r="E303" s="88">
        <v>4374.0300000000007</v>
      </c>
      <c r="F303" s="88">
        <v>4712</v>
      </c>
      <c r="G303" s="88">
        <v>23346</v>
      </c>
      <c r="H303" s="88"/>
      <c r="I303" s="89">
        <v>438.625</v>
      </c>
      <c r="J303" s="89">
        <v>20458</v>
      </c>
      <c r="K303" s="89">
        <v>1599</v>
      </c>
      <c r="L303" s="88">
        <v>743</v>
      </c>
      <c r="M303" s="88"/>
      <c r="N303" s="89">
        <v>818</v>
      </c>
      <c r="O303" s="89">
        <v>7551</v>
      </c>
      <c r="P303" s="89">
        <v>0</v>
      </c>
      <c r="Q303" s="88">
        <v>44</v>
      </c>
      <c r="R303" s="88"/>
      <c r="S303" s="89">
        <v>6240</v>
      </c>
      <c r="T303" s="90">
        <v>321</v>
      </c>
      <c r="U303" s="90">
        <v>6561</v>
      </c>
    </row>
    <row r="304" spans="1:21">
      <c r="A304" s="86">
        <v>93191</v>
      </c>
      <c r="B304" s="87" t="s">
        <v>1779</v>
      </c>
      <c r="C304" s="198">
        <v>3.3000000000000003E-5</v>
      </c>
      <c r="D304" s="198">
        <v>3.65E-5</v>
      </c>
      <c r="E304" s="88">
        <v>16019.919999999998</v>
      </c>
      <c r="F304" s="88">
        <v>16381</v>
      </c>
      <c r="G304" s="88">
        <v>70037</v>
      </c>
      <c r="H304" s="88"/>
      <c r="I304" s="89">
        <v>1315.875</v>
      </c>
      <c r="J304" s="89">
        <v>61375</v>
      </c>
      <c r="K304" s="89">
        <v>4797</v>
      </c>
      <c r="L304" s="88">
        <v>2648</v>
      </c>
      <c r="M304" s="88"/>
      <c r="N304" s="89">
        <v>2454</v>
      </c>
      <c r="O304" s="89">
        <v>22653</v>
      </c>
      <c r="P304" s="89">
        <v>0</v>
      </c>
      <c r="Q304" s="88">
        <v>1301.46</v>
      </c>
      <c r="R304" s="88"/>
      <c r="S304" s="89">
        <v>18720</v>
      </c>
      <c r="T304" s="90">
        <v>280</v>
      </c>
      <c r="U304" s="90">
        <v>19000</v>
      </c>
    </row>
    <row r="305" spans="1:21">
      <c r="A305" s="86">
        <v>93201</v>
      </c>
      <c r="B305" s="87" t="s">
        <v>1780</v>
      </c>
      <c r="C305" s="198">
        <v>1.5819699999999999E-2</v>
      </c>
      <c r="D305" s="198">
        <v>1.50364E-2</v>
      </c>
      <c r="E305" s="88">
        <v>6525566.7400000002</v>
      </c>
      <c r="F305" s="88">
        <v>6748246</v>
      </c>
      <c r="G305" s="88">
        <v>33574703</v>
      </c>
      <c r="H305" s="88"/>
      <c r="I305" s="89">
        <v>630811</v>
      </c>
      <c r="J305" s="89">
        <v>29422142</v>
      </c>
      <c r="K305" s="89">
        <v>2299567</v>
      </c>
      <c r="L305" s="88">
        <v>1259115</v>
      </c>
      <c r="M305" s="88"/>
      <c r="N305" s="89">
        <v>1176495</v>
      </c>
      <c r="O305" s="89">
        <v>10859560</v>
      </c>
      <c r="P305" s="89">
        <v>0</v>
      </c>
      <c r="Q305" s="88">
        <v>0</v>
      </c>
      <c r="R305" s="88"/>
      <c r="S305" s="89">
        <v>8974025</v>
      </c>
      <c r="T305" s="90">
        <v>449569</v>
      </c>
      <c r="U305" s="90">
        <v>9423595</v>
      </c>
    </row>
    <row r="306" spans="1:21">
      <c r="A306" s="86">
        <v>93202</v>
      </c>
      <c r="B306" s="87" t="s">
        <v>1781</v>
      </c>
      <c r="C306" s="198">
        <v>0</v>
      </c>
      <c r="D306" s="198">
        <v>2.076E-4</v>
      </c>
      <c r="E306" s="88">
        <v>0</v>
      </c>
      <c r="F306" s="88">
        <v>93170</v>
      </c>
      <c r="G306" s="88">
        <v>0</v>
      </c>
      <c r="H306" s="88"/>
      <c r="I306" s="89">
        <v>0</v>
      </c>
      <c r="J306" s="89">
        <v>0</v>
      </c>
      <c r="K306" s="89">
        <v>0</v>
      </c>
      <c r="L306" s="88">
        <v>0</v>
      </c>
      <c r="M306" s="88"/>
      <c r="N306" s="89">
        <v>0</v>
      </c>
      <c r="O306" s="89">
        <v>0</v>
      </c>
      <c r="P306" s="89">
        <v>0</v>
      </c>
      <c r="Q306" s="88">
        <v>322063</v>
      </c>
      <c r="R306" s="88"/>
      <c r="S306" s="89">
        <v>0</v>
      </c>
      <c r="T306" s="90">
        <v>-109544</v>
      </c>
      <c r="U306" s="90">
        <v>-109544</v>
      </c>
    </row>
    <row r="307" spans="1:21">
      <c r="A307" s="86">
        <v>93204</v>
      </c>
      <c r="B307" s="87" t="s">
        <v>1782</v>
      </c>
      <c r="C307" s="198">
        <v>2.9480000000000001E-4</v>
      </c>
      <c r="D307" s="198">
        <v>3.168E-4</v>
      </c>
      <c r="E307" s="88">
        <v>128269.05999999998</v>
      </c>
      <c r="F307" s="88">
        <v>142178</v>
      </c>
      <c r="G307" s="88">
        <v>625664</v>
      </c>
      <c r="H307" s="88"/>
      <c r="I307" s="89">
        <v>11755.15</v>
      </c>
      <c r="J307" s="89">
        <v>548281</v>
      </c>
      <c r="K307" s="89">
        <v>42852</v>
      </c>
      <c r="L307" s="88">
        <v>6159</v>
      </c>
      <c r="M307" s="88"/>
      <c r="N307" s="89">
        <v>21924</v>
      </c>
      <c r="O307" s="89">
        <v>202368</v>
      </c>
      <c r="P307" s="89">
        <v>0</v>
      </c>
      <c r="Q307" s="88">
        <v>15903</v>
      </c>
      <c r="R307" s="88"/>
      <c r="S307" s="89">
        <v>167231</v>
      </c>
      <c r="T307" s="90">
        <v>-4266</v>
      </c>
      <c r="U307" s="90">
        <v>162965</v>
      </c>
    </row>
    <row r="308" spans="1:21">
      <c r="A308" s="86">
        <v>93209</v>
      </c>
      <c r="B308" s="87" t="s">
        <v>1783</v>
      </c>
      <c r="C308" s="198">
        <v>4.5113999999999996E-3</v>
      </c>
      <c r="D308" s="198">
        <v>3.4578999999999999E-3</v>
      </c>
      <c r="E308" s="88">
        <v>1625225.44</v>
      </c>
      <c r="F308" s="88">
        <v>1551885</v>
      </c>
      <c r="G308" s="88">
        <v>9574702</v>
      </c>
      <c r="H308" s="88"/>
      <c r="I308" s="89">
        <v>179892</v>
      </c>
      <c r="J308" s="89">
        <v>8390491</v>
      </c>
      <c r="K308" s="89">
        <v>655782</v>
      </c>
      <c r="L308" s="88">
        <v>1306118</v>
      </c>
      <c r="M308" s="88"/>
      <c r="N308" s="89">
        <v>335508</v>
      </c>
      <c r="O308" s="89">
        <v>3096887</v>
      </c>
      <c r="P308" s="89">
        <v>0</v>
      </c>
      <c r="Q308" s="88">
        <v>0</v>
      </c>
      <c r="R308" s="88"/>
      <c r="S308" s="89">
        <v>2559177</v>
      </c>
      <c r="T308" s="90">
        <v>534418</v>
      </c>
      <c r="U308" s="90">
        <v>3093596</v>
      </c>
    </row>
    <row r="309" spans="1:21">
      <c r="A309" s="86">
        <v>93211</v>
      </c>
      <c r="B309" s="87" t="s">
        <v>1784</v>
      </c>
      <c r="C309" s="198">
        <v>2.0456800000000001E-2</v>
      </c>
      <c r="D309" s="198">
        <v>2.1372599999999999E-2</v>
      </c>
      <c r="E309" s="88">
        <v>8152807.0799999982</v>
      </c>
      <c r="F309" s="88">
        <v>9591895</v>
      </c>
      <c r="G309" s="88">
        <v>43416183</v>
      </c>
      <c r="H309" s="88"/>
      <c r="I309" s="89">
        <v>815714.9</v>
      </c>
      <c r="J309" s="89">
        <v>38046416</v>
      </c>
      <c r="K309" s="89">
        <v>2973621</v>
      </c>
      <c r="L309" s="88">
        <v>0</v>
      </c>
      <c r="M309" s="88"/>
      <c r="N309" s="89">
        <v>1521352</v>
      </c>
      <c r="O309" s="89">
        <v>14042734</v>
      </c>
      <c r="P309" s="89">
        <v>0</v>
      </c>
      <c r="Q309" s="88">
        <v>1405603</v>
      </c>
      <c r="R309" s="88"/>
      <c r="S309" s="89">
        <v>11604508</v>
      </c>
      <c r="T309" s="90">
        <v>-488705</v>
      </c>
      <c r="U309" s="90">
        <v>11115804</v>
      </c>
    </row>
    <row r="310" spans="1:21">
      <c r="A310" s="86">
        <v>93212</v>
      </c>
      <c r="B310" s="87" t="s">
        <v>1785</v>
      </c>
      <c r="C310" s="198">
        <v>2.052E-4</v>
      </c>
      <c r="D310" s="198">
        <v>2.129E-4</v>
      </c>
      <c r="E310" s="88">
        <v>169265.99</v>
      </c>
      <c r="F310" s="88">
        <v>95548</v>
      </c>
      <c r="G310" s="88">
        <v>435503</v>
      </c>
      <c r="H310" s="88"/>
      <c r="I310" s="89">
        <v>8182.35</v>
      </c>
      <c r="J310" s="89">
        <v>381640</v>
      </c>
      <c r="K310" s="89">
        <v>29828</v>
      </c>
      <c r="L310" s="88">
        <v>106395</v>
      </c>
      <c r="M310" s="88"/>
      <c r="N310" s="89">
        <v>15261</v>
      </c>
      <c r="O310" s="89">
        <v>140861</v>
      </c>
      <c r="P310" s="89">
        <v>0</v>
      </c>
      <c r="Q310" s="88">
        <v>0</v>
      </c>
      <c r="R310" s="88"/>
      <c r="S310" s="89">
        <v>116404</v>
      </c>
      <c r="T310" s="90">
        <v>32351</v>
      </c>
      <c r="U310" s="90">
        <v>148755</v>
      </c>
    </row>
    <row r="311" spans="1:21">
      <c r="A311" s="86">
        <v>93219</v>
      </c>
      <c r="B311" s="87" t="s">
        <v>1786</v>
      </c>
      <c r="C311" s="198">
        <v>2.286E-4</v>
      </c>
      <c r="D311" s="198">
        <v>2.41E-4</v>
      </c>
      <c r="E311" s="88">
        <v>96646.59</v>
      </c>
      <c r="F311" s="88">
        <v>108159</v>
      </c>
      <c r="G311" s="88">
        <v>485166</v>
      </c>
      <c r="H311" s="88"/>
      <c r="I311" s="89">
        <v>9115</v>
      </c>
      <c r="J311" s="89">
        <v>425160</v>
      </c>
      <c r="K311" s="89">
        <v>33230</v>
      </c>
      <c r="L311" s="88">
        <v>243</v>
      </c>
      <c r="M311" s="88"/>
      <c r="N311" s="89">
        <v>17001</v>
      </c>
      <c r="O311" s="89">
        <v>156924</v>
      </c>
      <c r="P311" s="89">
        <v>0</v>
      </c>
      <c r="Q311" s="88">
        <v>13406</v>
      </c>
      <c r="R311" s="88"/>
      <c r="S311" s="89">
        <v>129678</v>
      </c>
      <c r="T311" s="90">
        <v>-4190</v>
      </c>
      <c r="U311" s="90">
        <v>125487</v>
      </c>
    </row>
    <row r="312" spans="1:21">
      <c r="A312" s="86">
        <v>93301</v>
      </c>
      <c r="B312" s="87" t="s">
        <v>1787</v>
      </c>
      <c r="C312" s="198">
        <v>2.5330999999999999E-3</v>
      </c>
      <c r="D312" s="198">
        <v>2.4084000000000002E-3</v>
      </c>
      <c r="E312" s="88">
        <v>1037164.56</v>
      </c>
      <c r="F312" s="88">
        <v>1080875</v>
      </c>
      <c r="G312" s="88">
        <v>5376087</v>
      </c>
      <c r="H312" s="88"/>
      <c r="I312" s="89">
        <v>101007</v>
      </c>
      <c r="J312" s="89">
        <v>4711166</v>
      </c>
      <c r="K312" s="89">
        <v>368214</v>
      </c>
      <c r="L312" s="88">
        <v>63934</v>
      </c>
      <c r="M312" s="88"/>
      <c r="N312" s="89">
        <v>188384</v>
      </c>
      <c r="O312" s="89">
        <v>1738867</v>
      </c>
      <c r="P312" s="89">
        <v>0</v>
      </c>
      <c r="Q312" s="88">
        <v>85549</v>
      </c>
      <c r="R312" s="88"/>
      <c r="S312" s="89">
        <v>1436949</v>
      </c>
      <c r="T312" s="90">
        <v>-17290</v>
      </c>
      <c r="U312" s="90">
        <v>1419659</v>
      </c>
    </row>
    <row r="313" spans="1:21">
      <c r="A313" s="86">
        <v>93304</v>
      </c>
      <c r="B313" s="87" t="s">
        <v>1788</v>
      </c>
      <c r="C313" s="198">
        <v>3.4400000000000003E-5</v>
      </c>
      <c r="D313" s="198">
        <v>3.3399999999999999E-5</v>
      </c>
      <c r="E313" s="88">
        <v>16338.839999999998</v>
      </c>
      <c r="F313" s="88">
        <v>14990</v>
      </c>
      <c r="G313" s="88">
        <v>73008</v>
      </c>
      <c r="H313" s="88"/>
      <c r="I313" s="89">
        <v>1371.7</v>
      </c>
      <c r="J313" s="89">
        <v>63979</v>
      </c>
      <c r="K313" s="89">
        <v>5000</v>
      </c>
      <c r="L313" s="88">
        <v>13604</v>
      </c>
      <c r="M313" s="88"/>
      <c r="N313" s="89">
        <v>2558</v>
      </c>
      <c r="O313" s="89">
        <v>23614</v>
      </c>
      <c r="P313" s="89">
        <v>0</v>
      </c>
      <c r="Q313" s="88">
        <v>0</v>
      </c>
      <c r="R313" s="88"/>
      <c r="S313" s="89">
        <v>19514</v>
      </c>
      <c r="T313" s="90">
        <v>4940</v>
      </c>
      <c r="U313" s="90">
        <v>24454</v>
      </c>
    </row>
    <row r="314" spans="1:21">
      <c r="A314" s="86">
        <v>93305</v>
      </c>
      <c r="B314" s="87" t="s">
        <v>1789</v>
      </c>
      <c r="C314" s="198">
        <v>4.9400000000000001E-5</v>
      </c>
      <c r="D314" s="198">
        <v>5.13E-5</v>
      </c>
      <c r="E314" s="88">
        <v>18489</v>
      </c>
      <c r="F314" s="88">
        <v>23023</v>
      </c>
      <c r="G314" s="88">
        <v>104843</v>
      </c>
      <c r="H314" s="88"/>
      <c r="I314" s="89">
        <v>1969.825</v>
      </c>
      <c r="J314" s="89">
        <v>91876</v>
      </c>
      <c r="K314" s="89">
        <v>7181</v>
      </c>
      <c r="L314" s="88">
        <v>0</v>
      </c>
      <c r="M314" s="88"/>
      <c r="N314" s="89">
        <v>3674</v>
      </c>
      <c r="O314" s="89">
        <v>33911</v>
      </c>
      <c r="P314" s="89">
        <v>0</v>
      </c>
      <c r="Q314" s="88">
        <v>3536</v>
      </c>
      <c r="R314" s="88"/>
      <c r="S314" s="89">
        <v>28023</v>
      </c>
      <c r="T314" s="90">
        <v>-1124</v>
      </c>
      <c r="U314" s="90">
        <v>26899</v>
      </c>
    </row>
    <row r="315" spans="1:21">
      <c r="A315" s="86">
        <v>93309</v>
      </c>
      <c r="B315" s="87" t="s">
        <v>1790</v>
      </c>
      <c r="C315" s="198">
        <v>1.716E-4</v>
      </c>
      <c r="D315" s="198">
        <v>1.5359999999999999E-4</v>
      </c>
      <c r="E315" s="88">
        <v>79731.47</v>
      </c>
      <c r="F315" s="88">
        <v>68935</v>
      </c>
      <c r="G315" s="88">
        <v>364193</v>
      </c>
      <c r="H315" s="88"/>
      <c r="I315" s="89">
        <v>6842.55</v>
      </c>
      <c r="J315" s="89">
        <v>319149</v>
      </c>
      <c r="K315" s="89">
        <v>24944</v>
      </c>
      <c r="L315" s="88">
        <v>23583</v>
      </c>
      <c r="M315" s="88"/>
      <c r="N315" s="89">
        <v>12762</v>
      </c>
      <c r="O315" s="89">
        <v>117796</v>
      </c>
      <c r="P315" s="89">
        <v>0</v>
      </c>
      <c r="Q315" s="88">
        <v>1972</v>
      </c>
      <c r="R315" s="88"/>
      <c r="S315" s="89">
        <v>97343</v>
      </c>
      <c r="T315" s="90">
        <v>5745</v>
      </c>
      <c r="U315" s="90">
        <v>103088</v>
      </c>
    </row>
    <row r="316" spans="1:21">
      <c r="A316" s="86">
        <v>93311</v>
      </c>
      <c r="B316" s="87" t="s">
        <v>1791</v>
      </c>
      <c r="C316" s="198">
        <v>1.1567000000000001E-3</v>
      </c>
      <c r="D316" s="198">
        <v>1.2727000000000001E-3</v>
      </c>
      <c r="E316" s="88">
        <v>452858.55</v>
      </c>
      <c r="F316" s="88">
        <v>571180</v>
      </c>
      <c r="G316" s="88">
        <v>2454905</v>
      </c>
      <c r="H316" s="88"/>
      <c r="I316" s="89">
        <v>46123</v>
      </c>
      <c r="J316" s="89">
        <v>2151279</v>
      </c>
      <c r="K316" s="89">
        <v>168139</v>
      </c>
      <c r="L316" s="88">
        <v>0</v>
      </c>
      <c r="M316" s="88"/>
      <c r="N316" s="89">
        <v>86023</v>
      </c>
      <c r="O316" s="89">
        <v>794026</v>
      </c>
      <c r="P316" s="89">
        <v>0</v>
      </c>
      <c r="Q316" s="88">
        <v>121847</v>
      </c>
      <c r="R316" s="88"/>
      <c r="S316" s="89">
        <v>656160</v>
      </c>
      <c r="T316" s="90">
        <v>-38102</v>
      </c>
      <c r="U316" s="90">
        <v>618058</v>
      </c>
    </row>
    <row r="317" spans="1:21">
      <c r="A317" s="86">
        <v>93317</v>
      </c>
      <c r="B317" s="87" t="s">
        <v>1792</v>
      </c>
      <c r="C317" s="198">
        <v>4.8099999999999997E-5</v>
      </c>
      <c r="D317" s="198">
        <v>4.6600000000000001E-5</v>
      </c>
      <c r="E317" s="88">
        <v>19408.619999999995</v>
      </c>
      <c r="F317" s="88">
        <v>20914</v>
      </c>
      <c r="G317" s="88">
        <v>102084</v>
      </c>
      <c r="H317" s="88"/>
      <c r="I317" s="89">
        <v>1918</v>
      </c>
      <c r="J317" s="89">
        <v>89458</v>
      </c>
      <c r="K317" s="89">
        <v>6992</v>
      </c>
      <c r="L317" s="88">
        <v>606</v>
      </c>
      <c r="M317" s="88"/>
      <c r="N317" s="89">
        <v>3577</v>
      </c>
      <c r="O317" s="89">
        <v>33019</v>
      </c>
      <c r="P317" s="89">
        <v>0</v>
      </c>
      <c r="Q317" s="88">
        <v>557</v>
      </c>
      <c r="R317" s="88"/>
      <c r="S317" s="89">
        <v>27286</v>
      </c>
      <c r="T317" s="90">
        <v>-115</v>
      </c>
      <c r="U317" s="90">
        <v>27171</v>
      </c>
    </row>
    <row r="318" spans="1:21">
      <c r="A318" s="86">
        <v>93321</v>
      </c>
      <c r="B318" s="87" t="s">
        <v>1793</v>
      </c>
      <c r="C318" s="198">
        <v>7.4706E-3</v>
      </c>
      <c r="D318" s="198">
        <v>7.7070000000000003E-3</v>
      </c>
      <c r="E318" s="88">
        <v>2840093.51</v>
      </c>
      <c r="F318" s="88">
        <v>3458855</v>
      </c>
      <c r="G318" s="88">
        <v>15855116</v>
      </c>
      <c r="H318" s="88"/>
      <c r="I318" s="89">
        <v>297890</v>
      </c>
      <c r="J318" s="89">
        <v>13894136</v>
      </c>
      <c r="K318" s="89">
        <v>1085934</v>
      </c>
      <c r="L318" s="88">
        <v>0</v>
      </c>
      <c r="M318" s="88"/>
      <c r="N318" s="89">
        <v>555581</v>
      </c>
      <c r="O318" s="89">
        <v>5128253</v>
      </c>
      <c r="P318" s="89">
        <v>0</v>
      </c>
      <c r="Q318" s="88">
        <v>746070</v>
      </c>
      <c r="R318" s="88"/>
      <c r="S318" s="89">
        <v>4237840</v>
      </c>
      <c r="T318" s="90">
        <v>-276901</v>
      </c>
      <c r="U318" s="90">
        <v>3960939</v>
      </c>
    </row>
    <row r="319" spans="1:21">
      <c r="A319" s="86">
        <v>93323</v>
      </c>
      <c r="B319" s="87" t="s">
        <v>1794</v>
      </c>
      <c r="C319" s="198">
        <v>1.0200000000000001E-5</v>
      </c>
      <c r="D319" s="198">
        <v>1.4600000000000001E-5</v>
      </c>
      <c r="E319" s="88">
        <v>5325.71</v>
      </c>
      <c r="F319" s="88">
        <v>6552</v>
      </c>
      <c r="G319" s="88">
        <v>21648</v>
      </c>
      <c r="H319" s="88"/>
      <c r="I319" s="89">
        <v>406.72500000000002</v>
      </c>
      <c r="J319" s="89">
        <v>18970</v>
      </c>
      <c r="K319" s="89">
        <v>1483</v>
      </c>
      <c r="L319" s="88">
        <v>2836</v>
      </c>
      <c r="M319" s="88"/>
      <c r="N319" s="89">
        <v>759</v>
      </c>
      <c r="O319" s="89">
        <v>7002</v>
      </c>
      <c r="P319" s="89">
        <v>0</v>
      </c>
      <c r="Q319" s="88">
        <v>1485</v>
      </c>
      <c r="R319" s="88"/>
      <c r="S319" s="89">
        <v>5786</v>
      </c>
      <c r="T319" s="90">
        <v>784</v>
      </c>
      <c r="U319" s="90">
        <v>6570</v>
      </c>
    </row>
    <row r="320" spans="1:21">
      <c r="A320" s="86">
        <v>93331</v>
      </c>
      <c r="B320" s="87" t="s">
        <v>1795</v>
      </c>
      <c r="C320" s="198">
        <v>1.3090000000000001E-4</v>
      </c>
      <c r="D320" s="198">
        <v>1.1909999999999999E-4</v>
      </c>
      <c r="E320" s="88">
        <v>46762.55</v>
      </c>
      <c r="F320" s="88">
        <v>53451</v>
      </c>
      <c r="G320" s="88">
        <v>277814</v>
      </c>
      <c r="H320" s="88"/>
      <c r="I320" s="89">
        <v>5220</v>
      </c>
      <c r="J320" s="89">
        <v>243453</v>
      </c>
      <c r="K320" s="89">
        <v>19028</v>
      </c>
      <c r="L320" s="88">
        <v>4668</v>
      </c>
      <c r="M320" s="88"/>
      <c r="N320" s="89">
        <v>9735</v>
      </c>
      <c r="O320" s="89">
        <v>89857</v>
      </c>
      <c r="P320" s="89">
        <v>0</v>
      </c>
      <c r="Q320" s="88">
        <v>9208</v>
      </c>
      <c r="R320" s="88"/>
      <c r="S320" s="89">
        <v>74256</v>
      </c>
      <c r="T320" s="90">
        <v>-1109</v>
      </c>
      <c r="U320" s="90">
        <v>73147</v>
      </c>
    </row>
    <row r="321" spans="1:21">
      <c r="A321" s="86">
        <v>93333</v>
      </c>
      <c r="B321" s="87" t="s">
        <v>1796</v>
      </c>
      <c r="C321" s="198">
        <v>1.9990000000000001E-4</v>
      </c>
      <c r="D321" s="198">
        <v>2.1479999999999999E-4</v>
      </c>
      <c r="E321" s="88">
        <v>201284.12</v>
      </c>
      <c r="F321" s="88">
        <v>96401</v>
      </c>
      <c r="G321" s="88">
        <v>424255</v>
      </c>
      <c r="H321" s="88"/>
      <c r="I321" s="89">
        <v>7971</v>
      </c>
      <c r="J321" s="89">
        <v>371782</v>
      </c>
      <c r="K321" s="89">
        <v>29058</v>
      </c>
      <c r="L321" s="88">
        <v>178353</v>
      </c>
      <c r="M321" s="88"/>
      <c r="N321" s="89">
        <v>14866</v>
      </c>
      <c r="O321" s="89">
        <v>137223</v>
      </c>
      <c r="P321" s="89">
        <v>0</v>
      </c>
      <c r="Q321" s="88">
        <v>0</v>
      </c>
      <c r="R321" s="88"/>
      <c r="S321" s="89">
        <v>113397</v>
      </c>
      <c r="T321" s="90">
        <v>56479</v>
      </c>
      <c r="U321" s="90">
        <v>169876</v>
      </c>
    </row>
    <row r="322" spans="1:21">
      <c r="A322" s="86">
        <v>93341</v>
      </c>
      <c r="B322" s="87" t="s">
        <v>1797</v>
      </c>
      <c r="C322" s="198">
        <v>2.73E-5</v>
      </c>
      <c r="D322" s="198">
        <v>2.6699999999999998E-5</v>
      </c>
      <c r="E322" s="88">
        <v>12880.649999999998</v>
      </c>
      <c r="F322" s="88">
        <v>11983</v>
      </c>
      <c r="G322" s="88">
        <v>57940</v>
      </c>
      <c r="H322" s="88"/>
      <c r="I322" s="89">
        <v>1089</v>
      </c>
      <c r="J322" s="89">
        <v>50774</v>
      </c>
      <c r="K322" s="89">
        <v>3968</v>
      </c>
      <c r="L322" s="88">
        <v>2789</v>
      </c>
      <c r="M322" s="88"/>
      <c r="N322" s="89">
        <v>2030</v>
      </c>
      <c r="O322" s="89">
        <v>18740</v>
      </c>
      <c r="P322" s="89">
        <v>0</v>
      </c>
      <c r="Q322" s="88">
        <v>0</v>
      </c>
      <c r="R322" s="88"/>
      <c r="S322" s="89">
        <v>15486</v>
      </c>
      <c r="T322" s="90">
        <v>923</v>
      </c>
      <c r="U322" s="90">
        <v>16410</v>
      </c>
    </row>
    <row r="323" spans="1:21">
      <c r="A323" s="86">
        <v>93351</v>
      </c>
      <c r="B323" s="87" t="s">
        <v>1798</v>
      </c>
      <c r="C323" s="198">
        <v>1.5999999999999999E-5</v>
      </c>
      <c r="D323" s="198">
        <v>5.4999999999999999E-6</v>
      </c>
      <c r="E323" s="88">
        <v>10006.02</v>
      </c>
      <c r="F323" s="88">
        <v>2468</v>
      </c>
      <c r="G323" s="88">
        <v>33957.360000000001</v>
      </c>
      <c r="H323" s="88"/>
      <c r="I323" s="89">
        <v>638</v>
      </c>
      <c r="J323" s="89">
        <v>29757</v>
      </c>
      <c r="K323" s="89">
        <v>2326</v>
      </c>
      <c r="L323" s="88">
        <v>8409</v>
      </c>
      <c r="M323" s="88"/>
      <c r="N323" s="89">
        <v>1190</v>
      </c>
      <c r="O323" s="89">
        <v>10983</v>
      </c>
      <c r="P323" s="89">
        <v>0</v>
      </c>
      <c r="Q323" s="88">
        <v>6601</v>
      </c>
      <c r="R323" s="88"/>
      <c r="S323" s="89">
        <v>9076</v>
      </c>
      <c r="T323" s="90">
        <v>-253</v>
      </c>
      <c r="U323" s="90">
        <v>8823</v>
      </c>
    </row>
    <row r="324" spans="1:21">
      <c r="A324" s="86">
        <v>93401</v>
      </c>
      <c r="B324" s="87" t="s">
        <v>1799</v>
      </c>
      <c r="C324" s="198">
        <v>1.37997E-2</v>
      </c>
      <c r="D324" s="198">
        <v>1.4001899999999999E-2</v>
      </c>
      <c r="E324" s="88">
        <v>5646375.2899999991</v>
      </c>
      <c r="F324" s="88">
        <v>6283969</v>
      </c>
      <c r="G324" s="88">
        <v>29287586</v>
      </c>
      <c r="H324" s="88"/>
      <c r="I324" s="89">
        <v>550263</v>
      </c>
      <c r="J324" s="89">
        <v>25665262</v>
      </c>
      <c r="K324" s="89">
        <v>2005938</v>
      </c>
      <c r="L324" s="88">
        <v>111475</v>
      </c>
      <c r="M324" s="88"/>
      <c r="N324" s="89">
        <v>1026270</v>
      </c>
      <c r="O324" s="89">
        <v>9472914</v>
      </c>
      <c r="P324" s="89">
        <v>0</v>
      </c>
      <c r="Q324" s="88">
        <v>309143</v>
      </c>
      <c r="R324" s="88"/>
      <c r="S324" s="89">
        <v>7828142</v>
      </c>
      <c r="T324" s="90">
        <v>-83612</v>
      </c>
      <c r="U324" s="90">
        <v>7744530</v>
      </c>
    </row>
    <row r="325" spans="1:21">
      <c r="A325" s="86">
        <v>93402</v>
      </c>
      <c r="B325" s="87" t="s">
        <v>1800</v>
      </c>
      <c r="C325" s="198">
        <v>9.2999999999999997E-5</v>
      </c>
      <c r="D325" s="198">
        <v>9.4400000000000004E-5</v>
      </c>
      <c r="E325" s="88">
        <v>35918.379999999997</v>
      </c>
      <c r="F325" s="88">
        <v>42366</v>
      </c>
      <c r="G325" s="88">
        <v>197377</v>
      </c>
      <c r="H325" s="88"/>
      <c r="I325" s="89">
        <v>3708.375</v>
      </c>
      <c r="J325" s="89">
        <v>172965</v>
      </c>
      <c r="K325" s="89">
        <v>13519</v>
      </c>
      <c r="L325" s="88">
        <v>9628</v>
      </c>
      <c r="M325" s="88"/>
      <c r="N325" s="89">
        <v>6916</v>
      </c>
      <c r="O325" s="89">
        <v>63841</v>
      </c>
      <c r="P325" s="89">
        <v>0</v>
      </c>
      <c r="Q325" s="88">
        <v>2607</v>
      </c>
      <c r="R325" s="88"/>
      <c r="S325" s="89">
        <v>52756</v>
      </c>
      <c r="T325" s="90">
        <v>3407</v>
      </c>
      <c r="U325" s="90">
        <v>56163</v>
      </c>
    </row>
    <row r="326" spans="1:21">
      <c r="A326" s="86">
        <v>93406</v>
      </c>
      <c r="B326" s="87" t="s">
        <v>1801</v>
      </c>
      <c r="C326" s="198">
        <v>7.1170000000000001E-4</v>
      </c>
      <c r="D326" s="198">
        <v>7.0850000000000004E-4</v>
      </c>
      <c r="E326" s="88">
        <v>298926.93</v>
      </c>
      <c r="F326" s="88">
        <v>317971</v>
      </c>
      <c r="G326" s="88">
        <v>1510466</v>
      </c>
      <c r="H326" s="88"/>
      <c r="I326" s="89">
        <v>28379</v>
      </c>
      <c r="J326" s="89">
        <v>1323650</v>
      </c>
      <c r="K326" s="89">
        <v>103453</v>
      </c>
      <c r="L326" s="88">
        <v>45100</v>
      </c>
      <c r="M326" s="88"/>
      <c r="N326" s="89">
        <v>52928</v>
      </c>
      <c r="O326" s="89">
        <v>488552</v>
      </c>
      <c r="P326" s="89">
        <v>0</v>
      </c>
      <c r="Q326" s="88">
        <v>0</v>
      </c>
      <c r="R326" s="88"/>
      <c r="S326" s="89">
        <v>403725</v>
      </c>
      <c r="T326" s="90">
        <v>19044</v>
      </c>
      <c r="U326" s="90">
        <v>422769</v>
      </c>
    </row>
    <row r="327" spans="1:21">
      <c r="A327" s="86">
        <v>93408</v>
      </c>
      <c r="B327" s="87" t="s">
        <v>1802</v>
      </c>
      <c r="C327" s="198">
        <v>1.8967999999999999E-3</v>
      </c>
      <c r="D327" s="198">
        <v>1.7309000000000001E-3</v>
      </c>
      <c r="E327" s="88">
        <v>0</v>
      </c>
      <c r="F327" s="88">
        <v>776818</v>
      </c>
      <c r="G327" s="88">
        <v>4025645</v>
      </c>
      <c r="H327" s="88"/>
      <c r="I327" s="89">
        <v>75635</v>
      </c>
      <c r="J327" s="89">
        <v>3527748</v>
      </c>
      <c r="K327" s="89">
        <v>275721</v>
      </c>
      <c r="L327" s="88">
        <v>321789</v>
      </c>
      <c r="M327" s="88"/>
      <c r="N327" s="89">
        <v>141063</v>
      </c>
      <c r="O327" s="89">
        <v>1302074</v>
      </c>
      <c r="P327" s="89">
        <v>0</v>
      </c>
      <c r="Q327" s="88">
        <v>529672</v>
      </c>
      <c r="R327" s="88"/>
      <c r="S327" s="89">
        <v>1075996</v>
      </c>
      <c r="T327" s="90">
        <v>10994</v>
      </c>
      <c r="U327" s="90">
        <v>1086990</v>
      </c>
    </row>
    <row r="328" spans="1:21">
      <c r="A328" s="86">
        <v>93411</v>
      </c>
      <c r="B328" s="87" t="s">
        <v>1803</v>
      </c>
      <c r="C328" s="198">
        <v>1.73309E-2</v>
      </c>
      <c r="D328" s="198">
        <v>1.8002500000000001E-2</v>
      </c>
      <c r="E328" s="88">
        <v>7066227.2200000007</v>
      </c>
      <c r="F328" s="88">
        <v>8079414</v>
      </c>
      <c r="G328" s="88">
        <v>36781976</v>
      </c>
      <c r="H328" s="88"/>
      <c r="I328" s="89">
        <v>691070</v>
      </c>
      <c r="J328" s="89">
        <v>32232736</v>
      </c>
      <c r="K328" s="89">
        <v>2519237</v>
      </c>
      <c r="L328" s="88">
        <v>0</v>
      </c>
      <c r="M328" s="88"/>
      <c r="N328" s="89">
        <v>1288882</v>
      </c>
      <c r="O328" s="89">
        <v>11896935</v>
      </c>
      <c r="P328" s="89">
        <v>0</v>
      </c>
      <c r="Q328" s="88">
        <v>963900</v>
      </c>
      <c r="R328" s="88"/>
      <c r="S328" s="89">
        <v>9831282</v>
      </c>
      <c r="T328" s="90">
        <v>-369146</v>
      </c>
      <c r="U328" s="90">
        <v>9462137</v>
      </c>
    </row>
    <row r="329" spans="1:21">
      <c r="A329" s="86">
        <v>93413</v>
      </c>
      <c r="B329" s="87" t="s">
        <v>1804</v>
      </c>
      <c r="C329" s="198">
        <v>8.0130000000000002E-4</v>
      </c>
      <c r="D329" s="198">
        <v>8.6039999999999999E-4</v>
      </c>
      <c r="E329" s="88">
        <v>344103.62</v>
      </c>
      <c r="F329" s="88">
        <v>386142</v>
      </c>
      <c r="G329" s="88">
        <v>1700627</v>
      </c>
      <c r="H329" s="88"/>
      <c r="I329" s="89">
        <v>31952</v>
      </c>
      <c r="J329" s="89">
        <v>1490291</v>
      </c>
      <c r="K329" s="89">
        <v>116478</v>
      </c>
      <c r="L329" s="88">
        <v>0</v>
      </c>
      <c r="M329" s="88"/>
      <c r="N329" s="89">
        <v>59592</v>
      </c>
      <c r="O329" s="89">
        <v>550059</v>
      </c>
      <c r="P329" s="89">
        <v>0</v>
      </c>
      <c r="Q329" s="88">
        <v>52213</v>
      </c>
      <c r="R329" s="88"/>
      <c r="S329" s="89">
        <v>454553</v>
      </c>
      <c r="T329" s="90">
        <v>-17374</v>
      </c>
      <c r="U329" s="90">
        <v>437179</v>
      </c>
    </row>
    <row r="330" spans="1:21">
      <c r="A330" s="86">
        <v>93417</v>
      </c>
      <c r="B330" s="87" t="s">
        <v>1805</v>
      </c>
      <c r="C330" s="198">
        <v>4.1130000000000002E-4</v>
      </c>
      <c r="D330" s="198">
        <v>4.2470000000000002E-4</v>
      </c>
      <c r="E330" s="88">
        <v>180698.52000000002</v>
      </c>
      <c r="F330" s="88">
        <v>190603</v>
      </c>
      <c r="G330" s="88">
        <v>872916</v>
      </c>
      <c r="H330" s="88"/>
      <c r="I330" s="89">
        <v>16401</v>
      </c>
      <c r="J330" s="89">
        <v>764953</v>
      </c>
      <c r="K330" s="89">
        <v>59787</v>
      </c>
      <c r="L330" s="88">
        <v>29582</v>
      </c>
      <c r="M330" s="88"/>
      <c r="N330" s="89">
        <v>30588</v>
      </c>
      <c r="O330" s="89">
        <v>282340</v>
      </c>
      <c r="P330" s="89">
        <v>0</v>
      </c>
      <c r="Q330" s="88">
        <v>0</v>
      </c>
      <c r="R330" s="88"/>
      <c r="S330" s="89">
        <v>233318</v>
      </c>
      <c r="T330" s="90">
        <v>14150</v>
      </c>
      <c r="U330" s="90">
        <v>247468</v>
      </c>
    </row>
    <row r="331" spans="1:21">
      <c r="A331" s="86">
        <v>93421</v>
      </c>
      <c r="B331" s="87" t="s">
        <v>1806</v>
      </c>
      <c r="C331" s="198">
        <v>2.1646E-3</v>
      </c>
      <c r="D331" s="198">
        <v>2.2629E-3</v>
      </c>
      <c r="E331" s="88">
        <v>806585.66999999993</v>
      </c>
      <c r="F331" s="88">
        <v>1015576</v>
      </c>
      <c r="G331" s="88">
        <v>4594006</v>
      </c>
      <c r="H331" s="88"/>
      <c r="I331" s="89">
        <v>86313</v>
      </c>
      <c r="J331" s="89">
        <v>4025814</v>
      </c>
      <c r="K331" s="89">
        <v>314648</v>
      </c>
      <c r="L331" s="88">
        <v>0</v>
      </c>
      <c r="M331" s="88"/>
      <c r="N331" s="89">
        <v>160979</v>
      </c>
      <c r="O331" s="89">
        <v>1485907</v>
      </c>
      <c r="P331" s="89">
        <v>0</v>
      </c>
      <c r="Q331" s="88">
        <v>286111</v>
      </c>
      <c r="R331" s="88"/>
      <c r="S331" s="89">
        <v>1227910</v>
      </c>
      <c r="T331" s="90">
        <v>-103829</v>
      </c>
      <c r="U331" s="90">
        <v>1124081</v>
      </c>
    </row>
    <row r="332" spans="1:21">
      <c r="A332" s="86">
        <v>93431</v>
      </c>
      <c r="B332" s="87" t="s">
        <v>1807</v>
      </c>
      <c r="C332" s="198">
        <v>1.127E-4</v>
      </c>
      <c r="D332" s="198">
        <v>1.3469999999999999E-4</v>
      </c>
      <c r="E332" s="88">
        <v>53587.649999999994</v>
      </c>
      <c r="F332" s="88">
        <v>60453</v>
      </c>
      <c r="G332" s="88">
        <v>239187</v>
      </c>
      <c r="H332" s="88"/>
      <c r="I332" s="89">
        <v>4494</v>
      </c>
      <c r="J332" s="89">
        <v>209604</v>
      </c>
      <c r="K332" s="89">
        <v>16382</v>
      </c>
      <c r="L332" s="88">
        <v>1676</v>
      </c>
      <c r="M332" s="88"/>
      <c r="N332" s="89">
        <v>8381</v>
      </c>
      <c r="O332" s="89">
        <v>77364</v>
      </c>
      <c r="P332" s="89">
        <v>0</v>
      </c>
      <c r="Q332" s="88">
        <v>7450</v>
      </c>
      <c r="R332" s="88"/>
      <c r="S332" s="89">
        <v>63931</v>
      </c>
      <c r="T332" s="90">
        <v>-1211</v>
      </c>
      <c r="U332" s="90">
        <v>62721</v>
      </c>
    </row>
    <row r="333" spans="1:21">
      <c r="A333" s="86">
        <v>93441</v>
      </c>
      <c r="B333" s="87" t="s">
        <v>1808</v>
      </c>
      <c r="C333" s="198">
        <v>1.4970000000000001E-4</v>
      </c>
      <c r="D333" s="198">
        <v>1.3239999999999999E-4</v>
      </c>
      <c r="E333" s="88">
        <v>71652.759999999995</v>
      </c>
      <c r="F333" s="88">
        <v>59420</v>
      </c>
      <c r="G333" s="88">
        <v>317714</v>
      </c>
      <c r="H333" s="88"/>
      <c r="I333" s="89">
        <v>5969</v>
      </c>
      <c r="J333" s="89">
        <v>278418</v>
      </c>
      <c r="K333" s="89">
        <v>21761</v>
      </c>
      <c r="L333" s="88">
        <v>34771</v>
      </c>
      <c r="M333" s="88"/>
      <c r="N333" s="89">
        <v>11133</v>
      </c>
      <c r="O333" s="89">
        <v>102763</v>
      </c>
      <c r="P333" s="89">
        <v>0</v>
      </c>
      <c r="Q333" s="88">
        <v>0</v>
      </c>
      <c r="R333" s="88"/>
      <c r="S333" s="89">
        <v>84920</v>
      </c>
      <c r="T333" s="90">
        <v>12654</v>
      </c>
      <c r="U333" s="90">
        <v>97574</v>
      </c>
    </row>
    <row r="334" spans="1:21">
      <c r="A334" s="86">
        <v>93442</v>
      </c>
      <c r="B334" s="87" t="s">
        <v>1809</v>
      </c>
      <c r="C334" s="198">
        <v>1.3540000000000001E-4</v>
      </c>
      <c r="D334" s="198">
        <v>1.7799999999999999E-4</v>
      </c>
      <c r="E334" s="88">
        <v>53217.95</v>
      </c>
      <c r="F334" s="88">
        <v>79885</v>
      </c>
      <c r="G334" s="88">
        <v>287364</v>
      </c>
      <c r="H334" s="88"/>
      <c r="I334" s="89">
        <v>5399</v>
      </c>
      <c r="J334" s="89">
        <v>251823</v>
      </c>
      <c r="K334" s="89">
        <v>19682</v>
      </c>
      <c r="L334" s="88">
        <v>6718</v>
      </c>
      <c r="M334" s="88"/>
      <c r="N334" s="89">
        <v>10070</v>
      </c>
      <c r="O334" s="89">
        <v>92946</v>
      </c>
      <c r="P334" s="89">
        <v>0</v>
      </c>
      <c r="Q334" s="88">
        <v>29938</v>
      </c>
      <c r="R334" s="88"/>
      <c r="S334" s="89">
        <v>76808</v>
      </c>
      <c r="T334" s="90">
        <v>-6567</v>
      </c>
      <c r="U334" s="90">
        <v>70241</v>
      </c>
    </row>
    <row r="335" spans="1:21">
      <c r="A335" s="86">
        <v>93451</v>
      </c>
      <c r="B335" s="87" t="s">
        <v>1810</v>
      </c>
      <c r="C335" s="198">
        <v>7.6899999999999999E-5</v>
      </c>
      <c r="D335" s="198">
        <v>7.6699999999999994E-5</v>
      </c>
      <c r="E335" s="88">
        <v>41952.18</v>
      </c>
      <c r="F335" s="88">
        <v>34422</v>
      </c>
      <c r="G335" s="88">
        <v>163208</v>
      </c>
      <c r="H335" s="88"/>
      <c r="I335" s="89">
        <v>3066</v>
      </c>
      <c r="J335" s="89">
        <v>143022</v>
      </c>
      <c r="K335" s="89">
        <v>11178</v>
      </c>
      <c r="L335" s="88">
        <v>18732</v>
      </c>
      <c r="M335" s="88"/>
      <c r="N335" s="89">
        <v>5719</v>
      </c>
      <c r="O335" s="89">
        <v>52789</v>
      </c>
      <c r="P335" s="89">
        <v>0</v>
      </c>
      <c r="Q335" s="88">
        <v>2999</v>
      </c>
      <c r="R335" s="88"/>
      <c r="S335" s="89">
        <v>43623</v>
      </c>
      <c r="T335" s="90">
        <v>4342</v>
      </c>
      <c r="U335" s="90">
        <v>47965</v>
      </c>
    </row>
    <row r="336" spans="1:21">
      <c r="A336" s="86">
        <v>93461</v>
      </c>
      <c r="B336" s="87" t="s">
        <v>1811</v>
      </c>
      <c r="C336" s="198">
        <v>1.7200000000000001E-5</v>
      </c>
      <c r="D336" s="198">
        <v>1.7200000000000001E-5</v>
      </c>
      <c r="E336" s="88">
        <v>7470.840000000002</v>
      </c>
      <c r="F336" s="88">
        <v>7719</v>
      </c>
      <c r="G336" s="88">
        <v>36504</v>
      </c>
      <c r="H336" s="88"/>
      <c r="I336" s="89">
        <v>685.85</v>
      </c>
      <c r="J336" s="89">
        <v>31989</v>
      </c>
      <c r="K336" s="89">
        <v>2500</v>
      </c>
      <c r="L336" s="88">
        <v>695</v>
      </c>
      <c r="M336" s="88"/>
      <c r="N336" s="89">
        <v>1279</v>
      </c>
      <c r="O336" s="89">
        <v>11807</v>
      </c>
      <c r="P336" s="89">
        <v>0</v>
      </c>
      <c r="Q336" s="88">
        <v>0</v>
      </c>
      <c r="R336" s="88"/>
      <c r="S336" s="89">
        <v>9757</v>
      </c>
      <c r="T336" s="90">
        <v>226</v>
      </c>
      <c r="U336" s="90">
        <v>9983</v>
      </c>
    </row>
    <row r="337" spans="1:21">
      <c r="A337" s="86">
        <v>93471</v>
      </c>
      <c r="B337" s="87" t="s">
        <v>1812</v>
      </c>
      <c r="C337" s="198">
        <v>1.1800000000000001E-5</v>
      </c>
      <c r="D337" s="198">
        <v>1.34E-5</v>
      </c>
      <c r="E337" s="88">
        <v>7905.1299999999992</v>
      </c>
      <c r="F337" s="88">
        <v>6014</v>
      </c>
      <c r="G337" s="88">
        <v>25044</v>
      </c>
      <c r="H337" s="88"/>
      <c r="I337" s="89">
        <v>471</v>
      </c>
      <c r="J337" s="89">
        <v>21946</v>
      </c>
      <c r="K337" s="89">
        <v>1715</v>
      </c>
      <c r="L337" s="88">
        <v>2187</v>
      </c>
      <c r="M337" s="88"/>
      <c r="N337" s="89">
        <v>878</v>
      </c>
      <c r="O337" s="89">
        <v>8100</v>
      </c>
      <c r="P337" s="89">
        <v>0</v>
      </c>
      <c r="Q337" s="88">
        <v>127</v>
      </c>
      <c r="R337" s="88"/>
      <c r="S337" s="89">
        <v>6694</v>
      </c>
      <c r="T337" s="90">
        <v>563</v>
      </c>
      <c r="U337" s="90">
        <v>7256</v>
      </c>
    </row>
    <row r="338" spans="1:21">
      <c r="A338" s="86">
        <v>93501</v>
      </c>
      <c r="B338" s="87" t="s">
        <v>1813</v>
      </c>
      <c r="C338" s="198">
        <v>3.4039000000000001E-3</v>
      </c>
      <c r="D338" s="198">
        <v>3.4708E-3</v>
      </c>
      <c r="E338" s="88">
        <v>1347598.72</v>
      </c>
      <c r="F338" s="88">
        <v>1557674</v>
      </c>
      <c r="G338" s="88">
        <v>7224216</v>
      </c>
      <c r="H338" s="88"/>
      <c r="I338" s="89">
        <v>135731</v>
      </c>
      <c r="J338" s="89">
        <v>6330716</v>
      </c>
      <c r="K338" s="89">
        <v>494794</v>
      </c>
      <c r="L338" s="88">
        <v>165283</v>
      </c>
      <c r="M338" s="88"/>
      <c r="N338" s="89">
        <v>253145</v>
      </c>
      <c r="O338" s="89">
        <v>2336634</v>
      </c>
      <c r="P338" s="89">
        <v>0</v>
      </c>
      <c r="Q338" s="88">
        <v>77725</v>
      </c>
      <c r="R338" s="88"/>
      <c r="S338" s="89">
        <v>1930927</v>
      </c>
      <c r="T338" s="90">
        <v>52932</v>
      </c>
      <c r="U338" s="90">
        <v>1983859</v>
      </c>
    </row>
    <row r="339" spans="1:21">
      <c r="A339" s="86">
        <v>93511</v>
      </c>
      <c r="B339" s="87" t="s">
        <v>1814</v>
      </c>
      <c r="C339" s="198">
        <v>9.8999999999999994E-5</v>
      </c>
      <c r="D339" s="198">
        <v>1.142E-4</v>
      </c>
      <c r="E339" s="88">
        <v>40720.79</v>
      </c>
      <c r="F339" s="88">
        <v>51252</v>
      </c>
      <c r="G339" s="88">
        <v>210111</v>
      </c>
      <c r="H339" s="88"/>
      <c r="I339" s="89">
        <v>3948</v>
      </c>
      <c r="J339" s="89">
        <v>184124</v>
      </c>
      <c r="K339" s="89">
        <v>14391</v>
      </c>
      <c r="L339" s="88">
        <v>5204</v>
      </c>
      <c r="M339" s="88"/>
      <c r="N339" s="89">
        <v>7363</v>
      </c>
      <c r="O339" s="89">
        <v>67959</v>
      </c>
      <c r="P339" s="89">
        <v>0</v>
      </c>
      <c r="Q339" s="88">
        <v>14645</v>
      </c>
      <c r="R339" s="88"/>
      <c r="S339" s="89">
        <v>56160</v>
      </c>
      <c r="T339" s="90">
        <v>-1792</v>
      </c>
      <c r="U339" s="90">
        <v>54368</v>
      </c>
    </row>
    <row r="340" spans="1:21">
      <c r="A340" s="86">
        <v>93517</v>
      </c>
      <c r="B340" s="87" t="s">
        <v>1815</v>
      </c>
      <c r="C340" s="198">
        <v>6.4999999999999996E-6</v>
      </c>
      <c r="D340" s="198">
        <v>6.6000000000000003E-6</v>
      </c>
      <c r="E340" s="88">
        <v>4035.72</v>
      </c>
      <c r="F340" s="88">
        <v>2962</v>
      </c>
      <c r="G340" s="88">
        <v>13795</v>
      </c>
      <c r="H340" s="88"/>
      <c r="I340" s="89">
        <v>259.1875</v>
      </c>
      <c r="J340" s="89">
        <v>12089</v>
      </c>
      <c r="K340" s="89">
        <v>945</v>
      </c>
      <c r="L340" s="88">
        <v>3198</v>
      </c>
      <c r="M340" s="88"/>
      <c r="N340" s="89">
        <v>483</v>
      </c>
      <c r="O340" s="89">
        <v>4462</v>
      </c>
      <c r="P340" s="89">
        <v>0</v>
      </c>
      <c r="Q340" s="88">
        <v>1011</v>
      </c>
      <c r="R340" s="88"/>
      <c r="S340" s="89">
        <v>3687</v>
      </c>
      <c r="T340" s="90">
        <v>528</v>
      </c>
      <c r="U340" s="90">
        <v>4215</v>
      </c>
    </row>
    <row r="341" spans="1:21">
      <c r="A341" s="86">
        <v>93521</v>
      </c>
      <c r="B341" s="87" t="s">
        <v>1816</v>
      </c>
      <c r="C341" s="198">
        <v>5.6389999999999999E-4</v>
      </c>
      <c r="D341" s="198">
        <v>4.75E-4</v>
      </c>
      <c r="E341" s="88">
        <v>183430.59999999998</v>
      </c>
      <c r="F341" s="88">
        <v>213177.15</v>
      </c>
      <c r="G341" s="88">
        <v>1196785</v>
      </c>
      <c r="H341" s="88"/>
      <c r="I341" s="89">
        <v>22486</v>
      </c>
      <c r="J341" s="89">
        <v>1048765</v>
      </c>
      <c r="K341" s="89">
        <v>81969</v>
      </c>
      <c r="L341" s="88">
        <v>9662</v>
      </c>
      <c r="M341" s="88"/>
      <c r="N341" s="89">
        <v>41937</v>
      </c>
      <c r="O341" s="89">
        <v>387094</v>
      </c>
      <c r="P341" s="89">
        <v>0</v>
      </c>
      <c r="Q341" s="88">
        <v>10656</v>
      </c>
      <c r="R341" s="88"/>
      <c r="S341" s="89">
        <v>319883</v>
      </c>
      <c r="T341" s="90">
        <v>-2591</v>
      </c>
      <c r="U341" s="90">
        <v>317292</v>
      </c>
    </row>
    <row r="342" spans="1:21">
      <c r="A342" s="86">
        <v>93527</v>
      </c>
      <c r="B342" s="87" t="s">
        <v>1817</v>
      </c>
      <c r="C342" s="198">
        <v>5.4E-6</v>
      </c>
      <c r="D342" s="198">
        <v>5.4E-6</v>
      </c>
      <c r="E342" s="88">
        <v>8301.4599999999991</v>
      </c>
      <c r="F342" s="88">
        <v>2423</v>
      </c>
      <c r="G342" s="88">
        <v>11461</v>
      </c>
      <c r="H342" s="88"/>
      <c r="I342" s="89">
        <v>215.32499999999999</v>
      </c>
      <c r="J342" s="89">
        <v>10043</v>
      </c>
      <c r="K342" s="89">
        <v>785</v>
      </c>
      <c r="L342" s="88">
        <v>11237</v>
      </c>
      <c r="M342" s="88"/>
      <c r="N342" s="89">
        <v>402</v>
      </c>
      <c r="O342" s="89">
        <v>3707</v>
      </c>
      <c r="P342" s="89">
        <v>0</v>
      </c>
      <c r="Q342" s="88">
        <v>0</v>
      </c>
      <c r="R342" s="88"/>
      <c r="S342" s="89">
        <v>3063</v>
      </c>
      <c r="T342" s="90">
        <v>3941</v>
      </c>
      <c r="U342" s="90">
        <v>7005</v>
      </c>
    </row>
    <row r="343" spans="1:21">
      <c r="A343" s="86">
        <v>93531</v>
      </c>
      <c r="B343" s="87" t="s">
        <v>1818</v>
      </c>
      <c r="C343" s="198">
        <v>2.4000000000000001E-5</v>
      </c>
      <c r="D343" s="198">
        <v>2.4700000000000001E-5</v>
      </c>
      <c r="E343" s="88">
        <v>11692.23</v>
      </c>
      <c r="F343" s="88">
        <v>11085</v>
      </c>
      <c r="G343" s="88">
        <v>50936.04</v>
      </c>
      <c r="H343" s="88"/>
      <c r="I343" s="89">
        <v>957</v>
      </c>
      <c r="J343" s="89">
        <v>44636</v>
      </c>
      <c r="K343" s="89">
        <v>3489</v>
      </c>
      <c r="L343" s="88">
        <v>1068</v>
      </c>
      <c r="M343" s="88"/>
      <c r="N343" s="89">
        <v>1785</v>
      </c>
      <c r="O343" s="89">
        <v>16475</v>
      </c>
      <c r="P343" s="89">
        <v>0</v>
      </c>
      <c r="Q343" s="88">
        <v>2182</v>
      </c>
      <c r="R343" s="88"/>
      <c r="S343" s="89">
        <v>13614</v>
      </c>
      <c r="T343" s="90">
        <v>-801</v>
      </c>
      <c r="U343" s="90">
        <v>12814</v>
      </c>
    </row>
    <row r="344" spans="1:21">
      <c r="A344" s="86">
        <v>93537</v>
      </c>
      <c r="B344" s="87" t="s">
        <v>1819</v>
      </c>
      <c r="C344" s="198">
        <v>1.17E-5</v>
      </c>
      <c r="D344" s="198">
        <v>1.13E-5</v>
      </c>
      <c r="E344" s="88">
        <v>3538.9599999999996</v>
      </c>
      <c r="F344" s="88">
        <v>5071</v>
      </c>
      <c r="G344" s="88">
        <v>24831</v>
      </c>
      <c r="H344" s="88"/>
      <c r="I344" s="89">
        <v>467</v>
      </c>
      <c r="J344" s="89">
        <v>21760</v>
      </c>
      <c r="K344" s="89">
        <v>1701</v>
      </c>
      <c r="L344" s="88">
        <v>0</v>
      </c>
      <c r="M344" s="88"/>
      <c r="N344" s="89">
        <v>870</v>
      </c>
      <c r="O344" s="89">
        <v>8032</v>
      </c>
      <c r="P344" s="89">
        <v>0</v>
      </c>
      <c r="Q344" s="88">
        <v>976</v>
      </c>
      <c r="R344" s="88"/>
      <c r="S344" s="89">
        <v>6637</v>
      </c>
      <c r="T344" s="90">
        <v>-276</v>
      </c>
      <c r="U344" s="90">
        <v>6361</v>
      </c>
    </row>
    <row r="345" spans="1:21">
      <c r="A345" s="86">
        <v>93541</v>
      </c>
      <c r="B345" s="87" t="s">
        <v>1820</v>
      </c>
      <c r="C345" s="198">
        <v>1.061E-4</v>
      </c>
      <c r="D345" s="198">
        <v>1.069E-4</v>
      </c>
      <c r="E345" s="88">
        <v>43705.780000000006</v>
      </c>
      <c r="F345" s="88">
        <v>47976</v>
      </c>
      <c r="G345" s="88">
        <v>225180</v>
      </c>
      <c r="H345" s="88"/>
      <c r="I345" s="89">
        <v>4231</v>
      </c>
      <c r="J345" s="89">
        <v>197329</v>
      </c>
      <c r="K345" s="89">
        <v>15423</v>
      </c>
      <c r="L345" s="88">
        <v>8559</v>
      </c>
      <c r="M345" s="88"/>
      <c r="N345" s="89">
        <v>7891</v>
      </c>
      <c r="O345" s="89">
        <v>72833</v>
      </c>
      <c r="P345" s="89">
        <v>0</v>
      </c>
      <c r="Q345" s="88">
        <v>1155</v>
      </c>
      <c r="R345" s="88"/>
      <c r="S345" s="89">
        <v>60187</v>
      </c>
      <c r="T345" s="90">
        <v>3927</v>
      </c>
      <c r="U345" s="90">
        <v>64114</v>
      </c>
    </row>
    <row r="346" spans="1:21">
      <c r="A346" s="86">
        <v>93601</v>
      </c>
      <c r="B346" s="87" t="s">
        <v>1821</v>
      </c>
      <c r="C346" s="198">
        <v>1.1139899999999999E-2</v>
      </c>
      <c r="D346" s="198">
        <v>1.09906E-2</v>
      </c>
      <c r="E346" s="88">
        <v>4591072.71</v>
      </c>
      <c r="F346" s="88">
        <v>4932515</v>
      </c>
      <c r="G346" s="88">
        <v>23642600</v>
      </c>
      <c r="H346" s="88"/>
      <c r="I346" s="89">
        <v>444204</v>
      </c>
      <c r="J346" s="89">
        <v>20718454</v>
      </c>
      <c r="K346" s="89">
        <v>1619307</v>
      </c>
      <c r="L346" s="88">
        <v>88715</v>
      </c>
      <c r="M346" s="88"/>
      <c r="N346" s="89">
        <v>828463</v>
      </c>
      <c r="O346" s="89">
        <v>7647073</v>
      </c>
      <c r="P346" s="89">
        <v>0</v>
      </c>
      <c r="Q346" s="88">
        <v>158818</v>
      </c>
      <c r="R346" s="88"/>
      <c r="S346" s="89">
        <v>6319320</v>
      </c>
      <c r="T346" s="90">
        <v>-40519</v>
      </c>
      <c r="U346" s="90">
        <v>6278801</v>
      </c>
    </row>
    <row r="347" spans="1:21">
      <c r="A347" s="86">
        <v>93602</v>
      </c>
      <c r="B347" s="87" t="s">
        <v>1822</v>
      </c>
      <c r="C347" s="198">
        <v>1.7200000000000001E-4</v>
      </c>
      <c r="D347" s="198">
        <v>1.873E-4</v>
      </c>
      <c r="E347" s="88">
        <v>65294.78</v>
      </c>
      <c r="F347" s="88">
        <v>84059</v>
      </c>
      <c r="G347" s="88">
        <v>365041.62</v>
      </c>
      <c r="H347" s="88"/>
      <c r="I347" s="89">
        <v>6858.5</v>
      </c>
      <c r="J347" s="89">
        <v>319893</v>
      </c>
      <c r="K347" s="89">
        <v>25002</v>
      </c>
      <c r="L347" s="88">
        <v>1192</v>
      </c>
      <c r="M347" s="88"/>
      <c r="N347" s="89">
        <v>12791</v>
      </c>
      <c r="O347" s="89">
        <v>118071</v>
      </c>
      <c r="P347" s="89">
        <v>0</v>
      </c>
      <c r="Q347" s="88">
        <v>14459</v>
      </c>
      <c r="R347" s="88"/>
      <c r="S347" s="89">
        <v>97570</v>
      </c>
      <c r="T347" s="90">
        <v>-3774</v>
      </c>
      <c r="U347" s="90">
        <v>93797</v>
      </c>
    </row>
    <row r="348" spans="1:21">
      <c r="A348" s="86">
        <v>93609</v>
      </c>
      <c r="B348" s="87" t="s">
        <v>1823</v>
      </c>
      <c r="C348" s="198">
        <v>3.0569E-3</v>
      </c>
      <c r="D348" s="198">
        <v>2.777E-3</v>
      </c>
      <c r="E348" s="88">
        <v>1250738.1199999999</v>
      </c>
      <c r="F348" s="88">
        <v>1246301</v>
      </c>
      <c r="G348" s="88">
        <v>6487766</v>
      </c>
      <c r="H348" s="88"/>
      <c r="I348" s="89">
        <v>121894</v>
      </c>
      <c r="J348" s="89">
        <v>5685351</v>
      </c>
      <c r="K348" s="89">
        <v>444354</v>
      </c>
      <c r="L348" s="88">
        <v>575194</v>
      </c>
      <c r="M348" s="88"/>
      <c r="N348" s="89">
        <v>227339</v>
      </c>
      <c r="O348" s="89">
        <v>2098433</v>
      </c>
      <c r="P348" s="89">
        <v>0</v>
      </c>
      <c r="Q348" s="88">
        <v>0</v>
      </c>
      <c r="R348" s="88"/>
      <c r="S348" s="89">
        <v>1734085</v>
      </c>
      <c r="T348" s="90">
        <v>238417</v>
      </c>
      <c r="U348" s="90">
        <v>1972502</v>
      </c>
    </row>
    <row r="349" spans="1:21">
      <c r="A349" s="86">
        <v>93610</v>
      </c>
      <c r="B349" s="87" t="s">
        <v>1824</v>
      </c>
      <c r="C349" s="198">
        <v>6.4999999999999996E-6</v>
      </c>
      <c r="D349" s="198">
        <v>1.84E-5</v>
      </c>
      <c r="E349" s="88">
        <v>5057.0400000000009</v>
      </c>
      <c r="F349" s="88">
        <v>8258</v>
      </c>
      <c r="G349" s="88">
        <v>13795</v>
      </c>
      <c r="H349" s="88"/>
      <c r="I349" s="89">
        <v>259.1875</v>
      </c>
      <c r="J349" s="89">
        <v>12089</v>
      </c>
      <c r="K349" s="89">
        <v>945</v>
      </c>
      <c r="L349" s="88">
        <v>3285</v>
      </c>
      <c r="M349" s="88"/>
      <c r="N349" s="89">
        <v>483</v>
      </c>
      <c r="O349" s="89">
        <v>4462</v>
      </c>
      <c r="P349" s="89">
        <v>0</v>
      </c>
      <c r="Q349" s="88">
        <v>4553</v>
      </c>
      <c r="R349" s="88"/>
      <c r="S349" s="89">
        <v>3687</v>
      </c>
      <c r="T349" s="90">
        <v>154</v>
      </c>
      <c r="U349" s="90">
        <v>3842</v>
      </c>
    </row>
    <row r="350" spans="1:21">
      <c r="A350" s="86">
        <v>93611</v>
      </c>
      <c r="B350" s="87" t="s">
        <v>1825</v>
      </c>
      <c r="C350" s="198">
        <v>6.9325000000000003E-3</v>
      </c>
      <c r="D350" s="198">
        <v>6.9034999999999999E-3</v>
      </c>
      <c r="E350" s="88">
        <v>2795516.27</v>
      </c>
      <c r="F350" s="88">
        <v>3098249</v>
      </c>
      <c r="G350" s="88">
        <v>14713087</v>
      </c>
      <c r="H350" s="88"/>
      <c r="I350" s="89">
        <v>276433</v>
      </c>
      <c r="J350" s="89">
        <v>12893355</v>
      </c>
      <c r="K350" s="89">
        <v>1007715</v>
      </c>
      <c r="L350" s="88">
        <v>0</v>
      </c>
      <c r="M350" s="88"/>
      <c r="N350" s="89">
        <v>515563</v>
      </c>
      <c r="O350" s="89">
        <v>4758870</v>
      </c>
      <c r="P350" s="89">
        <v>0</v>
      </c>
      <c r="Q350" s="88">
        <v>266414</v>
      </c>
      <c r="R350" s="88"/>
      <c r="S350" s="89">
        <v>3932592</v>
      </c>
      <c r="T350" s="90">
        <v>-113352</v>
      </c>
      <c r="U350" s="90">
        <v>3819240</v>
      </c>
    </row>
    <row r="351" spans="1:21">
      <c r="A351" s="86">
        <v>93617</v>
      </c>
      <c r="B351" s="87" t="s">
        <v>1826</v>
      </c>
      <c r="C351" s="198">
        <v>9.5000000000000005E-5</v>
      </c>
      <c r="D351" s="198">
        <v>7.9200000000000001E-5</v>
      </c>
      <c r="E351" s="88">
        <v>46064</v>
      </c>
      <c r="F351" s="88">
        <v>35544</v>
      </c>
      <c r="G351" s="88">
        <v>201622</v>
      </c>
      <c r="H351" s="88"/>
      <c r="I351" s="89">
        <v>3788.125</v>
      </c>
      <c r="J351" s="89">
        <v>176685</v>
      </c>
      <c r="K351" s="89">
        <v>13809</v>
      </c>
      <c r="L351" s="88">
        <v>28939</v>
      </c>
      <c r="M351" s="88"/>
      <c r="N351" s="89">
        <v>7065</v>
      </c>
      <c r="O351" s="89">
        <v>65213.51</v>
      </c>
      <c r="P351" s="89">
        <v>0</v>
      </c>
      <c r="Q351" s="88">
        <v>0</v>
      </c>
      <c r="R351" s="88"/>
      <c r="S351" s="89">
        <v>53891</v>
      </c>
      <c r="T351" s="90">
        <v>10007</v>
      </c>
      <c r="U351" s="90">
        <v>63898</v>
      </c>
    </row>
    <row r="352" spans="1:21">
      <c r="A352" s="86">
        <v>93618</v>
      </c>
      <c r="B352" s="87" t="s">
        <v>1827</v>
      </c>
      <c r="C352" s="198">
        <v>1.17E-5</v>
      </c>
      <c r="D352" s="198">
        <v>1.0200000000000001E-5</v>
      </c>
      <c r="E352" s="88">
        <v>22628.949999999997</v>
      </c>
      <c r="F352" s="88">
        <v>4578</v>
      </c>
      <c r="G352" s="88">
        <v>24831</v>
      </c>
      <c r="H352" s="88"/>
      <c r="I352" s="89">
        <v>467</v>
      </c>
      <c r="J352" s="89">
        <v>21760</v>
      </c>
      <c r="K352" s="89">
        <v>1701</v>
      </c>
      <c r="L352" s="88">
        <v>27424</v>
      </c>
      <c r="M352" s="88"/>
      <c r="N352" s="89">
        <v>870</v>
      </c>
      <c r="O352" s="89">
        <v>8032</v>
      </c>
      <c r="P352" s="89">
        <v>0</v>
      </c>
      <c r="Q352" s="88">
        <v>0</v>
      </c>
      <c r="R352" s="88"/>
      <c r="S352" s="89">
        <v>6637</v>
      </c>
      <c r="T352" s="90">
        <v>8505</v>
      </c>
      <c r="U352" s="90">
        <v>15142</v>
      </c>
    </row>
    <row r="353" spans="1:21">
      <c r="A353" s="86">
        <v>93621</v>
      </c>
      <c r="B353" s="87" t="s">
        <v>1828</v>
      </c>
      <c r="C353" s="198">
        <v>8.5320000000000003E-4</v>
      </c>
      <c r="D353" s="198">
        <v>9.5949999999999996E-4</v>
      </c>
      <c r="E353" s="88">
        <v>330203.31</v>
      </c>
      <c r="F353" s="88">
        <v>430618</v>
      </c>
      <c r="G353" s="88">
        <v>1810776</v>
      </c>
      <c r="H353" s="88"/>
      <c r="I353" s="89">
        <v>34021.35</v>
      </c>
      <c r="J353" s="89">
        <v>1586817</v>
      </c>
      <c r="K353" s="89">
        <v>124022</v>
      </c>
      <c r="L353" s="88">
        <v>0</v>
      </c>
      <c r="M353" s="88"/>
      <c r="N353" s="89">
        <v>63452</v>
      </c>
      <c r="O353" s="89">
        <v>585686</v>
      </c>
      <c r="P353" s="89">
        <v>0</v>
      </c>
      <c r="Q353" s="88">
        <v>118410</v>
      </c>
      <c r="R353" s="88"/>
      <c r="S353" s="89">
        <v>483994</v>
      </c>
      <c r="T353" s="90">
        <v>-38643</v>
      </c>
      <c r="U353" s="90">
        <v>445351</v>
      </c>
    </row>
    <row r="354" spans="1:21">
      <c r="A354" s="86">
        <v>93623</v>
      </c>
      <c r="B354" s="87" t="s">
        <v>1829</v>
      </c>
      <c r="C354" s="198">
        <v>1.2500000000000001E-5</v>
      </c>
      <c r="D354" s="198">
        <v>1.24E-5</v>
      </c>
      <c r="E354" s="88">
        <v>8240.5799999999981</v>
      </c>
      <c r="F354" s="88">
        <v>5565</v>
      </c>
      <c r="G354" s="88">
        <v>26529.1875</v>
      </c>
      <c r="H354" s="88"/>
      <c r="I354" s="89">
        <v>498.4375</v>
      </c>
      <c r="J354" s="89">
        <v>23248</v>
      </c>
      <c r="K354" s="89">
        <v>1817</v>
      </c>
      <c r="L354" s="88">
        <v>4315</v>
      </c>
      <c r="M354" s="88"/>
      <c r="N354" s="89">
        <v>930</v>
      </c>
      <c r="O354" s="89">
        <v>8581</v>
      </c>
      <c r="P354" s="89">
        <v>0</v>
      </c>
      <c r="Q354" s="88">
        <v>2</v>
      </c>
      <c r="R354" s="88"/>
      <c r="S354" s="89">
        <v>7091</v>
      </c>
      <c r="T354" s="90">
        <v>1289</v>
      </c>
      <c r="U354" s="90">
        <v>8380</v>
      </c>
    </row>
    <row r="355" spans="1:21">
      <c r="A355" s="86">
        <v>93631</v>
      </c>
      <c r="B355" s="87" t="s">
        <v>1830</v>
      </c>
      <c r="C355" s="198">
        <v>2.3440000000000001E-4</v>
      </c>
      <c r="D355" s="198">
        <v>2.3680000000000001E-4</v>
      </c>
      <c r="E355" s="88">
        <v>87285.229999999981</v>
      </c>
      <c r="F355" s="88">
        <v>106274</v>
      </c>
      <c r="G355" s="88">
        <v>497475</v>
      </c>
      <c r="H355" s="88"/>
      <c r="I355" s="89">
        <v>9347</v>
      </c>
      <c r="J355" s="89">
        <v>435947</v>
      </c>
      <c r="K355" s="89">
        <v>34073</v>
      </c>
      <c r="L355" s="88">
        <v>874</v>
      </c>
      <c r="M355" s="88"/>
      <c r="N355" s="89">
        <v>17432</v>
      </c>
      <c r="O355" s="89">
        <v>160906</v>
      </c>
      <c r="P355" s="89">
        <v>0</v>
      </c>
      <c r="Q355" s="88">
        <v>17303</v>
      </c>
      <c r="R355" s="88"/>
      <c r="S355" s="89">
        <v>132968</v>
      </c>
      <c r="T355" s="90">
        <v>-4881</v>
      </c>
      <c r="U355" s="90">
        <v>128086</v>
      </c>
    </row>
    <row r="356" spans="1:21">
      <c r="A356" s="86">
        <v>93641</v>
      </c>
      <c r="B356" s="87" t="s">
        <v>1831</v>
      </c>
      <c r="C356" s="198">
        <v>4.3550000000000001E-4</v>
      </c>
      <c r="D356" s="198">
        <v>4.3100000000000001E-4</v>
      </c>
      <c r="E356" s="88">
        <v>182885.7</v>
      </c>
      <c r="F356" s="88">
        <v>193430</v>
      </c>
      <c r="G356" s="88">
        <v>924277</v>
      </c>
      <c r="H356" s="88"/>
      <c r="I356" s="89">
        <v>17365.5625</v>
      </c>
      <c r="J356" s="89">
        <v>809961</v>
      </c>
      <c r="K356" s="89">
        <v>63305</v>
      </c>
      <c r="L356" s="88">
        <v>21571</v>
      </c>
      <c r="M356" s="88"/>
      <c r="N356" s="89">
        <v>32388</v>
      </c>
      <c r="O356" s="89">
        <v>298952</v>
      </c>
      <c r="P356" s="89">
        <v>0</v>
      </c>
      <c r="Q356" s="88">
        <v>0</v>
      </c>
      <c r="R356" s="88"/>
      <c r="S356" s="89">
        <v>247046</v>
      </c>
      <c r="T356" s="90">
        <v>7537</v>
      </c>
      <c r="U356" s="90">
        <v>254583</v>
      </c>
    </row>
    <row r="357" spans="1:21">
      <c r="A357" s="86">
        <v>93647</v>
      </c>
      <c r="B357" s="87" t="s">
        <v>1832</v>
      </c>
      <c r="C357" s="198">
        <v>6.1E-6</v>
      </c>
      <c r="D357" s="198">
        <v>6.0000000000000002E-6</v>
      </c>
      <c r="E357" s="88">
        <v>7779.1400000000012</v>
      </c>
      <c r="F357" s="88">
        <v>2693</v>
      </c>
      <c r="G357" s="88">
        <v>12946</v>
      </c>
      <c r="H357" s="88"/>
      <c r="I357" s="89">
        <v>243.23750000000001</v>
      </c>
      <c r="J357" s="89">
        <v>11345</v>
      </c>
      <c r="K357" s="89">
        <v>887</v>
      </c>
      <c r="L357" s="88">
        <v>10457</v>
      </c>
      <c r="M357" s="88"/>
      <c r="N357" s="89">
        <v>454</v>
      </c>
      <c r="O357" s="89">
        <v>4187</v>
      </c>
      <c r="P357" s="89">
        <v>0</v>
      </c>
      <c r="Q357" s="88">
        <v>0</v>
      </c>
      <c r="R357" s="88"/>
      <c r="S357" s="89">
        <v>3460</v>
      </c>
      <c r="T357" s="90">
        <v>3397</v>
      </c>
      <c r="U357" s="90">
        <v>6857</v>
      </c>
    </row>
    <row r="358" spans="1:21">
      <c r="A358" s="86">
        <v>93651</v>
      </c>
      <c r="B358" s="87" t="s">
        <v>1833</v>
      </c>
      <c r="C358" s="198">
        <v>4.282E-4</v>
      </c>
      <c r="D358" s="198">
        <v>4.216E-4</v>
      </c>
      <c r="E358" s="88">
        <v>158412.88</v>
      </c>
      <c r="F358" s="88">
        <v>189212</v>
      </c>
      <c r="G358" s="88">
        <v>908784</v>
      </c>
      <c r="H358" s="88"/>
      <c r="I358" s="89">
        <v>17074</v>
      </c>
      <c r="J358" s="89">
        <v>796384</v>
      </c>
      <c r="K358" s="89">
        <v>62244</v>
      </c>
      <c r="L358" s="88">
        <v>9033</v>
      </c>
      <c r="M358" s="88"/>
      <c r="N358" s="89">
        <v>31845</v>
      </c>
      <c r="O358" s="89">
        <v>293941</v>
      </c>
      <c r="P358" s="89">
        <v>0</v>
      </c>
      <c r="Q358" s="88">
        <v>11722</v>
      </c>
      <c r="R358" s="88"/>
      <c r="S358" s="89">
        <v>242905</v>
      </c>
      <c r="T358" s="90">
        <v>-139</v>
      </c>
      <c r="U358" s="90">
        <v>242766</v>
      </c>
    </row>
    <row r="359" spans="1:21">
      <c r="A359" s="86">
        <v>93661</v>
      </c>
      <c r="B359" s="87" t="s">
        <v>1834</v>
      </c>
      <c r="C359" s="198">
        <v>1.3420000000000001E-4</v>
      </c>
      <c r="D359" s="198">
        <v>1.2750000000000001E-4</v>
      </c>
      <c r="E359" s="88">
        <v>60285.130000000005</v>
      </c>
      <c r="F359" s="88">
        <v>57221</v>
      </c>
      <c r="G359" s="88">
        <v>284817</v>
      </c>
      <c r="H359" s="88"/>
      <c r="I359" s="89">
        <v>5351</v>
      </c>
      <c r="J359" s="89">
        <v>249591</v>
      </c>
      <c r="K359" s="89">
        <v>19507</v>
      </c>
      <c r="L359" s="88">
        <v>12174</v>
      </c>
      <c r="M359" s="88"/>
      <c r="N359" s="89">
        <v>9980</v>
      </c>
      <c r="O359" s="89">
        <v>92123</v>
      </c>
      <c r="P359" s="89">
        <v>0</v>
      </c>
      <c r="Q359" s="88">
        <v>0</v>
      </c>
      <c r="R359" s="88"/>
      <c r="S359" s="89">
        <v>76127</v>
      </c>
      <c r="T359" s="90">
        <v>3955</v>
      </c>
      <c r="U359" s="90">
        <v>80082</v>
      </c>
    </row>
    <row r="360" spans="1:21">
      <c r="A360" s="86">
        <v>93671</v>
      </c>
      <c r="B360" s="87" t="s">
        <v>1835</v>
      </c>
      <c r="C360" s="198">
        <v>3.6900000000000002E-4</v>
      </c>
      <c r="D360" s="198">
        <v>3.5710000000000001E-4</v>
      </c>
      <c r="E360" s="88">
        <v>141320.09</v>
      </c>
      <c r="F360" s="88">
        <v>160264</v>
      </c>
      <c r="G360" s="88">
        <v>783142</v>
      </c>
      <c r="H360" s="88"/>
      <c r="I360" s="89">
        <v>14714</v>
      </c>
      <c r="J360" s="89">
        <v>686282</v>
      </c>
      <c r="K360" s="89">
        <v>53638</v>
      </c>
      <c r="L360" s="88">
        <v>67993</v>
      </c>
      <c r="M360" s="88"/>
      <c r="N360" s="89">
        <v>27442</v>
      </c>
      <c r="O360" s="89">
        <v>253303</v>
      </c>
      <c r="P360" s="89">
        <v>0</v>
      </c>
      <c r="Q360" s="88">
        <v>1836</v>
      </c>
      <c r="R360" s="88"/>
      <c r="S360" s="89">
        <v>209322</v>
      </c>
      <c r="T360" s="90">
        <v>28852</v>
      </c>
      <c r="U360" s="90">
        <v>238174</v>
      </c>
    </row>
    <row r="361" spans="1:21">
      <c r="A361" s="86">
        <v>93677</v>
      </c>
      <c r="B361" s="87" t="s">
        <v>388</v>
      </c>
      <c r="C361" s="198">
        <v>0</v>
      </c>
      <c r="D361" s="198">
        <v>0</v>
      </c>
      <c r="E361" s="88">
        <v>0</v>
      </c>
      <c r="F361" s="88">
        <v>0</v>
      </c>
      <c r="G361" s="88">
        <v>0</v>
      </c>
      <c r="H361" s="88"/>
      <c r="I361" s="89">
        <v>0</v>
      </c>
      <c r="J361" s="89">
        <v>0</v>
      </c>
      <c r="K361" s="89">
        <v>0</v>
      </c>
      <c r="L361" s="88">
        <v>0</v>
      </c>
      <c r="M361" s="88"/>
      <c r="N361" s="89">
        <v>0</v>
      </c>
      <c r="O361" s="89">
        <v>0</v>
      </c>
      <c r="P361" s="89">
        <v>0</v>
      </c>
      <c r="Q361" s="88">
        <v>1443</v>
      </c>
      <c r="R361" s="88"/>
      <c r="S361" s="89">
        <v>0</v>
      </c>
      <c r="T361" s="90">
        <v>-725</v>
      </c>
      <c r="U361" s="90">
        <v>-725</v>
      </c>
    </row>
    <row r="362" spans="1:21">
      <c r="A362" s="86">
        <v>93681</v>
      </c>
      <c r="B362" s="87" t="s">
        <v>1836</v>
      </c>
      <c r="C362" s="198">
        <v>1.1010000000000001E-4</v>
      </c>
      <c r="D362" s="198">
        <v>1.2769999999999999E-4</v>
      </c>
      <c r="E362" s="88">
        <v>44347.75</v>
      </c>
      <c r="F362" s="88">
        <v>57311</v>
      </c>
      <c r="G362" s="88">
        <v>233669</v>
      </c>
      <c r="H362" s="88"/>
      <c r="I362" s="89">
        <v>4390</v>
      </c>
      <c r="J362" s="89">
        <v>204769</v>
      </c>
      <c r="K362" s="89">
        <v>16004</v>
      </c>
      <c r="L362" s="88">
        <v>409</v>
      </c>
      <c r="M362" s="88"/>
      <c r="N362" s="89">
        <v>8188</v>
      </c>
      <c r="O362" s="89">
        <v>75579</v>
      </c>
      <c r="P362" s="89">
        <v>0</v>
      </c>
      <c r="Q362" s="88">
        <v>17487</v>
      </c>
      <c r="R362" s="88"/>
      <c r="S362" s="89">
        <v>62456</v>
      </c>
      <c r="T362" s="90">
        <v>-6141</v>
      </c>
      <c r="U362" s="90">
        <v>56315</v>
      </c>
    </row>
    <row r="363" spans="1:21">
      <c r="A363" s="86">
        <v>93691</v>
      </c>
      <c r="B363" s="87" t="s">
        <v>1837</v>
      </c>
      <c r="C363" s="198">
        <v>1.1251E-3</v>
      </c>
      <c r="D363" s="198">
        <v>1.1314999999999999E-3</v>
      </c>
      <c r="E363" s="88">
        <v>407119.95</v>
      </c>
      <c r="F363" s="88">
        <v>507810</v>
      </c>
      <c r="G363" s="88">
        <v>2387839</v>
      </c>
      <c r="H363" s="88"/>
      <c r="I363" s="89">
        <v>44863</v>
      </c>
      <c r="J363" s="89">
        <v>2092508</v>
      </c>
      <c r="K363" s="89">
        <v>163546</v>
      </c>
      <c r="L363" s="88">
        <v>0</v>
      </c>
      <c r="M363" s="88"/>
      <c r="N363" s="89">
        <v>83673</v>
      </c>
      <c r="O363" s="89">
        <v>772334</v>
      </c>
      <c r="P363" s="89">
        <v>0</v>
      </c>
      <c r="Q363" s="88">
        <v>90621</v>
      </c>
      <c r="R363" s="88"/>
      <c r="S363" s="89">
        <v>638234</v>
      </c>
      <c r="T363" s="90">
        <v>-28965</v>
      </c>
      <c r="U363" s="90">
        <v>609269</v>
      </c>
    </row>
    <row r="364" spans="1:21">
      <c r="A364" s="86">
        <v>93701</v>
      </c>
      <c r="B364" s="87" t="s">
        <v>1838</v>
      </c>
      <c r="C364" s="198">
        <v>4.6200000000000001E-4</v>
      </c>
      <c r="D364" s="198">
        <v>4.7169999999999997E-4</v>
      </c>
      <c r="E364" s="88">
        <v>182681.63</v>
      </c>
      <c r="F364" s="88">
        <v>211696</v>
      </c>
      <c r="G364" s="88">
        <v>980518.77</v>
      </c>
      <c r="H364" s="88"/>
      <c r="I364" s="89">
        <v>18422.25</v>
      </c>
      <c r="J364" s="89">
        <v>859247</v>
      </c>
      <c r="K364" s="89">
        <v>67157</v>
      </c>
      <c r="L364" s="88">
        <v>13714</v>
      </c>
      <c r="M364" s="88"/>
      <c r="N364" s="89">
        <v>34358</v>
      </c>
      <c r="O364" s="89">
        <v>317144</v>
      </c>
      <c r="P364" s="89">
        <v>0</v>
      </c>
      <c r="Q364" s="88">
        <v>11063</v>
      </c>
      <c r="R364" s="88"/>
      <c r="S364" s="89">
        <v>262078</v>
      </c>
      <c r="T364" s="90">
        <v>2925</v>
      </c>
      <c r="U364" s="90">
        <v>265003</v>
      </c>
    </row>
    <row r="365" spans="1:21">
      <c r="A365" s="86">
        <v>93704</v>
      </c>
      <c r="B365" s="87" t="s">
        <v>1839</v>
      </c>
      <c r="C365" s="198">
        <v>3.3000000000000002E-6</v>
      </c>
      <c r="D365" s="198">
        <v>3.3000000000000002E-6</v>
      </c>
      <c r="E365" s="88">
        <v>1805.1600000000005</v>
      </c>
      <c r="F365" s="88">
        <v>1481</v>
      </c>
      <c r="G365" s="88">
        <v>7004</v>
      </c>
      <c r="H365" s="88"/>
      <c r="I365" s="89">
        <v>131.58750000000001</v>
      </c>
      <c r="J365" s="89">
        <v>6137</v>
      </c>
      <c r="K365" s="89">
        <v>480</v>
      </c>
      <c r="L365" s="88">
        <v>430</v>
      </c>
      <c r="M365" s="88"/>
      <c r="N365" s="89">
        <v>245</v>
      </c>
      <c r="O365" s="89">
        <v>2265</v>
      </c>
      <c r="P365" s="89">
        <v>0</v>
      </c>
      <c r="Q365" s="88">
        <v>97.51</v>
      </c>
      <c r="R365" s="88"/>
      <c r="S365" s="89">
        <v>1872</v>
      </c>
      <c r="T365" s="90">
        <v>69</v>
      </c>
      <c r="U365" s="90">
        <v>1941</v>
      </c>
    </row>
    <row r="366" spans="1:21">
      <c r="A366" s="86">
        <v>93801</v>
      </c>
      <c r="B366" s="87" t="s">
        <v>1840</v>
      </c>
      <c r="C366" s="198">
        <v>5.4180000000000005E-4</v>
      </c>
      <c r="D366" s="198">
        <v>4.4959999999999998E-4</v>
      </c>
      <c r="E366" s="88">
        <v>326497.91999999998</v>
      </c>
      <c r="F366" s="88">
        <v>201778</v>
      </c>
      <c r="G366" s="88">
        <v>1149881</v>
      </c>
      <c r="H366" s="88"/>
      <c r="I366" s="89">
        <v>21604</v>
      </c>
      <c r="J366" s="89">
        <v>1007662</v>
      </c>
      <c r="K366" s="89">
        <v>78757</v>
      </c>
      <c r="L366" s="88">
        <v>156479</v>
      </c>
      <c r="M366" s="88"/>
      <c r="N366" s="89">
        <v>40293</v>
      </c>
      <c r="O366" s="89">
        <v>371923</v>
      </c>
      <c r="P366" s="89">
        <v>0</v>
      </c>
      <c r="Q366" s="88">
        <v>2943</v>
      </c>
      <c r="R366" s="88"/>
      <c r="S366" s="89">
        <v>307346</v>
      </c>
      <c r="T366" s="90">
        <v>41370</v>
      </c>
      <c r="U366" s="90">
        <v>348716</v>
      </c>
    </row>
    <row r="367" spans="1:21">
      <c r="A367" s="86">
        <v>93803</v>
      </c>
      <c r="B367" s="87" t="s">
        <v>1841</v>
      </c>
      <c r="C367" s="198">
        <v>1.4469999999999999E-4</v>
      </c>
      <c r="D367" s="198">
        <v>1.582E-4</v>
      </c>
      <c r="E367" s="88">
        <v>49766.119999999995</v>
      </c>
      <c r="F367" s="88">
        <v>70999</v>
      </c>
      <c r="G367" s="88">
        <v>307102</v>
      </c>
      <c r="H367" s="88"/>
      <c r="I367" s="89">
        <v>5770</v>
      </c>
      <c r="J367" s="89">
        <v>269119</v>
      </c>
      <c r="K367" s="89">
        <v>21034</v>
      </c>
      <c r="L367" s="88">
        <v>0</v>
      </c>
      <c r="M367" s="88"/>
      <c r="N367" s="89">
        <v>10761</v>
      </c>
      <c r="O367" s="89">
        <v>99330</v>
      </c>
      <c r="P367" s="89">
        <v>0</v>
      </c>
      <c r="Q367" s="88">
        <v>34507</v>
      </c>
      <c r="R367" s="88"/>
      <c r="S367" s="89">
        <v>82084</v>
      </c>
      <c r="T367" s="90">
        <v>-12391</v>
      </c>
      <c r="U367" s="90">
        <v>69693</v>
      </c>
    </row>
    <row r="368" spans="1:21">
      <c r="A368" s="86">
        <v>93806</v>
      </c>
      <c r="B368" s="87" t="s">
        <v>1842</v>
      </c>
      <c r="C368" s="198">
        <v>7.3700000000000002E-5</v>
      </c>
      <c r="D368" s="198">
        <v>7.7899999999999996E-5</v>
      </c>
      <c r="E368" s="88">
        <v>32242.28</v>
      </c>
      <c r="F368" s="88">
        <v>34961</v>
      </c>
      <c r="G368" s="88">
        <v>156416</v>
      </c>
      <c r="H368" s="88"/>
      <c r="I368" s="89">
        <v>2939</v>
      </c>
      <c r="J368" s="89">
        <v>137070</v>
      </c>
      <c r="K368" s="89">
        <v>10713</v>
      </c>
      <c r="L368" s="88">
        <v>1793</v>
      </c>
      <c r="M368" s="88"/>
      <c r="N368" s="89">
        <v>5481</v>
      </c>
      <c r="O368" s="89">
        <v>50592</v>
      </c>
      <c r="P368" s="89">
        <v>0</v>
      </c>
      <c r="Q368" s="88">
        <v>19837</v>
      </c>
      <c r="R368" s="88"/>
      <c r="S368" s="89">
        <v>41808</v>
      </c>
      <c r="T368" s="90">
        <v>-9153</v>
      </c>
      <c r="U368" s="90">
        <v>32655</v>
      </c>
    </row>
    <row r="369" spans="1:21">
      <c r="A369" s="86">
        <v>93821</v>
      </c>
      <c r="B369" s="87" t="s">
        <v>1843</v>
      </c>
      <c r="C369" s="198">
        <v>5.7200000000000001E-5</v>
      </c>
      <c r="D369" s="198">
        <v>5.2899999999999998E-5</v>
      </c>
      <c r="E369" s="88">
        <v>45354.71</v>
      </c>
      <c r="F369" s="88">
        <v>23741</v>
      </c>
      <c r="G369" s="88">
        <v>121398</v>
      </c>
      <c r="H369" s="88"/>
      <c r="I369" s="89">
        <v>2280.85</v>
      </c>
      <c r="J369" s="89">
        <v>106383</v>
      </c>
      <c r="K369" s="89">
        <v>8315</v>
      </c>
      <c r="L369" s="88">
        <v>26142</v>
      </c>
      <c r="M369" s="88"/>
      <c r="N369" s="89">
        <v>4254</v>
      </c>
      <c r="O369" s="89">
        <v>39265</v>
      </c>
      <c r="P369" s="89">
        <v>0</v>
      </c>
      <c r="Q369" s="88">
        <v>0</v>
      </c>
      <c r="R369" s="88"/>
      <c r="S369" s="89">
        <v>32448</v>
      </c>
      <c r="T369" s="90">
        <v>7718</v>
      </c>
      <c r="U369" s="90">
        <v>40166</v>
      </c>
    </row>
    <row r="370" spans="1:21">
      <c r="A370" s="86">
        <v>93901</v>
      </c>
      <c r="B370" s="87" t="s">
        <v>1844</v>
      </c>
      <c r="C370" s="198">
        <v>1.8059E-3</v>
      </c>
      <c r="D370" s="198">
        <v>1.7983999999999999E-3</v>
      </c>
      <c r="E370" s="88">
        <v>780735.88</v>
      </c>
      <c r="F370" s="88">
        <v>807111</v>
      </c>
      <c r="G370" s="88">
        <v>3832725</v>
      </c>
      <c r="H370" s="88"/>
      <c r="I370" s="89">
        <v>72010</v>
      </c>
      <c r="J370" s="89">
        <v>3358689</v>
      </c>
      <c r="K370" s="89">
        <v>262507</v>
      </c>
      <c r="L370" s="88">
        <v>66837</v>
      </c>
      <c r="M370" s="88"/>
      <c r="N370" s="89">
        <v>134303</v>
      </c>
      <c r="O370" s="89">
        <v>1239675</v>
      </c>
      <c r="P370" s="89">
        <v>0</v>
      </c>
      <c r="Q370" s="88">
        <v>0</v>
      </c>
      <c r="R370" s="88"/>
      <c r="S370" s="89">
        <v>1024431</v>
      </c>
      <c r="T370" s="90">
        <v>21679</v>
      </c>
      <c r="U370" s="90">
        <v>1046110</v>
      </c>
    </row>
    <row r="371" spans="1:21">
      <c r="A371" s="86">
        <v>93904</v>
      </c>
      <c r="B371" s="87" t="s">
        <v>1845</v>
      </c>
      <c r="C371" s="198">
        <v>2.4700000000000001E-5</v>
      </c>
      <c r="D371" s="198">
        <v>2.5700000000000001E-5</v>
      </c>
      <c r="E371" s="88">
        <v>12993.06</v>
      </c>
      <c r="F371" s="88">
        <v>11534</v>
      </c>
      <c r="G371" s="88">
        <v>52422</v>
      </c>
      <c r="H371" s="88"/>
      <c r="I371" s="89">
        <v>984.91250000000002</v>
      </c>
      <c r="J371" s="89">
        <v>45938</v>
      </c>
      <c r="K371" s="89">
        <v>3590</v>
      </c>
      <c r="L371" s="88">
        <v>4911</v>
      </c>
      <c r="M371" s="88"/>
      <c r="N371" s="89">
        <v>1837</v>
      </c>
      <c r="O371" s="89">
        <v>16956</v>
      </c>
      <c r="P371" s="89">
        <v>0</v>
      </c>
      <c r="Q371" s="88">
        <v>56</v>
      </c>
      <c r="R371" s="88"/>
      <c r="S371" s="89">
        <v>14012</v>
      </c>
      <c r="T371" s="90">
        <v>1550</v>
      </c>
      <c r="U371" s="90">
        <v>15562</v>
      </c>
    </row>
    <row r="372" spans="1:21">
      <c r="A372" s="86">
        <v>93906</v>
      </c>
      <c r="B372" s="87" t="s">
        <v>1846</v>
      </c>
      <c r="C372" s="198">
        <v>3.4513E-3</v>
      </c>
      <c r="D372" s="198">
        <v>3.4020000000000001E-3</v>
      </c>
      <c r="E372" s="88">
        <v>1324474.51</v>
      </c>
      <c r="F372" s="88">
        <v>1526797</v>
      </c>
      <c r="G372" s="88">
        <v>7324815</v>
      </c>
      <c r="H372" s="88"/>
      <c r="I372" s="89">
        <v>137621</v>
      </c>
      <c r="J372" s="89">
        <v>6418873</v>
      </c>
      <c r="K372" s="89">
        <v>501684</v>
      </c>
      <c r="L372" s="88">
        <v>30117</v>
      </c>
      <c r="M372" s="88"/>
      <c r="N372" s="89">
        <v>256670</v>
      </c>
      <c r="O372" s="89">
        <v>2369172</v>
      </c>
      <c r="P372" s="89">
        <v>0</v>
      </c>
      <c r="Q372" s="88">
        <v>185682</v>
      </c>
      <c r="R372" s="88"/>
      <c r="S372" s="89">
        <v>1957815</v>
      </c>
      <c r="T372" s="90">
        <v>-46065</v>
      </c>
      <c r="U372" s="90">
        <v>1911751</v>
      </c>
    </row>
    <row r="373" spans="1:21">
      <c r="A373" s="86">
        <v>93908</v>
      </c>
      <c r="B373" s="87" t="s">
        <v>1847</v>
      </c>
      <c r="C373" s="198">
        <v>5.0239999999999996E-4</v>
      </c>
      <c r="D373" s="198">
        <v>5.1309999999999995E-4</v>
      </c>
      <c r="E373" s="88">
        <v>209822.77999999997</v>
      </c>
      <c r="F373" s="88">
        <v>230276</v>
      </c>
      <c r="G373" s="88">
        <v>1066261</v>
      </c>
      <c r="H373" s="88"/>
      <c r="I373" s="89">
        <v>20033</v>
      </c>
      <c r="J373" s="89">
        <v>934385</v>
      </c>
      <c r="K373" s="89">
        <v>73029</v>
      </c>
      <c r="L373" s="88">
        <v>8428</v>
      </c>
      <c r="M373" s="88"/>
      <c r="N373" s="89">
        <v>37363</v>
      </c>
      <c r="O373" s="89">
        <v>344876</v>
      </c>
      <c r="P373" s="89">
        <v>0</v>
      </c>
      <c r="Q373" s="88">
        <v>25053</v>
      </c>
      <c r="R373" s="88"/>
      <c r="S373" s="89">
        <v>284996</v>
      </c>
      <c r="T373" s="90">
        <v>-4339</v>
      </c>
      <c r="U373" s="90">
        <v>280657</v>
      </c>
    </row>
    <row r="374" spans="1:21">
      <c r="A374" s="86">
        <v>93910</v>
      </c>
      <c r="B374" s="87" t="s">
        <v>1848</v>
      </c>
      <c r="C374" s="198">
        <v>2.9129999999999998E-4</v>
      </c>
      <c r="D374" s="198">
        <v>2.8830000000000001E-4</v>
      </c>
      <c r="E374" s="88">
        <v>105004.28000000001</v>
      </c>
      <c r="F374" s="88">
        <v>129387</v>
      </c>
      <c r="G374" s="88">
        <v>618236</v>
      </c>
      <c r="H374" s="88"/>
      <c r="I374" s="89">
        <v>11616</v>
      </c>
      <c r="J374" s="89">
        <v>541772</v>
      </c>
      <c r="K374" s="89">
        <v>42344</v>
      </c>
      <c r="L374" s="88">
        <v>0</v>
      </c>
      <c r="M374" s="88"/>
      <c r="N374" s="89">
        <v>21664</v>
      </c>
      <c r="O374" s="89">
        <v>199965</v>
      </c>
      <c r="P374" s="89">
        <v>0</v>
      </c>
      <c r="Q374" s="88">
        <v>27549</v>
      </c>
      <c r="R374" s="88"/>
      <c r="S374" s="89">
        <v>165245</v>
      </c>
      <c r="T374" s="90">
        <v>-10320</v>
      </c>
      <c r="U374" s="90">
        <v>154925</v>
      </c>
    </row>
    <row r="375" spans="1:21">
      <c r="A375" s="86">
        <v>93911</v>
      </c>
      <c r="B375" s="87" t="s">
        <v>1849</v>
      </c>
      <c r="C375" s="198">
        <v>6.9890000000000002E-4</v>
      </c>
      <c r="D375" s="198">
        <v>7.1869999999999996E-4</v>
      </c>
      <c r="E375" s="88">
        <v>267489.03999999998</v>
      </c>
      <c r="F375" s="88">
        <v>322548</v>
      </c>
      <c r="G375" s="88">
        <v>1483300</v>
      </c>
      <c r="H375" s="88"/>
      <c r="I375" s="89">
        <v>27869</v>
      </c>
      <c r="J375" s="89">
        <v>1299844</v>
      </c>
      <c r="K375" s="89">
        <v>101593</v>
      </c>
      <c r="L375" s="88">
        <v>21802</v>
      </c>
      <c r="M375" s="88"/>
      <c r="N375" s="89">
        <v>51976</v>
      </c>
      <c r="O375" s="89">
        <v>479765</v>
      </c>
      <c r="P375" s="89">
        <v>0</v>
      </c>
      <c r="Q375" s="88">
        <v>26554</v>
      </c>
      <c r="R375" s="88"/>
      <c r="S375" s="89">
        <v>396464</v>
      </c>
      <c r="T375" s="90">
        <v>1748</v>
      </c>
      <c r="U375" s="90">
        <v>398212</v>
      </c>
    </row>
    <row r="376" spans="1:21">
      <c r="A376" s="86">
        <v>93913</v>
      </c>
      <c r="B376" s="87" t="s">
        <v>1850</v>
      </c>
      <c r="C376" s="198">
        <v>6.2600000000000004E-5</v>
      </c>
      <c r="D376" s="198">
        <v>5.5699999999999999E-5</v>
      </c>
      <c r="E376" s="88">
        <v>25969.759999999998</v>
      </c>
      <c r="F376" s="88">
        <v>24998</v>
      </c>
      <c r="G376" s="88">
        <v>132858</v>
      </c>
      <c r="H376" s="88"/>
      <c r="I376" s="89">
        <v>2496</v>
      </c>
      <c r="J376" s="89">
        <v>116426</v>
      </c>
      <c r="K376" s="89">
        <v>9100</v>
      </c>
      <c r="L376" s="88">
        <v>3917</v>
      </c>
      <c r="M376" s="88"/>
      <c r="N376" s="89">
        <v>4655</v>
      </c>
      <c r="O376" s="89">
        <v>42972</v>
      </c>
      <c r="P376" s="89">
        <v>0</v>
      </c>
      <c r="Q376" s="88">
        <v>1335</v>
      </c>
      <c r="R376" s="88"/>
      <c r="S376" s="89">
        <v>35511</v>
      </c>
      <c r="T376" s="90">
        <v>530</v>
      </c>
      <c r="U376" s="90">
        <v>36041</v>
      </c>
    </row>
    <row r="377" spans="1:21">
      <c r="A377" s="86">
        <v>93914</v>
      </c>
      <c r="B377" s="87" t="s">
        <v>1851</v>
      </c>
      <c r="C377" s="198">
        <v>9.0999999999999993E-6</v>
      </c>
      <c r="D377" s="198">
        <v>1.0000000000000001E-5</v>
      </c>
      <c r="E377" s="88">
        <v>5837.72</v>
      </c>
      <c r="F377" s="88">
        <v>4488</v>
      </c>
      <c r="G377" s="88">
        <v>19313</v>
      </c>
      <c r="H377" s="88"/>
      <c r="I377" s="89">
        <v>363</v>
      </c>
      <c r="J377" s="89">
        <v>16925</v>
      </c>
      <c r="K377" s="89">
        <v>1323</v>
      </c>
      <c r="L377" s="88">
        <v>3108</v>
      </c>
      <c r="M377" s="88"/>
      <c r="N377" s="89">
        <v>677</v>
      </c>
      <c r="O377" s="89">
        <v>6247</v>
      </c>
      <c r="P377" s="89">
        <v>0</v>
      </c>
      <c r="Q377" s="88">
        <v>0</v>
      </c>
      <c r="R377" s="88"/>
      <c r="S377" s="89">
        <v>5162</v>
      </c>
      <c r="T377" s="90">
        <v>1124</v>
      </c>
      <c r="U377" s="90">
        <v>6287</v>
      </c>
    </row>
    <row r="378" spans="1:21">
      <c r="A378" s="86">
        <v>93921</v>
      </c>
      <c r="B378" s="87" t="s">
        <v>1852</v>
      </c>
      <c r="C378" s="198">
        <v>2.7139999999999998E-4</v>
      </c>
      <c r="D378" s="198">
        <v>2.8130000000000001E-4</v>
      </c>
      <c r="E378" s="88">
        <v>109806.1</v>
      </c>
      <c r="F378" s="88">
        <v>126246</v>
      </c>
      <c r="G378" s="88">
        <v>576002</v>
      </c>
      <c r="H378" s="88"/>
      <c r="I378" s="89">
        <v>10822</v>
      </c>
      <c r="J378" s="89">
        <v>504761</v>
      </c>
      <c r="K378" s="89">
        <v>39451</v>
      </c>
      <c r="L378" s="88">
        <v>14895</v>
      </c>
      <c r="M378" s="88"/>
      <c r="N378" s="89">
        <v>20184</v>
      </c>
      <c r="O378" s="89">
        <v>186305</v>
      </c>
      <c r="P378" s="89">
        <v>0</v>
      </c>
      <c r="Q378" s="88">
        <v>6797</v>
      </c>
      <c r="R378" s="88"/>
      <c r="S378" s="89">
        <v>153957</v>
      </c>
      <c r="T378" s="90">
        <v>4443</v>
      </c>
      <c r="U378" s="90">
        <v>158400</v>
      </c>
    </row>
    <row r="379" spans="1:21">
      <c r="A379" s="86">
        <v>93931</v>
      </c>
      <c r="B379" s="87" t="s">
        <v>1853</v>
      </c>
      <c r="C379" s="198">
        <v>5.2260000000000002E-4</v>
      </c>
      <c r="D379" s="198">
        <v>5.1309999999999995E-4</v>
      </c>
      <c r="E379" s="88">
        <v>190729.08000000002</v>
      </c>
      <c r="F379" s="88">
        <v>230276</v>
      </c>
      <c r="G379" s="88">
        <v>1109132</v>
      </c>
      <c r="H379" s="88"/>
      <c r="I379" s="89">
        <v>20839</v>
      </c>
      <c r="J379" s="89">
        <v>971953</v>
      </c>
      <c r="K379" s="89">
        <v>75966</v>
      </c>
      <c r="L379" s="88">
        <v>197494</v>
      </c>
      <c r="M379" s="88"/>
      <c r="N379" s="89">
        <v>38865</v>
      </c>
      <c r="O379" s="89">
        <v>358743</v>
      </c>
      <c r="P379" s="89">
        <v>0</v>
      </c>
      <c r="Q379" s="88">
        <v>14064</v>
      </c>
      <c r="R379" s="88"/>
      <c r="S379" s="89">
        <v>296455</v>
      </c>
      <c r="T379" s="90">
        <v>86279</v>
      </c>
      <c r="U379" s="90">
        <v>382733</v>
      </c>
    </row>
    <row r="380" spans="1:21">
      <c r="A380" s="86">
        <v>94001</v>
      </c>
      <c r="B380" s="87" t="s">
        <v>1854</v>
      </c>
      <c r="C380" s="198">
        <v>9.0240000000000003E-4</v>
      </c>
      <c r="D380" s="198">
        <v>8.1820000000000005E-4</v>
      </c>
      <c r="E380" s="88">
        <v>359460.23999999993</v>
      </c>
      <c r="F380" s="88">
        <v>367203</v>
      </c>
      <c r="G380" s="88">
        <v>1915195</v>
      </c>
      <c r="H380" s="88"/>
      <c r="I380" s="89">
        <v>35983</v>
      </c>
      <c r="J380" s="89">
        <v>1678321</v>
      </c>
      <c r="K380" s="89">
        <v>131174</v>
      </c>
      <c r="L380" s="88">
        <v>36363</v>
      </c>
      <c r="M380" s="88"/>
      <c r="N380" s="89">
        <v>67111</v>
      </c>
      <c r="O380" s="89">
        <v>619460</v>
      </c>
      <c r="P380" s="89">
        <v>0</v>
      </c>
      <c r="Q380" s="88">
        <v>53646</v>
      </c>
      <c r="R380" s="88"/>
      <c r="S380" s="89">
        <v>511904</v>
      </c>
      <c r="T380" s="90">
        <v>-17058</v>
      </c>
      <c r="U380" s="90">
        <v>494846</v>
      </c>
    </row>
    <row r="381" spans="1:21">
      <c r="A381" s="86">
        <v>94002</v>
      </c>
      <c r="B381" s="87" t="s">
        <v>1855</v>
      </c>
      <c r="C381" s="198">
        <v>7.6000000000000001E-6</v>
      </c>
      <c r="D381" s="198">
        <v>8.3000000000000002E-6</v>
      </c>
      <c r="E381" s="88">
        <v>4360.1499999999987</v>
      </c>
      <c r="F381" s="88">
        <v>3725</v>
      </c>
      <c r="G381" s="88">
        <v>16130</v>
      </c>
      <c r="H381" s="88"/>
      <c r="I381" s="89">
        <v>303.05</v>
      </c>
      <c r="J381" s="89">
        <v>14135</v>
      </c>
      <c r="K381" s="89">
        <v>1105</v>
      </c>
      <c r="L381" s="88">
        <v>867</v>
      </c>
      <c r="M381" s="88"/>
      <c r="N381" s="89">
        <v>565</v>
      </c>
      <c r="O381" s="89">
        <v>5217</v>
      </c>
      <c r="P381" s="89">
        <v>0</v>
      </c>
      <c r="Q381" s="88">
        <v>430</v>
      </c>
      <c r="R381" s="88"/>
      <c r="S381" s="89">
        <v>4311</v>
      </c>
      <c r="T381" s="90">
        <v>34</v>
      </c>
      <c r="U381" s="90">
        <v>4345</v>
      </c>
    </row>
    <row r="382" spans="1:21">
      <c r="A382" s="86">
        <v>94004</v>
      </c>
      <c r="B382" s="87" t="s">
        <v>1856</v>
      </c>
      <c r="C382" s="198">
        <v>2.7999999999999999E-6</v>
      </c>
      <c r="D382" s="198">
        <v>2.2000000000000001E-6</v>
      </c>
      <c r="E382" s="88">
        <v>2638.89</v>
      </c>
      <c r="F382" s="88">
        <v>987</v>
      </c>
      <c r="G382" s="88">
        <v>5943</v>
      </c>
      <c r="H382" s="88"/>
      <c r="I382" s="89">
        <v>112</v>
      </c>
      <c r="J382" s="89">
        <v>5208</v>
      </c>
      <c r="K382" s="89">
        <v>407</v>
      </c>
      <c r="L382" s="88">
        <v>1506</v>
      </c>
      <c r="M382" s="88"/>
      <c r="N382" s="89">
        <v>208</v>
      </c>
      <c r="O382" s="89">
        <v>1922</v>
      </c>
      <c r="P382" s="89">
        <v>0</v>
      </c>
      <c r="Q382" s="88">
        <v>1224</v>
      </c>
      <c r="R382" s="88"/>
      <c r="S382" s="89">
        <v>1588</v>
      </c>
      <c r="T382" s="90">
        <v>-207</v>
      </c>
      <c r="U382" s="90">
        <v>1381</v>
      </c>
    </row>
    <row r="383" spans="1:21">
      <c r="A383" s="86">
        <v>94005</v>
      </c>
      <c r="B383" s="87" t="s">
        <v>1857</v>
      </c>
      <c r="C383" s="198">
        <v>5.4999999999999999E-6</v>
      </c>
      <c r="D383" s="198">
        <v>6.2999999999999998E-6</v>
      </c>
      <c r="E383" s="88">
        <v>0</v>
      </c>
      <c r="F383" s="88">
        <v>2827</v>
      </c>
      <c r="G383" s="88">
        <v>11673</v>
      </c>
      <c r="H383" s="88"/>
      <c r="I383" s="89">
        <v>219.3125</v>
      </c>
      <c r="J383" s="89">
        <v>10229</v>
      </c>
      <c r="K383" s="89">
        <v>799</v>
      </c>
      <c r="L383" s="88">
        <v>0</v>
      </c>
      <c r="M383" s="88"/>
      <c r="N383" s="89">
        <v>409</v>
      </c>
      <c r="O383" s="89">
        <v>3776</v>
      </c>
      <c r="P383" s="89">
        <v>0</v>
      </c>
      <c r="Q383" s="88">
        <v>3798</v>
      </c>
      <c r="R383" s="88"/>
      <c r="S383" s="89">
        <v>3120</v>
      </c>
      <c r="T383" s="90">
        <v>-1174</v>
      </c>
      <c r="U383" s="90">
        <v>1946</v>
      </c>
    </row>
    <row r="384" spans="1:21">
      <c r="A384" s="86">
        <v>94011</v>
      </c>
      <c r="B384" s="87" t="s">
        <v>1858</v>
      </c>
      <c r="C384" s="198">
        <v>2.5599999999999999E-5</v>
      </c>
      <c r="D384" s="198">
        <v>1.3900000000000001E-5</v>
      </c>
      <c r="E384" s="88">
        <v>8013.12</v>
      </c>
      <c r="F384" s="88">
        <v>6238</v>
      </c>
      <c r="G384" s="88">
        <v>54332</v>
      </c>
      <c r="H384" s="88"/>
      <c r="I384" s="89">
        <v>1020.8</v>
      </c>
      <c r="J384" s="89">
        <v>47612</v>
      </c>
      <c r="K384" s="89">
        <v>3721</v>
      </c>
      <c r="L384" s="88">
        <v>4341</v>
      </c>
      <c r="M384" s="88"/>
      <c r="N384" s="89">
        <v>1904</v>
      </c>
      <c r="O384" s="89">
        <v>17573</v>
      </c>
      <c r="P384" s="89">
        <v>0</v>
      </c>
      <c r="Q384" s="88">
        <v>1019</v>
      </c>
      <c r="R384" s="88"/>
      <c r="S384" s="89">
        <v>14522</v>
      </c>
      <c r="T384" s="90">
        <v>639</v>
      </c>
      <c r="U384" s="90">
        <v>15161</v>
      </c>
    </row>
    <row r="385" spans="1:21">
      <c r="A385" s="86">
        <v>94021</v>
      </c>
      <c r="B385" s="87" t="s">
        <v>1859</v>
      </c>
      <c r="C385" s="198">
        <v>8.1699999999999994E-5</v>
      </c>
      <c r="D385" s="198">
        <v>7.6899999999999999E-5</v>
      </c>
      <c r="E385" s="88">
        <v>34891.089999999997</v>
      </c>
      <c r="F385" s="88">
        <v>34512</v>
      </c>
      <c r="G385" s="88">
        <v>173395</v>
      </c>
      <c r="H385" s="88"/>
      <c r="I385" s="89">
        <v>3258</v>
      </c>
      <c r="J385" s="89">
        <v>151949</v>
      </c>
      <c r="K385" s="89">
        <v>11876</v>
      </c>
      <c r="L385" s="88">
        <v>14318</v>
      </c>
      <c r="M385" s="88"/>
      <c r="N385" s="89">
        <v>6076</v>
      </c>
      <c r="O385" s="89">
        <v>56084</v>
      </c>
      <c r="P385" s="89">
        <v>0</v>
      </c>
      <c r="Q385" s="88">
        <v>0</v>
      </c>
      <c r="R385" s="88"/>
      <c r="S385" s="89">
        <v>46346</v>
      </c>
      <c r="T385" s="90">
        <v>5712</v>
      </c>
      <c r="U385" s="90">
        <v>52058</v>
      </c>
    </row>
    <row r="386" spans="1:21">
      <c r="A386" s="86">
        <v>94031</v>
      </c>
      <c r="B386" s="87" t="s">
        <v>1860</v>
      </c>
      <c r="C386" s="198">
        <v>8.1000000000000004E-6</v>
      </c>
      <c r="D386" s="198">
        <v>6.9E-6</v>
      </c>
      <c r="E386" s="88">
        <v>7705.65</v>
      </c>
      <c r="F386" s="88">
        <v>3097</v>
      </c>
      <c r="G386" s="88">
        <v>17191</v>
      </c>
      <c r="H386" s="88"/>
      <c r="I386" s="89">
        <v>322.98750000000001</v>
      </c>
      <c r="J386" s="89">
        <v>15065</v>
      </c>
      <c r="K386" s="89">
        <v>1177</v>
      </c>
      <c r="L386" s="88">
        <v>8044</v>
      </c>
      <c r="M386" s="88"/>
      <c r="N386" s="89">
        <v>602</v>
      </c>
      <c r="O386" s="89">
        <v>5560</v>
      </c>
      <c r="P386" s="89">
        <v>0</v>
      </c>
      <c r="Q386" s="88">
        <v>81.59</v>
      </c>
      <c r="R386" s="88"/>
      <c r="S386" s="89">
        <v>4595</v>
      </c>
      <c r="T386" s="90">
        <v>2417</v>
      </c>
      <c r="U386" s="90">
        <v>7012</v>
      </c>
    </row>
    <row r="387" spans="1:21">
      <c r="A387" s="86">
        <v>94101</v>
      </c>
      <c r="B387" s="87" t="s">
        <v>1861</v>
      </c>
      <c r="C387" s="198">
        <v>1.85028E-2</v>
      </c>
      <c r="D387" s="198">
        <v>1.9464599999999999E-2</v>
      </c>
      <c r="E387" s="88">
        <v>7542805.6200000001</v>
      </c>
      <c r="F387" s="88">
        <v>8735596</v>
      </c>
      <c r="G387" s="88">
        <v>39269140</v>
      </c>
      <c r="H387" s="88"/>
      <c r="I387" s="89">
        <v>737799.15</v>
      </c>
      <c r="J387" s="89">
        <v>34412285</v>
      </c>
      <c r="K387" s="89">
        <v>2689586</v>
      </c>
      <c r="L387" s="88">
        <v>420795</v>
      </c>
      <c r="M387" s="88"/>
      <c r="N387" s="89">
        <v>1376035</v>
      </c>
      <c r="O387" s="89">
        <v>12701395</v>
      </c>
      <c r="P387" s="89">
        <v>0</v>
      </c>
      <c r="Q387" s="88">
        <v>1094802</v>
      </c>
      <c r="R387" s="88"/>
      <c r="S387" s="89">
        <v>10496065</v>
      </c>
      <c r="T387" s="90">
        <v>-261265</v>
      </c>
      <c r="U387" s="90">
        <v>10234799</v>
      </c>
    </row>
    <row r="388" spans="1:21">
      <c r="A388" s="86">
        <v>94102</v>
      </c>
      <c r="B388" s="87" t="s">
        <v>1862</v>
      </c>
      <c r="C388" s="198">
        <v>2.7569999999999998E-4</v>
      </c>
      <c r="D388" s="198">
        <v>2.7809999999999998E-4</v>
      </c>
      <c r="E388" s="88">
        <v>89848.97</v>
      </c>
      <c r="F388" s="88">
        <v>124810</v>
      </c>
      <c r="G388" s="88">
        <v>585128</v>
      </c>
      <c r="H388" s="88"/>
      <c r="I388" s="89">
        <v>10994</v>
      </c>
      <c r="J388" s="89">
        <v>512758</v>
      </c>
      <c r="K388" s="89">
        <v>40076</v>
      </c>
      <c r="L388" s="88">
        <v>5166</v>
      </c>
      <c r="M388" s="88"/>
      <c r="N388" s="89">
        <v>20504</v>
      </c>
      <c r="O388" s="89">
        <v>189256</v>
      </c>
      <c r="P388" s="89">
        <v>0</v>
      </c>
      <c r="Q388" s="88">
        <v>36634</v>
      </c>
      <c r="R388" s="88"/>
      <c r="S388" s="89">
        <v>156396</v>
      </c>
      <c r="T388" s="90">
        <v>-8485</v>
      </c>
      <c r="U388" s="90">
        <v>147911</v>
      </c>
    </row>
    <row r="389" spans="1:21">
      <c r="A389" s="86">
        <v>94108</v>
      </c>
      <c r="B389" s="87" t="s">
        <v>1863</v>
      </c>
      <c r="C389" s="198">
        <v>3.1809999999999998E-4</v>
      </c>
      <c r="D389" s="198">
        <v>3.991E-4</v>
      </c>
      <c r="E389" s="88">
        <v>100947.51999999999</v>
      </c>
      <c r="F389" s="88">
        <v>179114</v>
      </c>
      <c r="G389" s="88">
        <v>675115</v>
      </c>
      <c r="H389" s="88"/>
      <c r="I389" s="89">
        <v>12684</v>
      </c>
      <c r="J389" s="89">
        <v>591616</v>
      </c>
      <c r="K389" s="89">
        <v>46239</v>
      </c>
      <c r="L389" s="88">
        <v>0</v>
      </c>
      <c r="M389" s="88"/>
      <c r="N389" s="89">
        <v>23657</v>
      </c>
      <c r="O389" s="89">
        <v>218362</v>
      </c>
      <c r="P389" s="89">
        <v>0</v>
      </c>
      <c r="Q389" s="88">
        <v>121376</v>
      </c>
      <c r="R389" s="88"/>
      <c r="S389" s="89">
        <v>180448</v>
      </c>
      <c r="T389" s="90">
        <v>-40521</v>
      </c>
      <c r="U389" s="90">
        <v>139927</v>
      </c>
    </row>
    <row r="390" spans="1:21">
      <c r="A390" s="86">
        <v>94109</v>
      </c>
      <c r="B390" s="87" t="s">
        <v>1864</v>
      </c>
      <c r="C390" s="198">
        <v>1.0399999999999999E-4</v>
      </c>
      <c r="D390" s="198">
        <v>1.359E-4</v>
      </c>
      <c r="E390" s="88">
        <v>30807.5</v>
      </c>
      <c r="F390" s="88">
        <v>60991</v>
      </c>
      <c r="G390" s="88">
        <v>220722.84</v>
      </c>
      <c r="H390" s="88"/>
      <c r="I390" s="89">
        <v>4147</v>
      </c>
      <c r="J390" s="89">
        <v>193424</v>
      </c>
      <c r="K390" s="89">
        <v>15118</v>
      </c>
      <c r="L390" s="88">
        <v>1600</v>
      </c>
      <c r="M390" s="88"/>
      <c r="N390" s="89">
        <v>7734</v>
      </c>
      <c r="O390" s="89">
        <v>71392</v>
      </c>
      <c r="P390" s="89">
        <v>0</v>
      </c>
      <c r="Q390" s="88">
        <v>33989</v>
      </c>
      <c r="R390" s="88"/>
      <c r="S390" s="89">
        <v>58996</v>
      </c>
      <c r="T390" s="90">
        <v>-8690</v>
      </c>
      <c r="U390" s="90">
        <v>50306</v>
      </c>
    </row>
    <row r="391" spans="1:21">
      <c r="A391" s="86">
        <v>94111</v>
      </c>
      <c r="B391" s="87" t="s">
        <v>1865</v>
      </c>
      <c r="C391" s="198">
        <v>2.5623300000000002E-2</v>
      </c>
      <c r="D391" s="198">
        <v>2.7054000000000002E-2</v>
      </c>
      <c r="E391" s="88">
        <v>10028319.130000001</v>
      </c>
      <c r="F391" s="88">
        <v>12141673</v>
      </c>
      <c r="G391" s="88">
        <v>54381226</v>
      </c>
      <c r="H391" s="88"/>
      <c r="I391" s="89">
        <v>1021729</v>
      </c>
      <c r="J391" s="89">
        <v>47655290</v>
      </c>
      <c r="K391" s="89">
        <v>3724629</v>
      </c>
      <c r="L391" s="88">
        <v>15132</v>
      </c>
      <c r="M391" s="88"/>
      <c r="N391" s="89">
        <v>1905579</v>
      </c>
      <c r="O391" s="89">
        <v>17589319</v>
      </c>
      <c r="P391" s="89">
        <v>0</v>
      </c>
      <c r="Q391" s="88">
        <v>1552982</v>
      </c>
      <c r="R391" s="88"/>
      <c r="S391" s="89">
        <v>14535304</v>
      </c>
      <c r="T391" s="90">
        <v>-430419</v>
      </c>
      <c r="U391" s="90">
        <v>14104885</v>
      </c>
    </row>
    <row r="392" spans="1:21">
      <c r="A392" s="86">
        <v>94112</v>
      </c>
      <c r="B392" s="87" t="s">
        <v>1866</v>
      </c>
      <c r="C392" s="198">
        <v>1.6530000000000001E-4</v>
      </c>
      <c r="D392" s="198">
        <v>1.6909999999999999E-4</v>
      </c>
      <c r="E392" s="88">
        <v>58678.14</v>
      </c>
      <c r="F392" s="88">
        <v>75891</v>
      </c>
      <c r="G392" s="88">
        <v>350822</v>
      </c>
      <c r="H392" s="88"/>
      <c r="I392" s="89">
        <v>6591</v>
      </c>
      <c r="J392" s="89">
        <v>307432</v>
      </c>
      <c r="K392" s="89">
        <v>24028</v>
      </c>
      <c r="L392" s="88">
        <v>0</v>
      </c>
      <c r="M392" s="88"/>
      <c r="N392" s="89">
        <v>12293</v>
      </c>
      <c r="O392" s="89">
        <v>113472</v>
      </c>
      <c r="P392" s="89">
        <v>0</v>
      </c>
      <c r="Q392" s="88">
        <v>20904</v>
      </c>
      <c r="R392" s="88"/>
      <c r="S392" s="89">
        <v>93770</v>
      </c>
      <c r="T392" s="90">
        <v>-7213</v>
      </c>
      <c r="U392" s="90">
        <v>86557</v>
      </c>
    </row>
    <row r="393" spans="1:21">
      <c r="A393" s="86">
        <v>94117</v>
      </c>
      <c r="B393" s="87" t="s">
        <v>1867</v>
      </c>
      <c r="C393" s="198">
        <v>4.0709999999999997E-4</v>
      </c>
      <c r="D393" s="198">
        <v>4.17E-4</v>
      </c>
      <c r="E393" s="88">
        <v>162037.82999999999</v>
      </c>
      <c r="F393" s="88">
        <v>187147</v>
      </c>
      <c r="G393" s="88">
        <v>864003</v>
      </c>
      <c r="H393" s="88"/>
      <c r="I393" s="89">
        <v>16233</v>
      </c>
      <c r="J393" s="89">
        <v>757142</v>
      </c>
      <c r="K393" s="89">
        <v>59176</v>
      </c>
      <c r="L393" s="88">
        <v>12662</v>
      </c>
      <c r="M393" s="88"/>
      <c r="N393" s="89">
        <v>30276</v>
      </c>
      <c r="O393" s="89">
        <v>279457</v>
      </c>
      <c r="P393" s="89">
        <v>0</v>
      </c>
      <c r="Q393" s="88">
        <v>9635</v>
      </c>
      <c r="R393" s="88"/>
      <c r="S393" s="89">
        <v>230935</v>
      </c>
      <c r="T393" s="90">
        <v>2033</v>
      </c>
      <c r="U393" s="90">
        <v>232968</v>
      </c>
    </row>
    <row r="394" spans="1:21">
      <c r="A394" s="86">
        <v>94118</v>
      </c>
      <c r="B394" s="87" t="s">
        <v>1868</v>
      </c>
      <c r="C394" s="198">
        <v>1.63E-4</v>
      </c>
      <c r="D394" s="198">
        <v>1.918E-4</v>
      </c>
      <c r="E394" s="88">
        <v>53075.589999999989</v>
      </c>
      <c r="F394" s="88">
        <v>86079</v>
      </c>
      <c r="G394" s="88">
        <v>345941</v>
      </c>
      <c r="H394" s="88"/>
      <c r="I394" s="89">
        <v>6499.625</v>
      </c>
      <c r="J394" s="89">
        <v>303154</v>
      </c>
      <c r="K394" s="89">
        <v>23694</v>
      </c>
      <c r="L394" s="88">
        <v>0</v>
      </c>
      <c r="M394" s="88"/>
      <c r="N394" s="89">
        <v>12122</v>
      </c>
      <c r="O394" s="89">
        <v>111893</v>
      </c>
      <c r="P394" s="89">
        <v>0</v>
      </c>
      <c r="Q394" s="88">
        <v>58615</v>
      </c>
      <c r="R394" s="88"/>
      <c r="S394" s="89">
        <v>92465</v>
      </c>
      <c r="T394" s="90">
        <v>-20217</v>
      </c>
      <c r="U394" s="90">
        <v>72248</v>
      </c>
    </row>
    <row r="395" spans="1:21">
      <c r="A395" s="86">
        <v>94121</v>
      </c>
      <c r="B395" s="87" t="s">
        <v>1869</v>
      </c>
      <c r="C395" s="198">
        <v>1.12823E-2</v>
      </c>
      <c r="D395" s="198">
        <v>1.20112E-2</v>
      </c>
      <c r="E395" s="88">
        <v>4810509.83</v>
      </c>
      <c r="F395" s="88">
        <v>5390554</v>
      </c>
      <c r="G395" s="88">
        <v>23944820</v>
      </c>
      <c r="H395" s="88"/>
      <c r="I395" s="89">
        <v>449882</v>
      </c>
      <c r="J395" s="89">
        <v>20983295</v>
      </c>
      <c r="K395" s="89">
        <v>1640006</v>
      </c>
      <c r="L395" s="88">
        <v>42878</v>
      </c>
      <c r="M395" s="88"/>
      <c r="N395" s="89">
        <v>839053</v>
      </c>
      <c r="O395" s="89">
        <v>7744825</v>
      </c>
      <c r="P395" s="89">
        <v>0</v>
      </c>
      <c r="Q395" s="88">
        <v>429585</v>
      </c>
      <c r="R395" s="88"/>
      <c r="S395" s="89">
        <v>6400099</v>
      </c>
      <c r="T395" s="90">
        <v>-137554</v>
      </c>
      <c r="U395" s="90">
        <v>6262545</v>
      </c>
    </row>
    <row r="396" spans="1:21">
      <c r="A396" s="86">
        <v>94127</v>
      </c>
      <c r="B396" s="87" t="s">
        <v>1870</v>
      </c>
      <c r="C396" s="198">
        <v>1.528E-4</v>
      </c>
      <c r="D396" s="198">
        <v>1.4530000000000001E-4</v>
      </c>
      <c r="E396" s="88">
        <v>61107.729999999996</v>
      </c>
      <c r="F396" s="88">
        <v>65210</v>
      </c>
      <c r="G396" s="88">
        <v>324293</v>
      </c>
      <c r="H396" s="88"/>
      <c r="I396" s="89">
        <v>6092.9</v>
      </c>
      <c r="J396" s="89">
        <v>284184</v>
      </c>
      <c r="K396" s="89">
        <v>22211</v>
      </c>
      <c r="L396" s="88">
        <v>3883</v>
      </c>
      <c r="M396" s="88"/>
      <c r="N396" s="89">
        <v>11364</v>
      </c>
      <c r="O396" s="89">
        <v>104891</v>
      </c>
      <c r="P396" s="89">
        <v>0</v>
      </c>
      <c r="Q396" s="88">
        <v>617</v>
      </c>
      <c r="R396" s="88"/>
      <c r="S396" s="89">
        <v>86679</v>
      </c>
      <c r="T396" s="90">
        <v>1078</v>
      </c>
      <c r="U396" s="90">
        <v>87756</v>
      </c>
    </row>
    <row r="397" spans="1:21">
      <c r="A397" s="86">
        <v>94131</v>
      </c>
      <c r="B397" s="87" t="s">
        <v>1871</v>
      </c>
      <c r="C397" s="198">
        <v>2.0049999999999999E-4</v>
      </c>
      <c r="D397" s="198">
        <v>2.0120000000000001E-4</v>
      </c>
      <c r="E397" s="88">
        <v>83859.38</v>
      </c>
      <c r="F397" s="88">
        <v>90297</v>
      </c>
      <c r="G397" s="88">
        <v>425528</v>
      </c>
      <c r="H397" s="88"/>
      <c r="I397" s="89">
        <v>7994.9375</v>
      </c>
      <c r="J397" s="89">
        <v>372898</v>
      </c>
      <c r="K397" s="89">
        <v>29145</v>
      </c>
      <c r="L397" s="88">
        <v>4546</v>
      </c>
      <c r="M397" s="88"/>
      <c r="N397" s="89">
        <v>14911</v>
      </c>
      <c r="O397" s="89">
        <v>137635</v>
      </c>
      <c r="P397" s="89">
        <v>0</v>
      </c>
      <c r="Q397" s="88">
        <v>1120</v>
      </c>
      <c r="R397" s="88"/>
      <c r="S397" s="89">
        <v>113737</v>
      </c>
      <c r="T397" s="90">
        <v>979</v>
      </c>
      <c r="U397" s="90">
        <v>114716</v>
      </c>
    </row>
    <row r="398" spans="1:21">
      <c r="A398" s="86">
        <v>94151</v>
      </c>
      <c r="B398" s="87" t="s">
        <v>1872</v>
      </c>
      <c r="C398" s="198">
        <v>4.2870000000000001E-4</v>
      </c>
      <c r="D398" s="198">
        <v>4.0200000000000001E-4</v>
      </c>
      <c r="E398" s="88">
        <v>148093.01</v>
      </c>
      <c r="F398" s="88">
        <v>180415</v>
      </c>
      <c r="G398" s="88">
        <v>909845</v>
      </c>
      <c r="H398" s="88"/>
      <c r="I398" s="89">
        <v>17094</v>
      </c>
      <c r="J398" s="89">
        <v>797314</v>
      </c>
      <c r="K398" s="89">
        <v>62316</v>
      </c>
      <c r="L398" s="88">
        <v>0</v>
      </c>
      <c r="M398" s="88"/>
      <c r="N398" s="89">
        <v>31882</v>
      </c>
      <c r="O398" s="89">
        <v>294285</v>
      </c>
      <c r="P398" s="89">
        <v>0</v>
      </c>
      <c r="Q398" s="88">
        <v>19133</v>
      </c>
      <c r="R398" s="88"/>
      <c r="S398" s="89">
        <v>243188</v>
      </c>
      <c r="T398" s="90">
        <v>-6795</v>
      </c>
      <c r="U398" s="90">
        <v>236393</v>
      </c>
    </row>
    <row r="399" spans="1:21">
      <c r="A399" s="86">
        <v>94157</v>
      </c>
      <c r="B399" s="87" t="s">
        <v>1873</v>
      </c>
      <c r="C399" s="198">
        <v>9.3999999999999998E-6</v>
      </c>
      <c r="D399" s="198">
        <v>8.1999999999999994E-6</v>
      </c>
      <c r="E399" s="88">
        <v>4972.8100000000013</v>
      </c>
      <c r="F399" s="88">
        <v>3680</v>
      </c>
      <c r="G399" s="88">
        <v>19950</v>
      </c>
      <c r="H399" s="88"/>
      <c r="I399" s="89">
        <v>374.82499999999999</v>
      </c>
      <c r="J399" s="89">
        <v>17483</v>
      </c>
      <c r="K399" s="89">
        <v>1366</v>
      </c>
      <c r="L399" s="88">
        <v>5150</v>
      </c>
      <c r="M399" s="88"/>
      <c r="N399" s="89">
        <v>699</v>
      </c>
      <c r="O399" s="89">
        <v>6453</v>
      </c>
      <c r="P399" s="89">
        <v>0</v>
      </c>
      <c r="Q399" s="88">
        <v>0</v>
      </c>
      <c r="R399" s="88"/>
      <c r="S399" s="89">
        <v>5332</v>
      </c>
      <c r="T399" s="90">
        <v>1947</v>
      </c>
      <c r="U399" s="90">
        <v>7280</v>
      </c>
    </row>
    <row r="400" spans="1:21">
      <c r="A400" s="86">
        <v>94161</v>
      </c>
      <c r="B400" s="87" t="s">
        <v>1874</v>
      </c>
      <c r="C400" s="198">
        <v>5.7899999999999998E-5</v>
      </c>
      <c r="D400" s="198">
        <v>5.3000000000000001E-5</v>
      </c>
      <c r="E400" s="88">
        <v>21890.33</v>
      </c>
      <c r="F400" s="88">
        <v>23786</v>
      </c>
      <c r="G400" s="88">
        <v>122883</v>
      </c>
      <c r="H400" s="88"/>
      <c r="I400" s="89">
        <v>2309</v>
      </c>
      <c r="J400" s="89">
        <v>107685</v>
      </c>
      <c r="K400" s="89">
        <v>8416</v>
      </c>
      <c r="L400" s="88">
        <v>8543</v>
      </c>
      <c r="M400" s="88"/>
      <c r="N400" s="89">
        <v>4306</v>
      </c>
      <c r="O400" s="89">
        <v>39746</v>
      </c>
      <c r="P400" s="89">
        <v>0</v>
      </c>
      <c r="Q400" s="88">
        <v>0</v>
      </c>
      <c r="R400" s="88"/>
      <c r="S400" s="89">
        <v>32845</v>
      </c>
      <c r="T400" s="90">
        <v>3088</v>
      </c>
      <c r="U400" s="90">
        <v>35933</v>
      </c>
    </row>
    <row r="401" spans="1:21">
      <c r="A401" s="86">
        <v>94168</v>
      </c>
      <c r="B401" s="87" t="s">
        <v>1875</v>
      </c>
      <c r="C401" s="198">
        <v>3.4E-5</v>
      </c>
      <c r="D401" s="198">
        <v>4.18E-5</v>
      </c>
      <c r="E401" s="88">
        <v>12127.4</v>
      </c>
      <c r="F401" s="88">
        <v>18760</v>
      </c>
      <c r="G401" s="88">
        <v>72159.39</v>
      </c>
      <c r="H401" s="88"/>
      <c r="I401" s="89">
        <v>1355.75</v>
      </c>
      <c r="J401" s="89">
        <v>63235</v>
      </c>
      <c r="K401" s="89">
        <v>4942</v>
      </c>
      <c r="L401" s="88">
        <v>0</v>
      </c>
      <c r="M401" s="88"/>
      <c r="N401" s="89">
        <v>2529</v>
      </c>
      <c r="O401" s="89">
        <v>23340</v>
      </c>
      <c r="P401" s="89">
        <v>0</v>
      </c>
      <c r="Q401" s="88">
        <v>13113</v>
      </c>
      <c r="R401" s="88"/>
      <c r="S401" s="89">
        <v>19287</v>
      </c>
      <c r="T401" s="90">
        <v>-4643</v>
      </c>
      <c r="U401" s="90">
        <v>14644</v>
      </c>
    </row>
    <row r="402" spans="1:21">
      <c r="A402" s="86">
        <v>94171</v>
      </c>
      <c r="B402" s="87" t="s">
        <v>1876</v>
      </c>
      <c r="C402" s="198">
        <v>5.5000000000000002E-5</v>
      </c>
      <c r="D402" s="198">
        <v>5.1100000000000002E-5</v>
      </c>
      <c r="E402" s="88">
        <v>21113.95</v>
      </c>
      <c r="F402" s="88">
        <v>22933</v>
      </c>
      <c r="G402" s="88">
        <v>116728</v>
      </c>
      <c r="H402" s="88"/>
      <c r="I402" s="89">
        <v>2193.125</v>
      </c>
      <c r="J402" s="89">
        <v>102291.31</v>
      </c>
      <c r="K402" s="89">
        <v>7995</v>
      </c>
      <c r="L402" s="88">
        <v>6490</v>
      </c>
      <c r="M402" s="88"/>
      <c r="N402" s="89">
        <v>4090</v>
      </c>
      <c r="O402" s="89">
        <v>37755.19</v>
      </c>
      <c r="P402" s="89">
        <v>0</v>
      </c>
      <c r="Q402" s="88">
        <v>1733</v>
      </c>
      <c r="R402" s="88"/>
      <c r="S402" s="89">
        <v>31200</v>
      </c>
      <c r="T402" s="90">
        <v>1343</v>
      </c>
      <c r="U402" s="90">
        <v>32542</v>
      </c>
    </row>
    <row r="403" spans="1:21">
      <c r="A403" s="86">
        <v>94172</v>
      </c>
      <c r="B403" s="87" t="s">
        <v>1877</v>
      </c>
      <c r="C403" s="198">
        <v>2.6699999999999998E-4</v>
      </c>
      <c r="D403" s="198">
        <v>3.1379999999999998E-4</v>
      </c>
      <c r="E403" s="88">
        <v>80978.819999999978</v>
      </c>
      <c r="F403" s="88">
        <v>140832</v>
      </c>
      <c r="G403" s="88">
        <v>566663</v>
      </c>
      <c r="H403" s="88"/>
      <c r="I403" s="89">
        <v>10646.625</v>
      </c>
      <c r="J403" s="89">
        <v>496578</v>
      </c>
      <c r="K403" s="89">
        <v>38811</v>
      </c>
      <c r="L403" s="88">
        <v>0</v>
      </c>
      <c r="M403" s="88"/>
      <c r="N403" s="89">
        <v>19857</v>
      </c>
      <c r="O403" s="89">
        <v>183284</v>
      </c>
      <c r="P403" s="89">
        <v>0</v>
      </c>
      <c r="Q403" s="88">
        <v>98660</v>
      </c>
      <c r="R403" s="88"/>
      <c r="S403" s="89">
        <v>151461</v>
      </c>
      <c r="T403" s="90">
        <v>-34663</v>
      </c>
      <c r="U403" s="90">
        <v>116798</v>
      </c>
    </row>
    <row r="404" spans="1:21">
      <c r="A404" s="86">
        <v>94201</v>
      </c>
      <c r="B404" s="87" t="s">
        <v>1878</v>
      </c>
      <c r="C404" s="198">
        <v>3.4813000000000001E-3</v>
      </c>
      <c r="D404" s="198">
        <v>3.4115E-3</v>
      </c>
      <c r="E404" s="88">
        <v>1407553.7100000002</v>
      </c>
      <c r="F404" s="88">
        <v>1531061</v>
      </c>
      <c r="G404" s="88">
        <v>7388485</v>
      </c>
      <c r="H404" s="88"/>
      <c r="I404" s="89">
        <v>138817</v>
      </c>
      <c r="J404" s="89">
        <v>6474668</v>
      </c>
      <c r="K404" s="89">
        <v>506045</v>
      </c>
      <c r="L404" s="88">
        <v>56033</v>
      </c>
      <c r="M404" s="88"/>
      <c r="N404" s="89">
        <v>258901</v>
      </c>
      <c r="O404" s="89">
        <v>2389766</v>
      </c>
      <c r="P404" s="89">
        <v>0</v>
      </c>
      <c r="Q404" s="88">
        <v>3701</v>
      </c>
      <c r="R404" s="88"/>
      <c r="S404" s="89">
        <v>1974834</v>
      </c>
      <c r="T404" s="90">
        <v>16227</v>
      </c>
      <c r="U404" s="90">
        <v>1991060</v>
      </c>
    </row>
    <row r="405" spans="1:21">
      <c r="A405" s="86">
        <v>94204</v>
      </c>
      <c r="B405" s="87" t="s">
        <v>1879</v>
      </c>
      <c r="C405" s="198">
        <v>2.4899999999999999E-5</v>
      </c>
      <c r="D405" s="198">
        <v>2.41E-5</v>
      </c>
      <c r="E405" s="88">
        <v>15445.930000000004</v>
      </c>
      <c r="F405" s="88">
        <v>10816</v>
      </c>
      <c r="G405" s="88">
        <v>52846</v>
      </c>
      <c r="H405" s="88"/>
      <c r="I405" s="89">
        <v>993</v>
      </c>
      <c r="J405" s="89">
        <v>46310</v>
      </c>
      <c r="K405" s="89">
        <v>3619</v>
      </c>
      <c r="L405" s="88">
        <v>10811</v>
      </c>
      <c r="M405" s="88"/>
      <c r="N405" s="89">
        <v>1852</v>
      </c>
      <c r="O405" s="89">
        <v>17093</v>
      </c>
      <c r="P405" s="89">
        <v>0</v>
      </c>
      <c r="Q405" s="88">
        <v>0</v>
      </c>
      <c r="R405" s="88"/>
      <c r="S405" s="89">
        <v>14125</v>
      </c>
      <c r="T405" s="90">
        <v>3721</v>
      </c>
      <c r="U405" s="90">
        <v>17846</v>
      </c>
    </row>
    <row r="406" spans="1:21">
      <c r="A406" s="86">
        <v>94205</v>
      </c>
      <c r="B406" s="87" t="s">
        <v>1880</v>
      </c>
      <c r="C406" s="198">
        <v>2.6100000000000001E-5</v>
      </c>
      <c r="D406" s="198">
        <v>2.6999999999999999E-5</v>
      </c>
      <c r="E406" s="88">
        <v>12435.88</v>
      </c>
      <c r="F406" s="88">
        <v>12117</v>
      </c>
      <c r="G406" s="88">
        <v>55393</v>
      </c>
      <c r="H406" s="88"/>
      <c r="I406" s="89">
        <v>1040.7375</v>
      </c>
      <c r="J406" s="89">
        <v>48542</v>
      </c>
      <c r="K406" s="89">
        <v>3794</v>
      </c>
      <c r="L406" s="88">
        <v>2432</v>
      </c>
      <c r="M406" s="88"/>
      <c r="N406" s="89">
        <v>1941</v>
      </c>
      <c r="O406" s="89">
        <v>17917</v>
      </c>
      <c r="P406" s="89">
        <v>0</v>
      </c>
      <c r="Q406" s="88">
        <v>6726</v>
      </c>
      <c r="R406" s="88"/>
      <c r="S406" s="89">
        <v>14806</v>
      </c>
      <c r="T406" s="90">
        <v>-2600</v>
      </c>
      <c r="U406" s="90">
        <v>12205</v>
      </c>
    </row>
    <row r="407" spans="1:21">
      <c r="A407" s="86">
        <v>94209</v>
      </c>
      <c r="B407" s="87" t="s">
        <v>1881</v>
      </c>
      <c r="C407" s="198">
        <v>3.2909999999999998E-4</v>
      </c>
      <c r="D407" s="198">
        <v>3.5540000000000002E-4</v>
      </c>
      <c r="E407" s="88">
        <v>141049.71999999997</v>
      </c>
      <c r="F407" s="88">
        <v>159501</v>
      </c>
      <c r="G407" s="88">
        <v>698460</v>
      </c>
      <c r="H407" s="88"/>
      <c r="I407" s="89">
        <v>13123</v>
      </c>
      <c r="J407" s="89">
        <v>612074</v>
      </c>
      <c r="K407" s="89">
        <v>47838</v>
      </c>
      <c r="L407" s="88">
        <v>24306</v>
      </c>
      <c r="M407" s="88"/>
      <c r="N407" s="89">
        <v>24475</v>
      </c>
      <c r="O407" s="89">
        <v>225913</v>
      </c>
      <c r="P407" s="89">
        <v>0</v>
      </c>
      <c r="Q407" s="88">
        <v>9712</v>
      </c>
      <c r="R407" s="88"/>
      <c r="S407" s="89">
        <v>186688</v>
      </c>
      <c r="T407" s="90">
        <v>6974</v>
      </c>
      <c r="U407" s="90">
        <v>193663</v>
      </c>
    </row>
    <row r="408" spans="1:21">
      <c r="A408" s="86">
        <v>94211</v>
      </c>
      <c r="B408" s="87" t="s">
        <v>1882</v>
      </c>
      <c r="C408" s="198">
        <v>1.2400000000000001E-4</v>
      </c>
      <c r="D408" s="198">
        <v>1.217E-4</v>
      </c>
      <c r="E408" s="88">
        <v>49845.440000000002</v>
      </c>
      <c r="F408" s="88">
        <v>54618</v>
      </c>
      <c r="G408" s="88">
        <v>263170</v>
      </c>
      <c r="H408" s="88"/>
      <c r="I408" s="89">
        <v>4944.5</v>
      </c>
      <c r="J408" s="89">
        <v>230620</v>
      </c>
      <c r="K408" s="89">
        <v>18025</v>
      </c>
      <c r="L408" s="88">
        <v>334</v>
      </c>
      <c r="M408" s="88"/>
      <c r="N408" s="89">
        <v>9222</v>
      </c>
      <c r="O408" s="89">
        <v>85121</v>
      </c>
      <c r="P408" s="89">
        <v>0</v>
      </c>
      <c r="Q408" s="88">
        <v>30868</v>
      </c>
      <c r="R408" s="88"/>
      <c r="S408" s="89">
        <v>70341</v>
      </c>
      <c r="T408" s="90">
        <v>-13456</v>
      </c>
      <c r="U408" s="90">
        <v>56885</v>
      </c>
    </row>
    <row r="409" spans="1:21">
      <c r="A409" s="86">
        <v>94221</v>
      </c>
      <c r="B409" s="87" t="s">
        <v>1883</v>
      </c>
      <c r="C409" s="198">
        <v>1.0705999999999999E-3</v>
      </c>
      <c r="D409" s="198">
        <v>1.1294E-3</v>
      </c>
      <c r="E409" s="88">
        <v>386218.22</v>
      </c>
      <c r="F409" s="88">
        <v>506868</v>
      </c>
      <c r="G409" s="88">
        <v>2272172</v>
      </c>
      <c r="H409" s="88"/>
      <c r="I409" s="89">
        <v>42690</v>
      </c>
      <c r="J409" s="89">
        <v>1991147</v>
      </c>
      <c r="K409" s="89">
        <v>155623</v>
      </c>
      <c r="L409" s="88">
        <v>98739</v>
      </c>
      <c r="M409" s="88"/>
      <c r="N409" s="89">
        <v>79619</v>
      </c>
      <c r="O409" s="89">
        <v>734922</v>
      </c>
      <c r="P409" s="89">
        <v>0</v>
      </c>
      <c r="Q409" s="88">
        <v>138383</v>
      </c>
      <c r="R409" s="88"/>
      <c r="S409" s="89">
        <v>607318</v>
      </c>
      <c r="T409" s="90">
        <v>-16318</v>
      </c>
      <c r="U409" s="90">
        <v>591000</v>
      </c>
    </row>
    <row r="410" spans="1:21">
      <c r="A410" s="86">
        <v>94231</v>
      </c>
      <c r="B410" s="87" t="s">
        <v>1884</v>
      </c>
      <c r="C410" s="198">
        <v>2.1269999999999999E-4</v>
      </c>
      <c r="D410" s="198">
        <v>1.9469999999999999E-4</v>
      </c>
      <c r="E410" s="88">
        <v>77695.47</v>
      </c>
      <c r="F410" s="88">
        <v>87380</v>
      </c>
      <c r="G410" s="88">
        <v>451421</v>
      </c>
      <c r="H410" s="88"/>
      <c r="I410" s="89">
        <v>8481</v>
      </c>
      <c r="J410" s="89">
        <v>395588</v>
      </c>
      <c r="K410" s="89">
        <v>30918</v>
      </c>
      <c r="L410" s="88">
        <v>1986</v>
      </c>
      <c r="M410" s="88"/>
      <c r="N410" s="89">
        <v>15818</v>
      </c>
      <c r="O410" s="89">
        <v>146010</v>
      </c>
      <c r="P410" s="89">
        <v>0</v>
      </c>
      <c r="Q410" s="88">
        <v>11747</v>
      </c>
      <c r="R410" s="88"/>
      <c r="S410" s="89">
        <v>120658</v>
      </c>
      <c r="T410" s="90">
        <v>-4519</v>
      </c>
      <c r="U410" s="90">
        <v>116139</v>
      </c>
    </row>
    <row r="411" spans="1:21">
      <c r="A411" s="86">
        <v>94241</v>
      </c>
      <c r="B411" s="87" t="s">
        <v>1885</v>
      </c>
      <c r="C411" s="198">
        <v>8.4099999999999998E-5</v>
      </c>
      <c r="D411" s="198">
        <v>8.4800000000000001E-5</v>
      </c>
      <c r="E411" s="88">
        <v>37415.33</v>
      </c>
      <c r="F411" s="88">
        <v>38058</v>
      </c>
      <c r="G411" s="88">
        <v>178488</v>
      </c>
      <c r="H411" s="88"/>
      <c r="I411" s="89">
        <v>3353</v>
      </c>
      <c r="J411" s="89">
        <v>156413</v>
      </c>
      <c r="K411" s="89">
        <v>12225</v>
      </c>
      <c r="L411" s="88">
        <v>3164</v>
      </c>
      <c r="M411" s="88"/>
      <c r="N411" s="89">
        <v>6254</v>
      </c>
      <c r="O411" s="89">
        <v>57731</v>
      </c>
      <c r="P411" s="89">
        <v>0</v>
      </c>
      <c r="Q411" s="88">
        <v>1327</v>
      </c>
      <c r="R411" s="88"/>
      <c r="S411" s="89">
        <v>47707</v>
      </c>
      <c r="T411" s="90">
        <v>664</v>
      </c>
      <c r="U411" s="90">
        <v>48372</v>
      </c>
    </row>
    <row r="412" spans="1:21">
      <c r="A412" s="86">
        <v>94251</v>
      </c>
      <c r="B412" s="87" t="s">
        <v>1886</v>
      </c>
      <c r="C412" s="198">
        <v>1.4E-5</v>
      </c>
      <c r="D412" s="198">
        <v>2.37E-5</v>
      </c>
      <c r="E412" s="88">
        <v>7105.57</v>
      </c>
      <c r="F412" s="88">
        <v>10636</v>
      </c>
      <c r="G412" s="88">
        <v>29712.69</v>
      </c>
      <c r="H412" s="88"/>
      <c r="I412" s="89">
        <v>558.25</v>
      </c>
      <c r="J412" s="89">
        <v>26038</v>
      </c>
      <c r="K412" s="89">
        <v>2035</v>
      </c>
      <c r="L412" s="88">
        <v>0</v>
      </c>
      <c r="M412" s="88"/>
      <c r="N412" s="89">
        <v>1041</v>
      </c>
      <c r="O412" s="89">
        <v>9610</v>
      </c>
      <c r="P412" s="89">
        <v>0</v>
      </c>
      <c r="Q412" s="88">
        <v>9627</v>
      </c>
      <c r="R412" s="88"/>
      <c r="S412" s="89">
        <v>7942</v>
      </c>
      <c r="T412" s="90">
        <v>-3119</v>
      </c>
      <c r="U412" s="90">
        <v>4823</v>
      </c>
    </row>
    <row r="413" spans="1:21">
      <c r="A413" s="86">
        <v>94261</v>
      </c>
      <c r="B413" s="87" t="s">
        <v>1887</v>
      </c>
      <c r="C413" s="198">
        <v>2.9499999999999999E-5</v>
      </c>
      <c r="D413" s="198">
        <v>1.66E-5</v>
      </c>
      <c r="E413" s="88">
        <v>13526.809999999998</v>
      </c>
      <c r="F413" s="88">
        <v>7450</v>
      </c>
      <c r="G413" s="88">
        <v>62609</v>
      </c>
      <c r="H413" s="88"/>
      <c r="I413" s="89">
        <v>1176.3125</v>
      </c>
      <c r="J413" s="89">
        <v>54865</v>
      </c>
      <c r="K413" s="89">
        <v>4288</v>
      </c>
      <c r="L413" s="88">
        <v>12167</v>
      </c>
      <c r="M413" s="88"/>
      <c r="N413" s="89">
        <v>2194</v>
      </c>
      <c r="O413" s="89">
        <v>20251</v>
      </c>
      <c r="P413" s="89">
        <v>0</v>
      </c>
      <c r="Q413" s="88">
        <v>0</v>
      </c>
      <c r="R413" s="88"/>
      <c r="S413" s="89">
        <v>16734</v>
      </c>
      <c r="T413" s="90">
        <v>3736</v>
      </c>
      <c r="U413" s="90">
        <v>20471</v>
      </c>
    </row>
    <row r="414" spans="1:21">
      <c r="A414" s="86">
        <v>94301</v>
      </c>
      <c r="B414" s="87" t="s">
        <v>1888</v>
      </c>
      <c r="C414" s="198">
        <v>6.0746999999999997E-3</v>
      </c>
      <c r="D414" s="198">
        <v>6.0625999999999996E-3</v>
      </c>
      <c r="E414" s="88">
        <v>2375297.7800000003</v>
      </c>
      <c r="F414" s="88">
        <v>2720859</v>
      </c>
      <c r="G414" s="88">
        <v>12892548</v>
      </c>
      <c r="H414" s="88"/>
      <c r="I414" s="89">
        <v>242229</v>
      </c>
      <c r="J414" s="89">
        <v>11297982</v>
      </c>
      <c r="K414" s="89">
        <v>883024</v>
      </c>
      <c r="L414" s="88">
        <v>18885</v>
      </c>
      <c r="M414" s="88"/>
      <c r="N414" s="89">
        <v>451769</v>
      </c>
      <c r="O414" s="89">
        <v>4170026</v>
      </c>
      <c r="P414" s="89">
        <v>0</v>
      </c>
      <c r="Q414" s="88">
        <v>169326</v>
      </c>
      <c r="R414" s="88"/>
      <c r="S414" s="89">
        <v>3445989</v>
      </c>
      <c r="T414" s="90">
        <v>-41856</v>
      </c>
      <c r="U414" s="90">
        <v>3404133</v>
      </c>
    </row>
    <row r="415" spans="1:21">
      <c r="A415" s="86">
        <v>94311</v>
      </c>
      <c r="B415" s="87" t="s">
        <v>1889</v>
      </c>
      <c r="C415" s="198">
        <v>7.4399999999999998E-4</v>
      </c>
      <c r="D415" s="198">
        <v>8.4360000000000001E-4</v>
      </c>
      <c r="E415" s="88">
        <v>317607.65000000002</v>
      </c>
      <c r="F415" s="88">
        <v>378603</v>
      </c>
      <c r="G415" s="88">
        <v>1579017.24</v>
      </c>
      <c r="H415" s="88"/>
      <c r="I415" s="89">
        <v>29667</v>
      </c>
      <c r="J415" s="89">
        <v>1383722</v>
      </c>
      <c r="K415" s="89">
        <v>108149</v>
      </c>
      <c r="L415" s="88">
        <v>5590</v>
      </c>
      <c r="M415" s="88"/>
      <c r="N415" s="89">
        <v>55331</v>
      </c>
      <c r="O415" s="89">
        <v>510725</v>
      </c>
      <c r="P415" s="89">
        <v>0</v>
      </c>
      <c r="Q415" s="88">
        <v>74131</v>
      </c>
      <c r="R415" s="88"/>
      <c r="S415" s="89">
        <v>422048</v>
      </c>
      <c r="T415" s="90">
        <v>-19207</v>
      </c>
      <c r="U415" s="90">
        <v>402841</v>
      </c>
    </row>
    <row r="416" spans="1:21">
      <c r="A416" s="86">
        <v>94313</v>
      </c>
      <c r="B416" s="87" t="s">
        <v>1890</v>
      </c>
      <c r="C416" s="198">
        <v>2.0299999999999999E-5</v>
      </c>
      <c r="D416" s="198">
        <v>1.8099999999999999E-5</v>
      </c>
      <c r="E416" s="88">
        <v>12274.81</v>
      </c>
      <c r="F416" s="88">
        <v>8123</v>
      </c>
      <c r="G416" s="88">
        <v>43083</v>
      </c>
      <c r="H416" s="88"/>
      <c r="I416" s="89">
        <v>809.46249999999998</v>
      </c>
      <c r="J416" s="89">
        <v>37755</v>
      </c>
      <c r="K416" s="89">
        <v>2951</v>
      </c>
      <c r="L416" s="88">
        <v>7808</v>
      </c>
      <c r="M416" s="88"/>
      <c r="N416" s="89">
        <v>1510</v>
      </c>
      <c r="O416" s="89">
        <v>13935</v>
      </c>
      <c r="P416" s="89">
        <v>0</v>
      </c>
      <c r="Q416" s="88">
        <v>0</v>
      </c>
      <c r="R416" s="88"/>
      <c r="S416" s="89">
        <v>11516</v>
      </c>
      <c r="T416" s="90">
        <v>2576</v>
      </c>
      <c r="U416" s="90">
        <v>14092</v>
      </c>
    </row>
    <row r="417" spans="1:21">
      <c r="A417" s="86">
        <v>94317</v>
      </c>
      <c r="B417" s="87" t="s">
        <v>1891</v>
      </c>
      <c r="C417" s="198">
        <v>1.2099999999999999E-5</v>
      </c>
      <c r="D417" s="198">
        <v>1.15E-5</v>
      </c>
      <c r="E417" s="88">
        <v>8376.6</v>
      </c>
      <c r="F417" s="88">
        <v>5161</v>
      </c>
      <c r="G417" s="88">
        <v>25680</v>
      </c>
      <c r="H417" s="88"/>
      <c r="I417" s="89">
        <v>482</v>
      </c>
      <c r="J417" s="89">
        <v>22504</v>
      </c>
      <c r="K417" s="89">
        <v>1759</v>
      </c>
      <c r="L417" s="88">
        <v>6768</v>
      </c>
      <c r="M417" s="88"/>
      <c r="N417" s="89">
        <v>900</v>
      </c>
      <c r="O417" s="89">
        <v>8306</v>
      </c>
      <c r="P417" s="89">
        <v>0</v>
      </c>
      <c r="Q417" s="88">
        <v>0</v>
      </c>
      <c r="R417" s="88"/>
      <c r="S417" s="89">
        <v>6864</v>
      </c>
      <c r="T417" s="90">
        <v>2325</v>
      </c>
      <c r="U417" s="90">
        <v>9189</v>
      </c>
    </row>
    <row r="418" spans="1:21">
      <c r="A418" s="86">
        <v>94321</v>
      </c>
      <c r="B418" s="87" t="s">
        <v>1892</v>
      </c>
      <c r="C418" s="198">
        <v>2.7070000000000002E-4</v>
      </c>
      <c r="D418" s="198">
        <v>2.7270000000000001E-4</v>
      </c>
      <c r="E418" s="88">
        <v>94893.09</v>
      </c>
      <c r="F418" s="88">
        <v>122386</v>
      </c>
      <c r="G418" s="88">
        <v>574516</v>
      </c>
      <c r="H418" s="88"/>
      <c r="I418" s="89">
        <v>10794</v>
      </c>
      <c r="J418" s="89">
        <v>503459</v>
      </c>
      <c r="K418" s="89">
        <v>39349</v>
      </c>
      <c r="L418" s="88">
        <v>3401</v>
      </c>
      <c r="M418" s="88"/>
      <c r="N418" s="89">
        <v>20132</v>
      </c>
      <c r="O418" s="89">
        <v>185824</v>
      </c>
      <c r="P418" s="89">
        <v>0</v>
      </c>
      <c r="Q418" s="88">
        <v>21015</v>
      </c>
      <c r="R418" s="88"/>
      <c r="S418" s="89">
        <v>153560</v>
      </c>
      <c r="T418" s="90">
        <v>-4393</v>
      </c>
      <c r="U418" s="90">
        <v>149167</v>
      </c>
    </row>
    <row r="419" spans="1:21">
      <c r="A419" s="86">
        <v>94331</v>
      </c>
      <c r="B419" s="87" t="s">
        <v>1893</v>
      </c>
      <c r="C419" s="198">
        <v>1.517E-4</v>
      </c>
      <c r="D419" s="198">
        <v>1.7420000000000001E-4</v>
      </c>
      <c r="E419" s="88">
        <v>69883.19</v>
      </c>
      <c r="F419" s="88">
        <v>78180</v>
      </c>
      <c r="G419" s="88">
        <v>321958</v>
      </c>
      <c r="H419" s="88"/>
      <c r="I419" s="89">
        <v>6049</v>
      </c>
      <c r="J419" s="89">
        <v>282138</v>
      </c>
      <c r="K419" s="89">
        <v>22051</v>
      </c>
      <c r="L419" s="88">
        <v>13796</v>
      </c>
      <c r="M419" s="88"/>
      <c r="N419" s="89">
        <v>11282</v>
      </c>
      <c r="O419" s="89">
        <v>104136</v>
      </c>
      <c r="P419" s="89">
        <v>0</v>
      </c>
      <c r="Q419" s="88">
        <v>6234</v>
      </c>
      <c r="R419" s="88"/>
      <c r="S419" s="89">
        <v>86055</v>
      </c>
      <c r="T419" s="90">
        <v>4466</v>
      </c>
      <c r="U419" s="90">
        <v>90520</v>
      </c>
    </row>
    <row r="420" spans="1:21">
      <c r="A420" s="86">
        <v>94341</v>
      </c>
      <c r="B420" s="87" t="s">
        <v>1894</v>
      </c>
      <c r="C420" s="198">
        <v>8.1000000000000004E-5</v>
      </c>
      <c r="D420" s="198">
        <v>8.8399999999999994E-5</v>
      </c>
      <c r="E420" s="88">
        <v>31929.82</v>
      </c>
      <c r="F420" s="88">
        <v>39673</v>
      </c>
      <c r="G420" s="88">
        <v>171909</v>
      </c>
      <c r="H420" s="88"/>
      <c r="I420" s="89">
        <v>3229.875</v>
      </c>
      <c r="J420" s="89">
        <v>150647</v>
      </c>
      <c r="K420" s="89">
        <v>11774</v>
      </c>
      <c r="L420" s="88">
        <v>513</v>
      </c>
      <c r="M420" s="88"/>
      <c r="N420" s="89">
        <v>6024</v>
      </c>
      <c r="O420" s="89">
        <v>55603</v>
      </c>
      <c r="P420" s="89">
        <v>0</v>
      </c>
      <c r="Q420" s="88">
        <v>8986</v>
      </c>
      <c r="R420" s="88"/>
      <c r="S420" s="89">
        <v>45949</v>
      </c>
      <c r="T420" s="90">
        <v>-3091</v>
      </c>
      <c r="U420" s="90">
        <v>42858</v>
      </c>
    </row>
    <row r="421" spans="1:21">
      <c r="A421" s="86">
        <v>94347</v>
      </c>
      <c r="B421" s="87" t="s">
        <v>1895</v>
      </c>
      <c r="C421" s="198">
        <v>1.2300000000000001E-5</v>
      </c>
      <c r="D421" s="198">
        <v>1.31E-5</v>
      </c>
      <c r="E421" s="88">
        <v>6974.9200000000037</v>
      </c>
      <c r="F421" s="88">
        <v>5879</v>
      </c>
      <c r="G421" s="88">
        <v>26105</v>
      </c>
      <c r="H421" s="88"/>
      <c r="I421" s="89">
        <v>490</v>
      </c>
      <c r="J421" s="89">
        <v>22876</v>
      </c>
      <c r="K421" s="89">
        <v>1788</v>
      </c>
      <c r="L421" s="88">
        <v>3157</v>
      </c>
      <c r="M421" s="88"/>
      <c r="N421" s="89">
        <v>915</v>
      </c>
      <c r="O421" s="89">
        <v>8443</v>
      </c>
      <c r="P421" s="89">
        <v>0</v>
      </c>
      <c r="Q421" s="88">
        <v>0</v>
      </c>
      <c r="R421" s="88"/>
      <c r="S421" s="89">
        <v>6977</v>
      </c>
      <c r="T421" s="90">
        <v>1291</v>
      </c>
      <c r="U421" s="90">
        <v>8268</v>
      </c>
    </row>
    <row r="422" spans="1:21">
      <c r="A422" s="86">
        <v>94351</v>
      </c>
      <c r="B422" s="87" t="s">
        <v>1896</v>
      </c>
      <c r="C422" s="198">
        <v>2.377E-4</v>
      </c>
      <c r="D422" s="198">
        <v>2.3049999999999999E-4</v>
      </c>
      <c r="E422" s="88">
        <v>90845.03</v>
      </c>
      <c r="F422" s="88">
        <v>103447</v>
      </c>
      <c r="G422" s="88">
        <v>504479</v>
      </c>
      <c r="H422" s="88"/>
      <c r="I422" s="89">
        <v>9478</v>
      </c>
      <c r="J422" s="89">
        <v>442084</v>
      </c>
      <c r="K422" s="89">
        <v>34552</v>
      </c>
      <c r="L422" s="88">
        <v>2466</v>
      </c>
      <c r="M422" s="88"/>
      <c r="N422" s="89">
        <v>17678</v>
      </c>
      <c r="O422" s="89">
        <v>163171</v>
      </c>
      <c r="P422" s="89">
        <v>0</v>
      </c>
      <c r="Q422" s="88">
        <v>4917</v>
      </c>
      <c r="R422" s="88"/>
      <c r="S422" s="89">
        <v>134840</v>
      </c>
      <c r="T422" s="90">
        <v>-1210</v>
      </c>
      <c r="U422" s="90">
        <v>133630</v>
      </c>
    </row>
    <row r="423" spans="1:21">
      <c r="A423" s="86">
        <v>94401</v>
      </c>
      <c r="B423" s="87" t="s">
        <v>1897</v>
      </c>
      <c r="C423" s="198">
        <v>3.4548999999999999E-3</v>
      </c>
      <c r="D423" s="198">
        <v>3.3264000000000002E-3</v>
      </c>
      <c r="E423" s="88">
        <v>1346130.7</v>
      </c>
      <c r="F423" s="88">
        <v>1492868</v>
      </c>
      <c r="G423" s="88">
        <v>7332455</v>
      </c>
      <c r="H423" s="88"/>
      <c r="I423" s="89">
        <v>137764</v>
      </c>
      <c r="J423" s="89">
        <v>6425568</v>
      </c>
      <c r="K423" s="89">
        <v>502208</v>
      </c>
      <c r="L423" s="88">
        <v>30696</v>
      </c>
      <c r="M423" s="88"/>
      <c r="N423" s="89">
        <v>256937</v>
      </c>
      <c r="O423" s="89">
        <v>2371644</v>
      </c>
      <c r="P423" s="89">
        <v>0</v>
      </c>
      <c r="Q423" s="88">
        <v>635</v>
      </c>
      <c r="R423" s="88"/>
      <c r="S423" s="89">
        <v>1959858</v>
      </c>
      <c r="T423" s="90">
        <v>9582</v>
      </c>
      <c r="U423" s="90">
        <v>1969439</v>
      </c>
    </row>
    <row r="424" spans="1:21">
      <c r="A424" s="86">
        <v>94402</v>
      </c>
      <c r="B424" s="87" t="s">
        <v>1898</v>
      </c>
      <c r="C424" s="198">
        <v>0</v>
      </c>
      <c r="D424" s="198">
        <v>0</v>
      </c>
      <c r="E424" s="88">
        <v>0</v>
      </c>
      <c r="F424" s="88">
        <v>0</v>
      </c>
      <c r="G424" s="88">
        <v>0</v>
      </c>
      <c r="H424" s="88"/>
      <c r="I424" s="89">
        <v>0</v>
      </c>
      <c r="J424" s="89">
        <v>0</v>
      </c>
      <c r="K424" s="89">
        <v>0</v>
      </c>
      <c r="L424" s="88">
        <v>0</v>
      </c>
      <c r="M424" s="88"/>
      <c r="N424" s="89">
        <v>0</v>
      </c>
      <c r="O424" s="89">
        <v>0</v>
      </c>
      <c r="P424" s="89">
        <v>0</v>
      </c>
      <c r="Q424" s="88">
        <v>2781798</v>
      </c>
      <c r="R424" s="88"/>
      <c r="S424" s="89">
        <v>0</v>
      </c>
      <c r="T424" s="90">
        <v>-1007431</v>
      </c>
      <c r="U424" s="90">
        <v>-1007431</v>
      </c>
    </row>
    <row r="425" spans="1:21">
      <c r="A425" s="86">
        <v>94408</v>
      </c>
      <c r="B425" s="87" t="s">
        <v>1899</v>
      </c>
      <c r="C425" s="198">
        <v>4.0099999999999999E-5</v>
      </c>
      <c r="D425" s="198">
        <v>1.9000000000000001E-5</v>
      </c>
      <c r="E425" s="88">
        <v>13759.910000000002</v>
      </c>
      <c r="F425" s="88">
        <v>8527</v>
      </c>
      <c r="G425" s="88">
        <v>85106</v>
      </c>
      <c r="H425" s="88"/>
      <c r="I425" s="89">
        <v>1599</v>
      </c>
      <c r="J425" s="89">
        <v>74580</v>
      </c>
      <c r="K425" s="89">
        <v>5829</v>
      </c>
      <c r="L425" s="88">
        <v>10369</v>
      </c>
      <c r="M425" s="88"/>
      <c r="N425" s="89">
        <v>2982</v>
      </c>
      <c r="O425" s="89">
        <v>27527</v>
      </c>
      <c r="P425" s="89">
        <v>0</v>
      </c>
      <c r="Q425" s="88">
        <v>3687</v>
      </c>
      <c r="R425" s="88"/>
      <c r="S425" s="89">
        <v>22747</v>
      </c>
      <c r="T425" s="90">
        <v>939</v>
      </c>
      <c r="U425" s="90">
        <v>23687</v>
      </c>
    </row>
    <row r="426" spans="1:21">
      <c r="A426" s="86">
        <v>94411</v>
      </c>
      <c r="B426" s="87" t="s">
        <v>1900</v>
      </c>
      <c r="C426" s="198">
        <v>1.1592E-3</v>
      </c>
      <c r="D426" s="198">
        <v>1.1820999999999999E-3</v>
      </c>
      <c r="E426" s="88">
        <v>485425.04999999993</v>
      </c>
      <c r="F426" s="88">
        <v>530519</v>
      </c>
      <c r="G426" s="88">
        <v>2460211</v>
      </c>
      <c r="H426" s="88"/>
      <c r="I426" s="89">
        <v>46223.1</v>
      </c>
      <c r="J426" s="89">
        <v>2155929</v>
      </c>
      <c r="K426" s="89">
        <v>168502</v>
      </c>
      <c r="L426" s="88">
        <v>19239</v>
      </c>
      <c r="M426" s="88"/>
      <c r="N426" s="89">
        <v>86209</v>
      </c>
      <c r="O426" s="89">
        <v>795742</v>
      </c>
      <c r="P426" s="89">
        <v>0</v>
      </c>
      <c r="Q426" s="88">
        <v>5607</v>
      </c>
      <c r="R426" s="88"/>
      <c r="S426" s="89">
        <v>657578</v>
      </c>
      <c r="T426" s="90">
        <v>5340</v>
      </c>
      <c r="U426" s="90">
        <v>662918</v>
      </c>
    </row>
    <row r="427" spans="1:21">
      <c r="A427" s="86">
        <v>94412</v>
      </c>
      <c r="B427" s="87" t="s">
        <v>1901</v>
      </c>
      <c r="C427" s="198">
        <v>1.63E-5</v>
      </c>
      <c r="D427" s="198">
        <v>1.7200000000000001E-5</v>
      </c>
      <c r="E427" s="88">
        <v>13713.210000000001</v>
      </c>
      <c r="F427" s="88">
        <v>7719</v>
      </c>
      <c r="G427" s="88">
        <v>34594</v>
      </c>
      <c r="H427" s="88"/>
      <c r="I427" s="89">
        <v>649.96249999999998</v>
      </c>
      <c r="J427" s="89">
        <v>30315</v>
      </c>
      <c r="K427" s="89">
        <v>2369</v>
      </c>
      <c r="L427" s="88">
        <v>13305</v>
      </c>
      <c r="M427" s="88"/>
      <c r="N427" s="89">
        <v>1212</v>
      </c>
      <c r="O427" s="89">
        <v>11189</v>
      </c>
      <c r="P427" s="89">
        <v>0</v>
      </c>
      <c r="Q427" s="88">
        <v>0</v>
      </c>
      <c r="R427" s="88"/>
      <c r="S427" s="89">
        <v>9246</v>
      </c>
      <c r="T427" s="90">
        <v>4869</v>
      </c>
      <c r="U427" s="90">
        <v>14116</v>
      </c>
    </row>
    <row r="428" spans="1:21">
      <c r="A428" s="86">
        <v>94421</v>
      </c>
      <c r="B428" s="87" t="s">
        <v>1902</v>
      </c>
      <c r="C428" s="198">
        <v>1.6899999999999999E-4</v>
      </c>
      <c r="D428" s="198">
        <v>1.7149999999999999E-4</v>
      </c>
      <c r="E428" s="88">
        <v>68012.739999999991</v>
      </c>
      <c r="F428" s="88">
        <v>76968</v>
      </c>
      <c r="G428" s="88">
        <v>358675</v>
      </c>
      <c r="H428" s="88"/>
      <c r="I428" s="89">
        <v>6739</v>
      </c>
      <c r="J428" s="89">
        <v>314313</v>
      </c>
      <c r="K428" s="89">
        <v>24566</v>
      </c>
      <c r="L428" s="88">
        <v>3528</v>
      </c>
      <c r="M428" s="88"/>
      <c r="N428" s="89">
        <v>12568</v>
      </c>
      <c r="O428" s="89">
        <v>116011</v>
      </c>
      <c r="P428" s="89">
        <v>0</v>
      </c>
      <c r="Q428" s="88">
        <v>12354</v>
      </c>
      <c r="R428" s="88"/>
      <c r="S428" s="89">
        <v>95868</v>
      </c>
      <c r="T428" s="90">
        <v>-4340</v>
      </c>
      <c r="U428" s="90">
        <v>91529</v>
      </c>
    </row>
    <row r="429" spans="1:21">
      <c r="A429" s="86">
        <v>94427</v>
      </c>
      <c r="B429" s="87" t="s">
        <v>1903</v>
      </c>
      <c r="C429" s="198">
        <v>1.29E-5</v>
      </c>
      <c r="D429" s="198">
        <v>1.56E-5</v>
      </c>
      <c r="E429" s="88">
        <v>6501.51</v>
      </c>
      <c r="F429" s="88">
        <v>7001</v>
      </c>
      <c r="G429" s="88">
        <v>27378</v>
      </c>
      <c r="H429" s="88"/>
      <c r="I429" s="89">
        <v>514</v>
      </c>
      <c r="J429" s="89">
        <v>23992</v>
      </c>
      <c r="K429" s="89">
        <v>1875</v>
      </c>
      <c r="L429" s="88">
        <v>785</v>
      </c>
      <c r="M429" s="88"/>
      <c r="N429" s="89">
        <v>959</v>
      </c>
      <c r="O429" s="89">
        <v>8855</v>
      </c>
      <c r="P429" s="89">
        <v>0</v>
      </c>
      <c r="Q429" s="88">
        <v>709</v>
      </c>
      <c r="R429" s="88"/>
      <c r="S429" s="89">
        <v>7318</v>
      </c>
      <c r="T429" s="90">
        <v>47</v>
      </c>
      <c r="U429" s="90">
        <v>7365</v>
      </c>
    </row>
    <row r="430" spans="1:21">
      <c r="A430" s="86">
        <v>94428</v>
      </c>
      <c r="B430" s="87" t="s">
        <v>1904</v>
      </c>
      <c r="C430" s="198">
        <v>7.4400000000000006E-5</v>
      </c>
      <c r="D430" s="198">
        <v>7.7799999999999994E-5</v>
      </c>
      <c r="E430" s="88">
        <v>33919.200000000012</v>
      </c>
      <c r="F430" s="88">
        <v>34916</v>
      </c>
      <c r="G430" s="88">
        <v>157902</v>
      </c>
      <c r="H430" s="88"/>
      <c r="I430" s="89">
        <v>2967</v>
      </c>
      <c r="J430" s="89">
        <v>138372</v>
      </c>
      <c r="K430" s="89">
        <v>10815</v>
      </c>
      <c r="L430" s="88">
        <v>3518</v>
      </c>
      <c r="M430" s="88"/>
      <c r="N430" s="89">
        <v>5533</v>
      </c>
      <c r="O430" s="89">
        <v>51072</v>
      </c>
      <c r="P430" s="89">
        <v>0</v>
      </c>
      <c r="Q430" s="88">
        <v>0</v>
      </c>
      <c r="R430" s="88"/>
      <c r="S430" s="89">
        <v>42205</v>
      </c>
      <c r="T430" s="90">
        <v>1203</v>
      </c>
      <c r="U430" s="90">
        <v>43408</v>
      </c>
    </row>
    <row r="431" spans="1:21">
      <c r="A431" s="86">
        <v>94431</v>
      </c>
      <c r="B431" s="87" t="s">
        <v>1905</v>
      </c>
      <c r="C431" s="198">
        <v>3.7589999999999998E-4</v>
      </c>
      <c r="D431" s="198">
        <v>3.6390000000000001E-4</v>
      </c>
      <c r="E431" s="88">
        <v>261745.86000000004</v>
      </c>
      <c r="F431" s="88">
        <v>163316</v>
      </c>
      <c r="G431" s="88">
        <v>797786</v>
      </c>
      <c r="H431" s="88"/>
      <c r="I431" s="89">
        <v>14989</v>
      </c>
      <c r="J431" s="89">
        <v>699115</v>
      </c>
      <c r="K431" s="89">
        <v>54641</v>
      </c>
      <c r="L431" s="88">
        <v>140656</v>
      </c>
      <c r="M431" s="88"/>
      <c r="N431" s="89">
        <v>27955</v>
      </c>
      <c r="O431" s="89">
        <v>258040</v>
      </c>
      <c r="P431" s="89">
        <v>0</v>
      </c>
      <c r="Q431" s="88">
        <v>1228</v>
      </c>
      <c r="R431" s="88"/>
      <c r="S431" s="89">
        <v>213236</v>
      </c>
      <c r="T431" s="90">
        <v>40508</v>
      </c>
      <c r="U431" s="90">
        <v>253745</v>
      </c>
    </row>
    <row r="432" spans="1:21">
      <c r="A432" s="86">
        <v>94437</v>
      </c>
      <c r="B432" s="87" t="s">
        <v>1906</v>
      </c>
      <c r="C432" s="198">
        <v>1.34E-5</v>
      </c>
      <c r="D432" s="198">
        <v>1.1600000000000001E-5</v>
      </c>
      <c r="E432" s="88">
        <v>11266.369999999999</v>
      </c>
      <c r="F432" s="88">
        <v>5206</v>
      </c>
      <c r="G432" s="88">
        <v>28439</v>
      </c>
      <c r="H432" s="88"/>
      <c r="I432" s="89">
        <v>534</v>
      </c>
      <c r="J432" s="89">
        <v>24922</v>
      </c>
      <c r="K432" s="89">
        <v>1948</v>
      </c>
      <c r="L432" s="88">
        <v>12092</v>
      </c>
      <c r="M432" s="88"/>
      <c r="N432" s="89">
        <v>997</v>
      </c>
      <c r="O432" s="89">
        <v>9199</v>
      </c>
      <c r="P432" s="89">
        <v>0</v>
      </c>
      <c r="Q432" s="88">
        <v>0</v>
      </c>
      <c r="R432" s="88"/>
      <c r="S432" s="89">
        <v>7601</v>
      </c>
      <c r="T432" s="90">
        <v>4157</v>
      </c>
      <c r="U432" s="90">
        <v>11759</v>
      </c>
    </row>
    <row r="433" spans="1:21">
      <c r="A433" s="86">
        <v>94501</v>
      </c>
      <c r="B433" s="87" t="s">
        <v>1907</v>
      </c>
      <c r="C433" s="198">
        <v>5.8474E-3</v>
      </c>
      <c r="D433" s="198">
        <v>5.5922999999999997E-3</v>
      </c>
      <c r="E433" s="88">
        <v>2261129.31</v>
      </c>
      <c r="F433" s="88">
        <v>2509791</v>
      </c>
      <c r="G433" s="88">
        <v>12410142</v>
      </c>
      <c r="H433" s="88"/>
      <c r="I433" s="89">
        <v>233165</v>
      </c>
      <c r="J433" s="89">
        <v>10875240</v>
      </c>
      <c r="K433" s="89">
        <v>849984</v>
      </c>
      <c r="L433" s="88">
        <v>248127</v>
      </c>
      <c r="M433" s="88"/>
      <c r="N433" s="89">
        <v>434865</v>
      </c>
      <c r="O433" s="89">
        <v>4013995</v>
      </c>
      <c r="P433" s="89">
        <v>0</v>
      </c>
      <c r="Q433" s="88">
        <v>0</v>
      </c>
      <c r="R433" s="88"/>
      <c r="S433" s="89">
        <v>3317049</v>
      </c>
      <c r="T433" s="90">
        <v>102688</v>
      </c>
      <c r="U433" s="90">
        <v>3419736</v>
      </c>
    </row>
    <row r="434" spans="1:21">
      <c r="A434" s="86">
        <v>94511</v>
      </c>
      <c r="B434" s="87" t="s">
        <v>1908</v>
      </c>
      <c r="C434" s="198">
        <v>1.7432000000000001E-3</v>
      </c>
      <c r="D434" s="198">
        <v>1.7692999999999999E-3</v>
      </c>
      <c r="E434" s="88">
        <v>680925.99</v>
      </c>
      <c r="F434" s="88">
        <v>794051</v>
      </c>
      <c r="G434" s="88">
        <v>3699654</v>
      </c>
      <c r="H434" s="88"/>
      <c r="I434" s="89">
        <v>69510</v>
      </c>
      <c r="J434" s="89">
        <v>3242077</v>
      </c>
      <c r="K434" s="89">
        <v>253393</v>
      </c>
      <c r="L434" s="88">
        <v>224818</v>
      </c>
      <c r="M434" s="88"/>
      <c r="N434" s="89">
        <v>129640</v>
      </c>
      <c r="O434" s="89">
        <v>1196634</v>
      </c>
      <c r="P434" s="89">
        <v>0</v>
      </c>
      <c r="Q434" s="88">
        <v>42694</v>
      </c>
      <c r="R434" s="88"/>
      <c r="S434" s="89">
        <v>988863</v>
      </c>
      <c r="T434" s="90">
        <v>69976</v>
      </c>
      <c r="U434" s="90">
        <v>1058839</v>
      </c>
    </row>
    <row r="435" spans="1:21">
      <c r="A435" s="86">
        <v>94512</v>
      </c>
      <c r="B435" s="87" t="s">
        <v>1909</v>
      </c>
      <c r="C435" s="198">
        <v>0</v>
      </c>
      <c r="D435" s="198">
        <v>0</v>
      </c>
      <c r="E435" s="88">
        <v>0</v>
      </c>
      <c r="F435" s="88">
        <v>0</v>
      </c>
      <c r="G435" s="88">
        <v>0</v>
      </c>
      <c r="H435" s="88"/>
      <c r="I435" s="89">
        <v>0</v>
      </c>
      <c r="J435" s="89">
        <v>0</v>
      </c>
      <c r="K435" s="89">
        <v>0</v>
      </c>
      <c r="L435" s="88">
        <v>0</v>
      </c>
      <c r="M435" s="88"/>
      <c r="N435" s="89">
        <v>0</v>
      </c>
      <c r="O435" s="89">
        <v>0</v>
      </c>
      <c r="P435" s="89">
        <v>0</v>
      </c>
      <c r="Q435" s="88">
        <v>217292</v>
      </c>
      <c r="R435" s="88"/>
      <c r="S435" s="89">
        <v>0</v>
      </c>
      <c r="T435" s="90">
        <v>-78713</v>
      </c>
      <c r="U435" s="90">
        <v>-78713</v>
      </c>
    </row>
    <row r="436" spans="1:21">
      <c r="A436" s="86">
        <v>94517</v>
      </c>
      <c r="B436" s="87" t="s">
        <v>1910</v>
      </c>
      <c r="C436" s="198">
        <v>4.9599999999999999E-5</v>
      </c>
      <c r="D436" s="198">
        <v>4.9100000000000001E-5</v>
      </c>
      <c r="E436" s="88">
        <v>28272.959999999999</v>
      </c>
      <c r="F436" s="88">
        <v>22036</v>
      </c>
      <c r="G436" s="88">
        <v>105268</v>
      </c>
      <c r="H436" s="88"/>
      <c r="I436" s="89">
        <v>1977.8</v>
      </c>
      <c r="J436" s="89">
        <v>92248</v>
      </c>
      <c r="K436" s="89">
        <v>7210</v>
      </c>
      <c r="L436" s="88">
        <v>19501</v>
      </c>
      <c r="M436" s="88"/>
      <c r="N436" s="89">
        <v>3689</v>
      </c>
      <c r="O436" s="89">
        <v>34048</v>
      </c>
      <c r="P436" s="89">
        <v>0</v>
      </c>
      <c r="Q436" s="88">
        <v>0</v>
      </c>
      <c r="R436" s="88"/>
      <c r="S436" s="89">
        <v>28137</v>
      </c>
      <c r="T436" s="90">
        <v>7376</v>
      </c>
      <c r="U436" s="90">
        <v>35513</v>
      </c>
    </row>
    <row r="437" spans="1:21">
      <c r="A437" s="86">
        <v>94521</v>
      </c>
      <c r="B437" s="87" t="s">
        <v>1911</v>
      </c>
      <c r="C437" s="198">
        <v>1.2410000000000001E-4</v>
      </c>
      <c r="D437" s="198">
        <v>1.6320000000000001E-4</v>
      </c>
      <c r="E437" s="88">
        <v>54157.59</v>
      </c>
      <c r="F437" s="88">
        <v>73243</v>
      </c>
      <c r="G437" s="88">
        <v>263382</v>
      </c>
      <c r="H437" s="88"/>
      <c r="I437" s="89">
        <v>4948</v>
      </c>
      <c r="J437" s="89">
        <v>230806</v>
      </c>
      <c r="K437" s="89">
        <v>18039</v>
      </c>
      <c r="L437" s="88">
        <v>5851</v>
      </c>
      <c r="M437" s="88"/>
      <c r="N437" s="89">
        <v>9229</v>
      </c>
      <c r="O437" s="89">
        <v>85189</v>
      </c>
      <c r="P437" s="89">
        <v>0</v>
      </c>
      <c r="Q437" s="88">
        <v>18701</v>
      </c>
      <c r="R437" s="88"/>
      <c r="S437" s="89">
        <v>70398</v>
      </c>
      <c r="T437" s="90">
        <v>-2526</v>
      </c>
      <c r="U437" s="90">
        <v>67872</v>
      </c>
    </row>
    <row r="438" spans="1:21">
      <c r="A438" s="86">
        <v>94527</v>
      </c>
      <c r="B438" s="87" t="s">
        <v>1912</v>
      </c>
      <c r="C438" s="198">
        <v>6.3999999999999997E-6</v>
      </c>
      <c r="D438" s="198">
        <v>9.0000000000000002E-6</v>
      </c>
      <c r="E438" s="88">
        <v>0</v>
      </c>
      <c r="F438" s="88">
        <v>4039</v>
      </c>
      <c r="G438" s="88">
        <v>13583</v>
      </c>
      <c r="H438" s="88"/>
      <c r="I438" s="89">
        <v>255.2</v>
      </c>
      <c r="J438" s="89">
        <v>11903</v>
      </c>
      <c r="K438" s="89">
        <v>930</v>
      </c>
      <c r="L438" s="88">
        <v>477</v>
      </c>
      <c r="M438" s="88"/>
      <c r="N438" s="89">
        <v>476</v>
      </c>
      <c r="O438" s="89">
        <v>4393</v>
      </c>
      <c r="P438" s="89">
        <v>0</v>
      </c>
      <c r="Q438" s="88">
        <v>3557</v>
      </c>
      <c r="R438" s="88"/>
      <c r="S438" s="89">
        <v>3631</v>
      </c>
      <c r="T438" s="90">
        <v>-766</v>
      </c>
      <c r="U438" s="90">
        <v>2864</v>
      </c>
    </row>
    <row r="439" spans="1:21">
      <c r="A439" s="86">
        <v>94531</v>
      </c>
      <c r="B439" s="87" t="s">
        <v>1913</v>
      </c>
      <c r="C439" s="198">
        <v>1.5500000000000001E-5</v>
      </c>
      <c r="D439" s="198">
        <v>1.66E-5</v>
      </c>
      <c r="E439" s="88">
        <v>9988.7199999999993</v>
      </c>
      <c r="F439" s="88">
        <v>7450</v>
      </c>
      <c r="G439" s="88">
        <v>32896</v>
      </c>
      <c r="H439" s="88"/>
      <c r="I439" s="89">
        <v>618.0625</v>
      </c>
      <c r="J439" s="89">
        <v>28828</v>
      </c>
      <c r="K439" s="89">
        <v>2253</v>
      </c>
      <c r="L439" s="88">
        <v>5256</v>
      </c>
      <c r="M439" s="88"/>
      <c r="N439" s="89">
        <v>1153</v>
      </c>
      <c r="O439" s="89">
        <v>10640</v>
      </c>
      <c r="P439" s="89">
        <v>0</v>
      </c>
      <c r="Q439" s="88">
        <v>0</v>
      </c>
      <c r="R439" s="88"/>
      <c r="S439" s="89">
        <v>8793</v>
      </c>
      <c r="T439" s="90">
        <v>1863</v>
      </c>
      <c r="U439" s="90">
        <v>10656</v>
      </c>
    </row>
    <row r="440" spans="1:21">
      <c r="A440" s="86">
        <v>94532</v>
      </c>
      <c r="B440" s="87" t="s">
        <v>1914</v>
      </c>
      <c r="C440" s="198">
        <v>9.4099999999999997E-5</v>
      </c>
      <c r="D440" s="198">
        <v>1.155E-4</v>
      </c>
      <c r="E440" s="88">
        <v>41786.75</v>
      </c>
      <c r="F440" s="88">
        <v>51836</v>
      </c>
      <c r="G440" s="88">
        <v>199712</v>
      </c>
      <c r="H440" s="88"/>
      <c r="I440" s="89">
        <v>3752</v>
      </c>
      <c r="J440" s="89">
        <v>175011</v>
      </c>
      <c r="K440" s="89">
        <v>13678</v>
      </c>
      <c r="L440" s="88">
        <v>0</v>
      </c>
      <c r="M440" s="88"/>
      <c r="N440" s="89">
        <v>6998</v>
      </c>
      <c r="O440" s="89">
        <v>64596</v>
      </c>
      <c r="P440" s="89">
        <v>0</v>
      </c>
      <c r="Q440" s="88">
        <v>15319</v>
      </c>
      <c r="R440" s="88"/>
      <c r="S440" s="89">
        <v>53380</v>
      </c>
      <c r="T440" s="90">
        <v>-5410</v>
      </c>
      <c r="U440" s="90">
        <v>47970</v>
      </c>
    </row>
    <row r="441" spans="1:21">
      <c r="A441" s="86">
        <v>94541</v>
      </c>
      <c r="B441" s="87" t="s">
        <v>1915</v>
      </c>
      <c r="C441" s="198">
        <v>2.9839999999999999E-4</v>
      </c>
      <c r="D441" s="198">
        <v>2.8739999999999999E-4</v>
      </c>
      <c r="E441" s="88">
        <v>104979.31</v>
      </c>
      <c r="F441" s="88">
        <v>128983</v>
      </c>
      <c r="G441" s="88">
        <v>633305</v>
      </c>
      <c r="H441" s="88"/>
      <c r="I441" s="89">
        <v>11899</v>
      </c>
      <c r="J441" s="89">
        <v>554977</v>
      </c>
      <c r="K441" s="89">
        <v>43376</v>
      </c>
      <c r="L441" s="88">
        <v>0</v>
      </c>
      <c r="M441" s="88"/>
      <c r="N441" s="89">
        <v>22192</v>
      </c>
      <c r="O441" s="89">
        <v>204839</v>
      </c>
      <c r="P441" s="89">
        <v>0</v>
      </c>
      <c r="Q441" s="88">
        <v>23573</v>
      </c>
      <c r="R441" s="88"/>
      <c r="S441" s="89">
        <v>169273</v>
      </c>
      <c r="T441" s="90">
        <v>-7692</v>
      </c>
      <c r="U441" s="90">
        <v>161581</v>
      </c>
    </row>
    <row r="442" spans="1:21">
      <c r="A442" s="86">
        <v>94547</v>
      </c>
      <c r="B442" s="87" t="s">
        <v>1916</v>
      </c>
      <c r="C442" s="198">
        <v>1.24E-5</v>
      </c>
      <c r="D442" s="198">
        <v>1.3499999999999999E-5</v>
      </c>
      <c r="E442" s="88">
        <v>7369.380000000001</v>
      </c>
      <c r="F442" s="88">
        <v>6059</v>
      </c>
      <c r="G442" s="88">
        <v>26317</v>
      </c>
      <c r="H442" s="88"/>
      <c r="I442" s="89">
        <v>494.45</v>
      </c>
      <c r="J442" s="89">
        <v>23062</v>
      </c>
      <c r="K442" s="89">
        <v>1802</v>
      </c>
      <c r="L442" s="88">
        <v>2133</v>
      </c>
      <c r="M442" s="88"/>
      <c r="N442" s="89">
        <v>922</v>
      </c>
      <c r="O442" s="89">
        <v>8512</v>
      </c>
      <c r="P442" s="89">
        <v>0</v>
      </c>
      <c r="Q442" s="88">
        <v>0</v>
      </c>
      <c r="R442" s="88"/>
      <c r="S442" s="89">
        <v>7034</v>
      </c>
      <c r="T442" s="90">
        <v>656</v>
      </c>
      <c r="U442" s="90">
        <v>7690</v>
      </c>
    </row>
    <row r="443" spans="1:21">
      <c r="A443" s="86">
        <v>94551</v>
      </c>
      <c r="B443" s="87" t="s">
        <v>1917</v>
      </c>
      <c r="C443" s="198">
        <v>4.5899999999999998E-5</v>
      </c>
      <c r="D443" s="198">
        <v>3.0599999999999998E-5</v>
      </c>
      <c r="E443" s="88">
        <v>22107.480000000003</v>
      </c>
      <c r="F443" s="88">
        <v>13733</v>
      </c>
      <c r="G443" s="88">
        <v>97415</v>
      </c>
      <c r="H443" s="88"/>
      <c r="I443" s="89">
        <v>1830</v>
      </c>
      <c r="J443" s="89">
        <v>85367</v>
      </c>
      <c r="K443" s="89">
        <v>6672</v>
      </c>
      <c r="L443" s="88">
        <v>14242</v>
      </c>
      <c r="M443" s="88"/>
      <c r="N443" s="89">
        <v>3414</v>
      </c>
      <c r="O443" s="89">
        <v>31508</v>
      </c>
      <c r="P443" s="89">
        <v>0</v>
      </c>
      <c r="Q443" s="88">
        <v>2442</v>
      </c>
      <c r="R443" s="88"/>
      <c r="S443" s="89">
        <v>26038</v>
      </c>
      <c r="T443" s="90">
        <v>3648</v>
      </c>
      <c r="U443" s="90">
        <v>29686</v>
      </c>
    </row>
    <row r="444" spans="1:21">
      <c r="A444" s="86">
        <v>94601</v>
      </c>
      <c r="B444" s="87" t="s">
        <v>1918</v>
      </c>
      <c r="C444" s="198">
        <v>1.0011E-3</v>
      </c>
      <c r="D444" s="198">
        <v>9.7179999999999999E-4</v>
      </c>
      <c r="E444" s="88">
        <v>433754.10999999993</v>
      </c>
      <c r="F444" s="88">
        <v>436138</v>
      </c>
      <c r="G444" s="88">
        <v>2124670</v>
      </c>
      <c r="H444" s="88"/>
      <c r="I444" s="89">
        <v>39919</v>
      </c>
      <c r="J444" s="89">
        <v>1861888</v>
      </c>
      <c r="K444" s="89">
        <v>145521</v>
      </c>
      <c r="L444" s="88">
        <v>36047</v>
      </c>
      <c r="M444" s="88"/>
      <c r="N444" s="89">
        <v>74451</v>
      </c>
      <c r="O444" s="89">
        <v>687213</v>
      </c>
      <c r="P444" s="89">
        <v>0</v>
      </c>
      <c r="Q444" s="88">
        <v>3381</v>
      </c>
      <c r="R444" s="88"/>
      <c r="S444" s="89">
        <v>567893</v>
      </c>
      <c r="T444" s="90">
        <v>8786</v>
      </c>
      <c r="U444" s="90">
        <v>576679</v>
      </c>
    </row>
    <row r="445" spans="1:21">
      <c r="A445" s="86">
        <v>94604</v>
      </c>
      <c r="B445" s="87" t="s">
        <v>1919</v>
      </c>
      <c r="C445" s="198">
        <v>2.65E-5</v>
      </c>
      <c r="D445" s="198">
        <v>2.76E-5</v>
      </c>
      <c r="E445" s="88">
        <v>12705.000000000002</v>
      </c>
      <c r="F445" s="88">
        <v>12387</v>
      </c>
      <c r="G445" s="88">
        <v>56242</v>
      </c>
      <c r="H445" s="88"/>
      <c r="I445" s="89">
        <v>1056.6875</v>
      </c>
      <c r="J445" s="89">
        <v>49286</v>
      </c>
      <c r="K445" s="89">
        <v>3852</v>
      </c>
      <c r="L445" s="88">
        <v>1065</v>
      </c>
      <c r="M445" s="88"/>
      <c r="N445" s="89">
        <v>1971</v>
      </c>
      <c r="O445" s="89">
        <v>18191</v>
      </c>
      <c r="P445" s="89">
        <v>0</v>
      </c>
      <c r="Q445" s="88">
        <v>52</v>
      </c>
      <c r="R445" s="88"/>
      <c r="S445" s="89">
        <v>15033</v>
      </c>
      <c r="T445" s="90">
        <v>272</v>
      </c>
      <c r="U445" s="90">
        <v>15304</v>
      </c>
    </row>
    <row r="446" spans="1:21">
      <c r="A446" s="86">
        <v>94606</v>
      </c>
      <c r="B446" s="87" t="s">
        <v>1920</v>
      </c>
      <c r="C446" s="198">
        <v>2.6229999999999998E-4</v>
      </c>
      <c r="D446" s="198">
        <v>2.8610000000000002E-4</v>
      </c>
      <c r="E446" s="88">
        <v>101570.82999999999</v>
      </c>
      <c r="F446" s="88">
        <v>128400</v>
      </c>
      <c r="G446" s="88">
        <v>556688</v>
      </c>
      <c r="H446" s="88"/>
      <c r="I446" s="89">
        <v>10459</v>
      </c>
      <c r="J446" s="89">
        <v>487837</v>
      </c>
      <c r="K446" s="89">
        <v>38128</v>
      </c>
      <c r="L446" s="88">
        <v>0</v>
      </c>
      <c r="M446" s="88"/>
      <c r="N446" s="89">
        <v>19507</v>
      </c>
      <c r="O446" s="89">
        <v>180058</v>
      </c>
      <c r="P446" s="89">
        <v>0</v>
      </c>
      <c r="Q446" s="88">
        <v>52213</v>
      </c>
      <c r="R446" s="88"/>
      <c r="S446" s="89">
        <v>148795</v>
      </c>
      <c r="T446" s="90">
        <v>-19437</v>
      </c>
      <c r="U446" s="90">
        <v>129358</v>
      </c>
    </row>
    <row r="447" spans="1:21">
      <c r="A447" s="86">
        <v>94611</v>
      </c>
      <c r="B447" s="87" t="s">
        <v>1921</v>
      </c>
      <c r="C447" s="198">
        <v>4.4450000000000002E-4</v>
      </c>
      <c r="D447" s="198">
        <v>4.5360000000000002E-4</v>
      </c>
      <c r="E447" s="88">
        <v>189159.12</v>
      </c>
      <c r="F447" s="88">
        <v>203573</v>
      </c>
      <c r="G447" s="88">
        <v>943378</v>
      </c>
      <c r="H447" s="88"/>
      <c r="I447" s="89">
        <v>17724.4375</v>
      </c>
      <c r="J447" s="89">
        <v>826700</v>
      </c>
      <c r="K447" s="89">
        <v>64613</v>
      </c>
      <c r="L447" s="88">
        <v>3960</v>
      </c>
      <c r="M447" s="88"/>
      <c r="N447" s="89">
        <v>33057</v>
      </c>
      <c r="O447" s="89">
        <v>305131</v>
      </c>
      <c r="P447" s="89">
        <v>0</v>
      </c>
      <c r="Q447" s="88">
        <v>4915.3</v>
      </c>
      <c r="R447" s="88"/>
      <c r="S447" s="89">
        <v>252151</v>
      </c>
      <c r="T447" s="90">
        <v>-1078</v>
      </c>
      <c r="U447" s="90">
        <v>251074</v>
      </c>
    </row>
    <row r="448" spans="1:21">
      <c r="A448" s="86">
        <v>94621</v>
      </c>
      <c r="B448" s="87" t="s">
        <v>1922</v>
      </c>
      <c r="C448" s="198">
        <v>1.3119999999999999E-4</v>
      </c>
      <c r="D448" s="198">
        <v>1.5200000000000001E-4</v>
      </c>
      <c r="E448" s="88">
        <v>64393.31</v>
      </c>
      <c r="F448" s="88">
        <v>68217</v>
      </c>
      <c r="G448" s="88">
        <v>278450</v>
      </c>
      <c r="H448" s="88"/>
      <c r="I448" s="89">
        <v>5232</v>
      </c>
      <c r="J448" s="89">
        <v>244011</v>
      </c>
      <c r="K448" s="89">
        <v>19071</v>
      </c>
      <c r="L448" s="88">
        <v>13237</v>
      </c>
      <c r="M448" s="88"/>
      <c r="N448" s="89">
        <v>9757</v>
      </c>
      <c r="O448" s="89">
        <v>90063</v>
      </c>
      <c r="P448" s="89">
        <v>0</v>
      </c>
      <c r="Q448" s="88">
        <v>19570</v>
      </c>
      <c r="R448" s="88"/>
      <c r="S448" s="89">
        <v>74426</v>
      </c>
      <c r="T448" s="90">
        <v>-3</v>
      </c>
      <c r="U448" s="90">
        <v>74422</v>
      </c>
    </row>
    <row r="449" spans="1:21">
      <c r="A449" s="86">
        <v>94631</v>
      </c>
      <c r="B449" s="87" t="s">
        <v>1923</v>
      </c>
      <c r="C449" s="198">
        <v>3.9799999999999998E-5</v>
      </c>
      <c r="D449" s="198">
        <v>4.0299999999999997E-5</v>
      </c>
      <c r="E449" s="88">
        <v>19878.57</v>
      </c>
      <c r="F449" s="88">
        <v>18086</v>
      </c>
      <c r="G449" s="88">
        <v>84469</v>
      </c>
      <c r="H449" s="88"/>
      <c r="I449" s="89">
        <v>1587</v>
      </c>
      <c r="J449" s="89">
        <v>74022</v>
      </c>
      <c r="K449" s="89">
        <v>5785</v>
      </c>
      <c r="L449" s="88">
        <v>5170</v>
      </c>
      <c r="M449" s="88"/>
      <c r="N449" s="89">
        <v>2960</v>
      </c>
      <c r="O449" s="89">
        <v>27321</v>
      </c>
      <c r="P449" s="89">
        <v>0</v>
      </c>
      <c r="Q449" s="88">
        <v>0</v>
      </c>
      <c r="R449" s="88"/>
      <c r="S449" s="89">
        <v>22577</v>
      </c>
      <c r="T449" s="90">
        <v>1734</v>
      </c>
      <c r="U449" s="90">
        <v>24311</v>
      </c>
    </row>
    <row r="450" spans="1:21">
      <c r="A450" s="86">
        <v>94641</v>
      </c>
      <c r="B450" s="87" t="s">
        <v>1924</v>
      </c>
      <c r="C450" s="198">
        <v>4.6999999999999999E-6</v>
      </c>
      <c r="D450" s="198">
        <v>4.6999999999999999E-6</v>
      </c>
      <c r="E450" s="88">
        <v>4524.25</v>
      </c>
      <c r="F450" s="88">
        <v>2109</v>
      </c>
      <c r="G450" s="88">
        <v>9975</v>
      </c>
      <c r="H450" s="88"/>
      <c r="I450" s="89">
        <v>187.41249999999999</v>
      </c>
      <c r="J450" s="89">
        <v>8741</v>
      </c>
      <c r="K450" s="89">
        <v>683</v>
      </c>
      <c r="L450" s="88">
        <v>4799</v>
      </c>
      <c r="M450" s="88"/>
      <c r="N450" s="89">
        <v>350</v>
      </c>
      <c r="O450" s="89">
        <v>3226</v>
      </c>
      <c r="P450" s="89">
        <v>0</v>
      </c>
      <c r="Q450" s="88">
        <v>0</v>
      </c>
      <c r="R450" s="88"/>
      <c r="S450" s="89">
        <v>2666</v>
      </c>
      <c r="T450" s="90">
        <v>1678</v>
      </c>
      <c r="U450" s="90">
        <v>4344</v>
      </c>
    </row>
    <row r="451" spans="1:21">
      <c r="A451" s="86">
        <v>94701</v>
      </c>
      <c r="B451" s="87" t="s">
        <v>1925</v>
      </c>
      <c r="C451" s="198">
        <v>2.5636000000000001E-3</v>
      </c>
      <c r="D451" s="198">
        <v>2.6064999999999999E-3</v>
      </c>
      <c r="E451" s="88">
        <v>956457.01999999979</v>
      </c>
      <c r="F451" s="88">
        <v>1169782</v>
      </c>
      <c r="G451" s="88">
        <v>5440818</v>
      </c>
      <c r="H451" s="88"/>
      <c r="I451" s="89">
        <v>102223.55</v>
      </c>
      <c r="J451" s="89">
        <v>4767891</v>
      </c>
      <c r="K451" s="89">
        <v>372647</v>
      </c>
      <c r="L451" s="88">
        <v>75767</v>
      </c>
      <c r="M451" s="88"/>
      <c r="N451" s="89">
        <v>190652</v>
      </c>
      <c r="O451" s="89">
        <v>1759804</v>
      </c>
      <c r="P451" s="89">
        <v>0</v>
      </c>
      <c r="Q451" s="88">
        <v>100921</v>
      </c>
      <c r="R451" s="88"/>
      <c r="S451" s="89">
        <v>1454251</v>
      </c>
      <c r="T451" s="90">
        <v>4371</v>
      </c>
      <c r="U451" s="90">
        <v>1458622</v>
      </c>
    </row>
    <row r="452" spans="1:21">
      <c r="A452" s="86">
        <v>94704</v>
      </c>
      <c r="B452" s="87" t="s">
        <v>1926</v>
      </c>
      <c r="C452" s="198">
        <v>1.04E-5</v>
      </c>
      <c r="D452" s="198">
        <v>1.0900000000000001E-5</v>
      </c>
      <c r="E452" s="88">
        <v>4510.1299999999992</v>
      </c>
      <c r="F452" s="88">
        <v>4892</v>
      </c>
      <c r="G452" s="88">
        <v>22072</v>
      </c>
      <c r="H452" s="88"/>
      <c r="I452" s="89">
        <v>414.7</v>
      </c>
      <c r="J452" s="89">
        <v>19342</v>
      </c>
      <c r="K452" s="89">
        <v>1512</v>
      </c>
      <c r="L452" s="88">
        <v>147</v>
      </c>
      <c r="M452" s="88"/>
      <c r="N452" s="89">
        <v>773</v>
      </c>
      <c r="O452" s="89">
        <v>7139</v>
      </c>
      <c r="P452" s="89">
        <v>0</v>
      </c>
      <c r="Q452" s="88">
        <v>86</v>
      </c>
      <c r="R452" s="88"/>
      <c r="S452" s="89">
        <v>5900</v>
      </c>
      <c r="T452" s="90">
        <v>47</v>
      </c>
      <c r="U452" s="90">
        <v>5946</v>
      </c>
    </row>
    <row r="453" spans="1:21">
      <c r="A453" s="86">
        <v>94711</v>
      </c>
      <c r="B453" s="87" t="s">
        <v>1927</v>
      </c>
      <c r="C453" s="198">
        <v>3.5110000000000002E-4</v>
      </c>
      <c r="D453" s="198">
        <v>3.5270000000000001E-4</v>
      </c>
      <c r="E453" s="88">
        <v>140447.14000000001</v>
      </c>
      <c r="F453" s="88">
        <v>158290</v>
      </c>
      <c r="G453" s="88">
        <v>745152</v>
      </c>
      <c r="H453" s="88"/>
      <c r="I453" s="89">
        <v>14000</v>
      </c>
      <c r="J453" s="89">
        <v>652991</v>
      </c>
      <c r="K453" s="89">
        <v>51036</v>
      </c>
      <c r="L453" s="88">
        <v>14121</v>
      </c>
      <c r="M453" s="88"/>
      <c r="N453" s="89">
        <v>26111</v>
      </c>
      <c r="O453" s="89">
        <v>241015</v>
      </c>
      <c r="P453" s="89">
        <v>0</v>
      </c>
      <c r="Q453" s="88">
        <v>8957</v>
      </c>
      <c r="R453" s="88"/>
      <c r="S453" s="89">
        <v>199168</v>
      </c>
      <c r="T453" s="90">
        <v>1479</v>
      </c>
      <c r="U453" s="90">
        <v>200647</v>
      </c>
    </row>
    <row r="454" spans="1:21">
      <c r="A454" s="86">
        <v>94801</v>
      </c>
      <c r="B454" s="87" t="s">
        <v>1928</v>
      </c>
      <c r="C454" s="198">
        <v>7.6539999999999996E-4</v>
      </c>
      <c r="D454" s="198">
        <v>7.425E-4</v>
      </c>
      <c r="E454" s="88">
        <v>315763.95000000007</v>
      </c>
      <c r="F454" s="88">
        <v>333230</v>
      </c>
      <c r="G454" s="88">
        <v>1624435</v>
      </c>
      <c r="H454" s="88"/>
      <c r="I454" s="89">
        <v>30520</v>
      </c>
      <c r="J454" s="89">
        <v>1423523</v>
      </c>
      <c r="K454" s="89">
        <v>111259</v>
      </c>
      <c r="L454" s="88">
        <v>62992</v>
      </c>
      <c r="M454" s="88"/>
      <c r="N454" s="89">
        <v>56922</v>
      </c>
      <c r="O454" s="89">
        <v>525415</v>
      </c>
      <c r="P454" s="89">
        <v>0</v>
      </c>
      <c r="Q454" s="88">
        <v>0</v>
      </c>
      <c r="R454" s="88"/>
      <c r="S454" s="89">
        <v>434188</v>
      </c>
      <c r="T454" s="90">
        <v>22612</v>
      </c>
      <c r="U454" s="90">
        <v>456800</v>
      </c>
    </row>
    <row r="455" spans="1:21">
      <c r="A455" s="86">
        <v>94804</v>
      </c>
      <c r="B455" s="87" t="s">
        <v>1929</v>
      </c>
      <c r="C455" s="198">
        <v>3.8E-6</v>
      </c>
      <c r="D455" s="198">
        <v>5.5999999999999997E-6</v>
      </c>
      <c r="E455" s="88">
        <v>2420.6699999999996</v>
      </c>
      <c r="F455" s="88">
        <v>2513</v>
      </c>
      <c r="G455" s="88">
        <v>8065</v>
      </c>
      <c r="H455" s="88"/>
      <c r="I455" s="89">
        <v>151.52500000000001</v>
      </c>
      <c r="J455" s="89">
        <v>7067</v>
      </c>
      <c r="K455" s="89">
        <v>552</v>
      </c>
      <c r="L455" s="88">
        <v>3516</v>
      </c>
      <c r="M455" s="88"/>
      <c r="N455" s="89">
        <v>283</v>
      </c>
      <c r="O455" s="89">
        <v>2609</v>
      </c>
      <c r="P455" s="89">
        <v>0</v>
      </c>
      <c r="Q455" s="88">
        <v>294</v>
      </c>
      <c r="R455" s="88"/>
      <c r="S455" s="89">
        <v>2156</v>
      </c>
      <c r="T455" s="90">
        <v>1680</v>
      </c>
      <c r="U455" s="90">
        <v>3836</v>
      </c>
    </row>
    <row r="456" spans="1:21">
      <c r="A456" s="86">
        <v>94812</v>
      </c>
      <c r="B456" s="87" t="s">
        <v>1930</v>
      </c>
      <c r="C456" s="198">
        <v>3.3500000000000001E-5</v>
      </c>
      <c r="D456" s="198">
        <v>2.8200000000000001E-5</v>
      </c>
      <c r="E456" s="88">
        <v>17636.609999999993</v>
      </c>
      <c r="F456" s="88">
        <v>12656</v>
      </c>
      <c r="G456" s="88">
        <v>71098</v>
      </c>
      <c r="H456" s="88"/>
      <c r="I456" s="89">
        <v>1335.8125</v>
      </c>
      <c r="J456" s="89">
        <v>62305</v>
      </c>
      <c r="K456" s="89">
        <v>4870</v>
      </c>
      <c r="L456" s="88">
        <v>10393</v>
      </c>
      <c r="M456" s="88"/>
      <c r="N456" s="89">
        <v>2491</v>
      </c>
      <c r="O456" s="89">
        <v>22996</v>
      </c>
      <c r="P456" s="89">
        <v>0</v>
      </c>
      <c r="Q456" s="88">
        <v>0</v>
      </c>
      <c r="R456" s="88"/>
      <c r="S456" s="89">
        <v>19004</v>
      </c>
      <c r="T456" s="90">
        <v>3222</v>
      </c>
      <c r="U456" s="90">
        <v>22225</v>
      </c>
    </row>
    <row r="457" spans="1:21">
      <c r="A457" s="86">
        <v>94901</v>
      </c>
      <c r="B457" s="87" t="s">
        <v>1931</v>
      </c>
      <c r="C457" s="198">
        <v>7.0014999999999999E-3</v>
      </c>
      <c r="D457" s="198">
        <v>6.6921999999999997E-3</v>
      </c>
      <c r="E457" s="88">
        <v>2681224.3200000003</v>
      </c>
      <c r="F457" s="88">
        <v>3003419</v>
      </c>
      <c r="G457" s="88">
        <v>14859529</v>
      </c>
      <c r="H457" s="88"/>
      <c r="I457" s="89">
        <v>279185</v>
      </c>
      <c r="J457" s="89">
        <v>13021684</v>
      </c>
      <c r="K457" s="89">
        <v>1017745</v>
      </c>
      <c r="L457" s="88">
        <v>28689</v>
      </c>
      <c r="M457" s="88"/>
      <c r="N457" s="89">
        <v>520695</v>
      </c>
      <c r="O457" s="89">
        <v>4806236</v>
      </c>
      <c r="P457" s="89">
        <v>0</v>
      </c>
      <c r="Q457" s="88">
        <v>82188</v>
      </c>
      <c r="R457" s="88"/>
      <c r="S457" s="89">
        <v>3971734</v>
      </c>
      <c r="T457" s="90">
        <v>-17216</v>
      </c>
      <c r="U457" s="90">
        <v>3954518</v>
      </c>
    </row>
    <row r="458" spans="1:21">
      <c r="A458" s="86">
        <v>94908</v>
      </c>
      <c r="B458" s="87" t="s">
        <v>1932</v>
      </c>
      <c r="C458" s="198">
        <v>3.9799999999999998E-5</v>
      </c>
      <c r="D458" s="198">
        <v>4.2799999999999997E-5</v>
      </c>
      <c r="E458" s="88">
        <v>16384.420000000002</v>
      </c>
      <c r="F458" s="88">
        <v>19208</v>
      </c>
      <c r="G458" s="88">
        <v>84469</v>
      </c>
      <c r="H458" s="88"/>
      <c r="I458" s="89">
        <v>1587</v>
      </c>
      <c r="J458" s="89">
        <v>74022</v>
      </c>
      <c r="K458" s="89">
        <v>5785</v>
      </c>
      <c r="L458" s="88">
        <v>0</v>
      </c>
      <c r="M458" s="88"/>
      <c r="N458" s="89">
        <v>2960</v>
      </c>
      <c r="O458" s="89">
        <v>27321</v>
      </c>
      <c r="P458" s="89">
        <v>0</v>
      </c>
      <c r="Q458" s="88">
        <v>5878</v>
      </c>
      <c r="R458" s="88"/>
      <c r="S458" s="89">
        <v>22577</v>
      </c>
      <c r="T458" s="90">
        <v>-2269</v>
      </c>
      <c r="U458" s="90">
        <v>20308</v>
      </c>
    </row>
    <row r="459" spans="1:21">
      <c r="A459" s="86">
        <v>94911</v>
      </c>
      <c r="B459" s="87" t="s">
        <v>1933</v>
      </c>
      <c r="C459" s="198">
        <v>2.7745999999999999E-3</v>
      </c>
      <c r="D459" s="198">
        <v>2.8086000000000001E-3</v>
      </c>
      <c r="E459" s="88">
        <v>1108370.94</v>
      </c>
      <c r="F459" s="88">
        <v>1260483</v>
      </c>
      <c r="G459" s="88">
        <v>5888631</v>
      </c>
      <c r="H459" s="88"/>
      <c r="I459" s="89">
        <v>110637</v>
      </c>
      <c r="J459" s="89">
        <v>5160318</v>
      </c>
      <c r="K459" s="89">
        <v>403319</v>
      </c>
      <c r="L459" s="88">
        <v>7508</v>
      </c>
      <c r="M459" s="88"/>
      <c r="N459" s="89">
        <v>206344</v>
      </c>
      <c r="O459" s="89">
        <v>1904646</v>
      </c>
      <c r="P459" s="89">
        <v>0</v>
      </c>
      <c r="Q459" s="88">
        <v>58992</v>
      </c>
      <c r="R459" s="88"/>
      <c r="S459" s="89">
        <v>1573945</v>
      </c>
      <c r="T459" s="90">
        <v>-16182</v>
      </c>
      <c r="U459" s="90">
        <v>1557762</v>
      </c>
    </row>
    <row r="460" spans="1:21">
      <c r="A460" s="86">
        <v>94917</v>
      </c>
      <c r="B460" s="87" t="s">
        <v>1934</v>
      </c>
      <c r="C460" s="198">
        <v>3.7400000000000001E-5</v>
      </c>
      <c r="D460" s="198">
        <v>4.0399999999999999E-5</v>
      </c>
      <c r="E460" s="88">
        <v>24113.03</v>
      </c>
      <c r="F460" s="88">
        <v>18131</v>
      </c>
      <c r="G460" s="88">
        <v>79375</v>
      </c>
      <c r="H460" s="88"/>
      <c r="I460" s="89">
        <v>1491.325</v>
      </c>
      <c r="J460" s="89">
        <v>69558</v>
      </c>
      <c r="K460" s="89">
        <v>5437</v>
      </c>
      <c r="L460" s="88">
        <v>14598</v>
      </c>
      <c r="M460" s="88"/>
      <c r="N460" s="89">
        <v>2781</v>
      </c>
      <c r="O460" s="89">
        <v>25674</v>
      </c>
      <c r="P460" s="89">
        <v>0</v>
      </c>
      <c r="Q460" s="88">
        <v>0</v>
      </c>
      <c r="R460" s="88"/>
      <c r="S460" s="89">
        <v>21216</v>
      </c>
      <c r="T460" s="90">
        <v>5296</v>
      </c>
      <c r="U460" s="90">
        <v>26512</v>
      </c>
    </row>
    <row r="461" spans="1:21">
      <c r="A461" s="86">
        <v>94921</v>
      </c>
      <c r="B461" s="87" t="s">
        <v>1935</v>
      </c>
      <c r="C461" s="198">
        <v>3.7063E-3</v>
      </c>
      <c r="D461" s="198">
        <v>4.0699999999999998E-3</v>
      </c>
      <c r="E461" s="88">
        <v>1372917.85</v>
      </c>
      <c r="F461" s="88">
        <v>1826592</v>
      </c>
      <c r="G461" s="88">
        <v>7866010</v>
      </c>
      <c r="H461" s="88"/>
      <c r="I461" s="89">
        <v>147789</v>
      </c>
      <c r="J461" s="89">
        <v>6893132</v>
      </c>
      <c r="K461" s="89">
        <v>538751</v>
      </c>
      <c r="L461" s="88">
        <v>0</v>
      </c>
      <c r="M461" s="88"/>
      <c r="N461" s="89">
        <v>275634</v>
      </c>
      <c r="O461" s="89">
        <v>2544219</v>
      </c>
      <c r="P461" s="89">
        <v>0</v>
      </c>
      <c r="Q461" s="88">
        <v>505665</v>
      </c>
      <c r="R461" s="88"/>
      <c r="S461" s="89">
        <v>2102469</v>
      </c>
      <c r="T461" s="90">
        <v>-155426</v>
      </c>
      <c r="U461" s="90">
        <v>1947043</v>
      </c>
    </row>
    <row r="462" spans="1:21">
      <c r="A462" s="86">
        <v>94923</v>
      </c>
      <c r="B462" s="87" t="s">
        <v>1936</v>
      </c>
      <c r="C462" s="198">
        <v>2.4499999999999999E-5</v>
      </c>
      <c r="D462" s="198">
        <v>2.9300000000000001E-5</v>
      </c>
      <c r="E462" s="88">
        <v>14093.810000000001</v>
      </c>
      <c r="F462" s="88">
        <v>13150</v>
      </c>
      <c r="G462" s="88">
        <v>51997</v>
      </c>
      <c r="H462" s="88"/>
      <c r="I462" s="89">
        <v>976.9375</v>
      </c>
      <c r="J462" s="89">
        <v>45566</v>
      </c>
      <c r="K462" s="89">
        <v>3561</v>
      </c>
      <c r="L462" s="88">
        <v>1458</v>
      </c>
      <c r="M462" s="88"/>
      <c r="N462" s="89">
        <v>1822</v>
      </c>
      <c r="O462" s="89">
        <v>16818</v>
      </c>
      <c r="P462" s="89">
        <v>0</v>
      </c>
      <c r="Q462" s="88">
        <v>173</v>
      </c>
      <c r="R462" s="88"/>
      <c r="S462" s="89">
        <v>13898</v>
      </c>
      <c r="T462" s="90">
        <v>373</v>
      </c>
      <c r="U462" s="90">
        <v>14272</v>
      </c>
    </row>
    <row r="463" spans="1:21">
      <c r="A463" s="86">
        <v>94927</v>
      </c>
      <c r="B463" s="87" t="s">
        <v>1937</v>
      </c>
      <c r="C463" s="198">
        <v>3.3899999999999997E-5</v>
      </c>
      <c r="D463" s="198">
        <v>3.2700000000000002E-5</v>
      </c>
      <c r="E463" s="88">
        <v>16597.12</v>
      </c>
      <c r="F463" s="88">
        <v>14676</v>
      </c>
      <c r="G463" s="88">
        <v>71947</v>
      </c>
      <c r="H463" s="88"/>
      <c r="I463" s="89">
        <v>1352</v>
      </c>
      <c r="J463" s="89">
        <v>63049</v>
      </c>
      <c r="K463" s="89">
        <v>4928</v>
      </c>
      <c r="L463" s="88">
        <v>3081</v>
      </c>
      <c r="M463" s="88"/>
      <c r="N463" s="89">
        <v>2521</v>
      </c>
      <c r="O463" s="89">
        <v>23271</v>
      </c>
      <c r="P463" s="89">
        <v>0</v>
      </c>
      <c r="Q463" s="88">
        <v>52</v>
      </c>
      <c r="R463" s="88"/>
      <c r="S463" s="89">
        <v>19230</v>
      </c>
      <c r="T463" s="90">
        <v>803</v>
      </c>
      <c r="U463" s="90">
        <v>20033</v>
      </c>
    </row>
    <row r="464" spans="1:21">
      <c r="A464" s="86">
        <v>94931</v>
      </c>
      <c r="B464" s="87" t="s">
        <v>1938</v>
      </c>
      <c r="C464" s="198">
        <v>2.1130000000000001E-4</v>
      </c>
      <c r="D464" s="198">
        <v>2.4020000000000001E-4</v>
      </c>
      <c r="E464" s="88">
        <v>88195.43</v>
      </c>
      <c r="F464" s="88">
        <v>107800</v>
      </c>
      <c r="G464" s="88">
        <v>448449</v>
      </c>
      <c r="H464" s="88"/>
      <c r="I464" s="89">
        <v>8426</v>
      </c>
      <c r="J464" s="89">
        <v>392985</v>
      </c>
      <c r="K464" s="89">
        <v>30715</v>
      </c>
      <c r="L464" s="88">
        <v>0</v>
      </c>
      <c r="M464" s="88"/>
      <c r="N464" s="89">
        <v>15714</v>
      </c>
      <c r="O464" s="89">
        <v>145049</v>
      </c>
      <c r="P464" s="89">
        <v>0</v>
      </c>
      <c r="Q464" s="88">
        <v>23880</v>
      </c>
      <c r="R464" s="88"/>
      <c r="S464" s="89">
        <v>119864</v>
      </c>
      <c r="T464" s="90">
        <v>-8140</v>
      </c>
      <c r="U464" s="90">
        <v>111724</v>
      </c>
    </row>
    <row r="465" spans="1:21">
      <c r="A465" s="86">
        <v>94941</v>
      </c>
      <c r="B465" s="87" t="s">
        <v>1939</v>
      </c>
      <c r="C465" s="198">
        <v>5.2959999999999997E-4</v>
      </c>
      <c r="D465" s="198">
        <v>5.0549999999999998E-4</v>
      </c>
      <c r="E465" s="88">
        <v>202001.05</v>
      </c>
      <c r="F465" s="88">
        <v>226865</v>
      </c>
      <c r="G465" s="88">
        <v>1123989</v>
      </c>
      <c r="H465" s="88"/>
      <c r="I465" s="89">
        <v>21117.8</v>
      </c>
      <c r="J465" s="89">
        <v>984972</v>
      </c>
      <c r="K465" s="89">
        <v>76983</v>
      </c>
      <c r="L465" s="88">
        <v>96457</v>
      </c>
      <c r="M465" s="88"/>
      <c r="N465" s="89">
        <v>39386</v>
      </c>
      <c r="O465" s="89">
        <v>363548</v>
      </c>
      <c r="P465" s="89">
        <v>0</v>
      </c>
      <c r="Q465" s="88">
        <v>0</v>
      </c>
      <c r="R465" s="88"/>
      <c r="S465" s="89">
        <v>300426</v>
      </c>
      <c r="T465" s="90">
        <v>42457</v>
      </c>
      <c r="U465" s="90">
        <v>342883</v>
      </c>
    </row>
    <row r="466" spans="1:21">
      <c r="A466" s="86">
        <v>95001</v>
      </c>
      <c r="B466" s="87" t="s">
        <v>1940</v>
      </c>
      <c r="C466" s="198">
        <v>2.3779000000000001E-3</v>
      </c>
      <c r="D466" s="198">
        <v>2.3674E-3</v>
      </c>
      <c r="E466" s="88">
        <v>1026879.06</v>
      </c>
      <c r="F466" s="88">
        <v>1062475</v>
      </c>
      <c r="G466" s="88">
        <v>5046700</v>
      </c>
      <c r="H466" s="88"/>
      <c r="I466" s="89">
        <v>94819</v>
      </c>
      <c r="J466" s="89">
        <v>4422518</v>
      </c>
      <c r="K466" s="89">
        <v>345654</v>
      </c>
      <c r="L466" s="88">
        <v>86860</v>
      </c>
      <c r="M466" s="88"/>
      <c r="N466" s="89">
        <v>176842</v>
      </c>
      <c r="O466" s="89">
        <v>1632328</v>
      </c>
      <c r="P466" s="89">
        <v>0</v>
      </c>
      <c r="Q466" s="88">
        <v>8022</v>
      </c>
      <c r="R466" s="88"/>
      <c r="S466" s="89">
        <v>1348909</v>
      </c>
      <c r="T466" s="90">
        <v>22510</v>
      </c>
      <c r="U466" s="90">
        <v>1371419</v>
      </c>
    </row>
    <row r="467" spans="1:21">
      <c r="A467" s="86">
        <v>95002</v>
      </c>
      <c r="B467" s="87" t="s">
        <v>1941</v>
      </c>
      <c r="C467" s="198">
        <v>2.0120000000000001E-4</v>
      </c>
      <c r="D467" s="198">
        <v>1.919E-4</v>
      </c>
      <c r="E467" s="88">
        <v>91760.39</v>
      </c>
      <c r="F467" s="88">
        <v>86124</v>
      </c>
      <c r="G467" s="88">
        <v>427014</v>
      </c>
      <c r="H467" s="88"/>
      <c r="I467" s="89">
        <v>8022.85</v>
      </c>
      <c r="J467" s="89">
        <v>374200</v>
      </c>
      <c r="K467" s="89">
        <v>29247</v>
      </c>
      <c r="L467" s="88">
        <v>17432</v>
      </c>
      <c r="M467" s="88"/>
      <c r="N467" s="89">
        <v>14963</v>
      </c>
      <c r="O467" s="89">
        <v>138115</v>
      </c>
      <c r="P467" s="89">
        <v>0</v>
      </c>
      <c r="Q467" s="88">
        <v>0</v>
      </c>
      <c r="R467" s="88"/>
      <c r="S467" s="89">
        <v>114135</v>
      </c>
      <c r="T467" s="90">
        <v>5391</v>
      </c>
      <c r="U467" s="90">
        <v>119526</v>
      </c>
    </row>
    <row r="468" spans="1:21">
      <c r="A468" s="86">
        <v>95005</v>
      </c>
      <c r="B468" s="87" t="s">
        <v>1942</v>
      </c>
      <c r="C468" s="198">
        <v>2.3829999999999999E-4</v>
      </c>
      <c r="D468" s="198">
        <v>2.4499999999999999E-4</v>
      </c>
      <c r="E468" s="88">
        <v>102066.84000000001</v>
      </c>
      <c r="F468" s="88">
        <v>109954.53</v>
      </c>
      <c r="G468" s="88">
        <v>505752</v>
      </c>
      <c r="H468" s="88"/>
      <c r="I468" s="89">
        <v>9502</v>
      </c>
      <c r="J468" s="89">
        <v>443200</v>
      </c>
      <c r="K468" s="89">
        <v>34640</v>
      </c>
      <c r="L468" s="88">
        <v>23207</v>
      </c>
      <c r="M468" s="88"/>
      <c r="N468" s="89">
        <v>17722</v>
      </c>
      <c r="O468" s="89">
        <v>163583</v>
      </c>
      <c r="P468" s="89">
        <v>0</v>
      </c>
      <c r="Q468" s="88">
        <v>399</v>
      </c>
      <c r="R468" s="88"/>
      <c r="S468" s="89">
        <v>135180</v>
      </c>
      <c r="T468" s="90">
        <v>9376</v>
      </c>
      <c r="U468" s="90">
        <v>144556</v>
      </c>
    </row>
    <row r="469" spans="1:21">
      <c r="A469" s="86">
        <v>95008</v>
      </c>
      <c r="B469" s="87" t="s">
        <v>1943</v>
      </c>
      <c r="C469" s="198">
        <v>1.169E-4</v>
      </c>
      <c r="D469" s="198">
        <v>1.3669999999999999E-4</v>
      </c>
      <c r="E469" s="88">
        <v>50977.440000000002</v>
      </c>
      <c r="F469" s="88">
        <v>61350</v>
      </c>
      <c r="G469" s="88">
        <v>248101</v>
      </c>
      <c r="H469" s="88"/>
      <c r="I469" s="89">
        <v>4661</v>
      </c>
      <c r="J469" s="89">
        <v>217416</v>
      </c>
      <c r="K469" s="89">
        <v>16993</v>
      </c>
      <c r="L469" s="88">
        <v>21945</v>
      </c>
      <c r="M469" s="88"/>
      <c r="N469" s="89">
        <v>8694</v>
      </c>
      <c r="O469" s="89">
        <v>80247</v>
      </c>
      <c r="P469" s="89">
        <v>0</v>
      </c>
      <c r="Q469" s="88">
        <v>8420</v>
      </c>
      <c r="R469" s="88"/>
      <c r="S469" s="89">
        <v>66314</v>
      </c>
      <c r="T469" s="90">
        <v>7393</v>
      </c>
      <c r="U469" s="90">
        <v>73707</v>
      </c>
    </row>
    <row r="470" spans="1:21">
      <c r="A470" s="86">
        <v>95009</v>
      </c>
      <c r="B470" s="87" t="s">
        <v>1944</v>
      </c>
      <c r="C470" s="198">
        <v>3.9902000000000002E-3</v>
      </c>
      <c r="D470" s="198">
        <v>3.614E-3</v>
      </c>
      <c r="E470" s="88">
        <v>1651705.2100000002</v>
      </c>
      <c r="F470" s="88">
        <v>1621942</v>
      </c>
      <c r="G470" s="88">
        <v>8468541</v>
      </c>
      <c r="H470" s="88"/>
      <c r="I470" s="89">
        <v>159109</v>
      </c>
      <c r="J470" s="89">
        <v>7421142</v>
      </c>
      <c r="K470" s="89">
        <v>580019</v>
      </c>
      <c r="L470" s="88">
        <v>1306132</v>
      </c>
      <c r="M470" s="88"/>
      <c r="N470" s="89">
        <v>296747</v>
      </c>
      <c r="O470" s="89">
        <v>2739105</v>
      </c>
      <c r="P470" s="89">
        <v>0</v>
      </c>
      <c r="Q470" s="88">
        <v>0</v>
      </c>
      <c r="R470" s="88"/>
      <c r="S470" s="89">
        <v>2263517</v>
      </c>
      <c r="T470" s="90">
        <v>547444</v>
      </c>
      <c r="U470" s="90">
        <v>2810961</v>
      </c>
    </row>
    <row r="471" spans="1:21">
      <c r="A471" s="86">
        <v>95011</v>
      </c>
      <c r="B471" s="87" t="s">
        <v>1945</v>
      </c>
      <c r="C471" s="198">
        <v>1.707E-4</v>
      </c>
      <c r="D471" s="198">
        <v>1.8760000000000001E-4</v>
      </c>
      <c r="E471" s="88">
        <v>71947.840000000011</v>
      </c>
      <c r="F471" s="88">
        <v>84194</v>
      </c>
      <c r="G471" s="88">
        <v>362283</v>
      </c>
      <c r="H471" s="88"/>
      <c r="I471" s="89">
        <v>6807</v>
      </c>
      <c r="J471" s="89">
        <v>317475</v>
      </c>
      <c r="K471" s="89">
        <v>24813</v>
      </c>
      <c r="L471" s="88">
        <v>0</v>
      </c>
      <c r="M471" s="88"/>
      <c r="N471" s="89">
        <v>12695</v>
      </c>
      <c r="O471" s="89">
        <v>117178</v>
      </c>
      <c r="P471" s="89">
        <v>0</v>
      </c>
      <c r="Q471" s="88">
        <v>13568</v>
      </c>
      <c r="R471" s="88"/>
      <c r="S471" s="89">
        <v>96833</v>
      </c>
      <c r="T471" s="90">
        <v>-4659</v>
      </c>
      <c r="U471" s="90">
        <v>92174</v>
      </c>
    </row>
    <row r="472" spans="1:21">
      <c r="A472" s="86">
        <v>95017</v>
      </c>
      <c r="B472" s="87" t="s">
        <v>1946</v>
      </c>
      <c r="C472" s="198">
        <v>3.5800000000000003E-5</v>
      </c>
      <c r="D472" s="198">
        <v>3.9900000000000001E-5</v>
      </c>
      <c r="E472" s="88">
        <v>21743.88</v>
      </c>
      <c r="F472" s="88">
        <v>17907</v>
      </c>
      <c r="G472" s="88">
        <v>75980</v>
      </c>
      <c r="H472" s="88"/>
      <c r="I472" s="89">
        <v>1427.5250000000001</v>
      </c>
      <c r="J472" s="89">
        <v>66582</v>
      </c>
      <c r="K472" s="89">
        <v>5204</v>
      </c>
      <c r="L472" s="88">
        <v>20942</v>
      </c>
      <c r="M472" s="88"/>
      <c r="N472" s="89">
        <v>2662</v>
      </c>
      <c r="O472" s="89">
        <v>24575</v>
      </c>
      <c r="P472" s="89">
        <v>0</v>
      </c>
      <c r="Q472" s="88">
        <v>0</v>
      </c>
      <c r="R472" s="88"/>
      <c r="S472" s="89">
        <v>20308</v>
      </c>
      <c r="T472" s="90">
        <v>7629</v>
      </c>
      <c r="U472" s="90">
        <v>27937</v>
      </c>
    </row>
    <row r="473" spans="1:21">
      <c r="A473" s="86">
        <v>95101</v>
      </c>
      <c r="B473" s="87" t="s">
        <v>1947</v>
      </c>
      <c r="C473" s="198">
        <v>8.0955999999999997E-3</v>
      </c>
      <c r="D473" s="198">
        <v>7.8796000000000005E-3</v>
      </c>
      <c r="E473" s="88">
        <v>3063500.72</v>
      </c>
      <c r="F473" s="88">
        <v>3536317</v>
      </c>
      <c r="G473" s="88">
        <v>17181575</v>
      </c>
      <c r="H473" s="88"/>
      <c r="I473" s="89">
        <v>322812.05</v>
      </c>
      <c r="J473" s="89">
        <v>15056537</v>
      </c>
      <c r="K473" s="89">
        <v>1176785</v>
      </c>
      <c r="L473" s="88">
        <v>77016</v>
      </c>
      <c r="M473" s="88"/>
      <c r="N473" s="89">
        <v>602062</v>
      </c>
      <c r="O473" s="89">
        <v>5557289</v>
      </c>
      <c r="P473" s="89">
        <v>0</v>
      </c>
      <c r="Q473" s="88">
        <v>94065</v>
      </c>
      <c r="R473" s="88"/>
      <c r="S473" s="89">
        <v>4592383</v>
      </c>
      <c r="T473" s="90">
        <v>13084</v>
      </c>
      <c r="U473" s="90">
        <v>4605467</v>
      </c>
    </row>
    <row r="474" spans="1:21">
      <c r="A474" s="86">
        <v>95103</v>
      </c>
      <c r="B474" s="87" t="s">
        <v>1948</v>
      </c>
      <c r="C474" s="198">
        <v>6.02E-5</v>
      </c>
      <c r="D474" s="198">
        <v>5.91E-5</v>
      </c>
      <c r="E474" s="88">
        <v>34084.349999999991</v>
      </c>
      <c r="F474" s="88">
        <v>26524</v>
      </c>
      <c r="G474" s="88">
        <v>127765</v>
      </c>
      <c r="H474" s="88"/>
      <c r="I474" s="89">
        <v>2400.4749999999999</v>
      </c>
      <c r="J474" s="89">
        <v>111962</v>
      </c>
      <c r="K474" s="89">
        <v>8751</v>
      </c>
      <c r="L474" s="88">
        <v>41064</v>
      </c>
      <c r="M474" s="88"/>
      <c r="N474" s="89">
        <v>4477</v>
      </c>
      <c r="O474" s="89">
        <v>41325</v>
      </c>
      <c r="P474" s="89">
        <v>0</v>
      </c>
      <c r="Q474" s="88">
        <v>0</v>
      </c>
      <c r="R474" s="88"/>
      <c r="S474" s="89">
        <v>34150</v>
      </c>
      <c r="T474" s="90">
        <v>17815</v>
      </c>
      <c r="U474" s="90">
        <v>51965</v>
      </c>
    </row>
    <row r="475" spans="1:21">
      <c r="A475" s="86">
        <v>95104</v>
      </c>
      <c r="B475" s="87" t="s">
        <v>1949</v>
      </c>
      <c r="C475" s="198">
        <v>1.011E-4</v>
      </c>
      <c r="D475" s="198">
        <v>1.022E-4</v>
      </c>
      <c r="E475" s="88">
        <v>48495.61</v>
      </c>
      <c r="F475" s="88">
        <v>45867</v>
      </c>
      <c r="G475" s="88">
        <v>214568</v>
      </c>
      <c r="H475" s="88"/>
      <c r="I475" s="89">
        <v>4031</v>
      </c>
      <c r="J475" s="89">
        <v>188030</v>
      </c>
      <c r="K475" s="89">
        <v>14696</v>
      </c>
      <c r="L475" s="88">
        <v>18344</v>
      </c>
      <c r="M475" s="88"/>
      <c r="N475" s="89">
        <v>7519</v>
      </c>
      <c r="O475" s="89">
        <v>69401</v>
      </c>
      <c r="P475" s="89">
        <v>0</v>
      </c>
      <c r="Q475" s="88">
        <v>0</v>
      </c>
      <c r="R475" s="88"/>
      <c r="S475" s="89">
        <v>57351</v>
      </c>
      <c r="T475" s="90">
        <v>6442</v>
      </c>
      <c r="U475" s="90">
        <v>63793</v>
      </c>
    </row>
    <row r="476" spans="1:21">
      <c r="A476" s="86">
        <v>95105</v>
      </c>
      <c r="B476" s="87" t="s">
        <v>1950</v>
      </c>
      <c r="C476" s="198">
        <v>6.3700000000000003E-5</v>
      </c>
      <c r="D476" s="198">
        <v>6.2199999999999994E-5</v>
      </c>
      <c r="E476" s="88">
        <v>28733.570000000007</v>
      </c>
      <c r="F476" s="88">
        <v>27915</v>
      </c>
      <c r="G476" s="88">
        <v>135193</v>
      </c>
      <c r="H476" s="88"/>
      <c r="I476" s="89">
        <v>2540</v>
      </c>
      <c r="J476" s="89">
        <v>118472</v>
      </c>
      <c r="K476" s="89">
        <v>9259</v>
      </c>
      <c r="L476" s="88">
        <v>9013</v>
      </c>
      <c r="M476" s="88"/>
      <c r="N476" s="89">
        <v>4737</v>
      </c>
      <c r="O476" s="89">
        <v>43727</v>
      </c>
      <c r="P476" s="89">
        <v>0</v>
      </c>
      <c r="Q476" s="88">
        <v>0</v>
      </c>
      <c r="R476" s="88"/>
      <c r="S476" s="89">
        <v>36135</v>
      </c>
      <c r="T476" s="90">
        <v>3391</v>
      </c>
      <c r="U476" s="90">
        <v>39526</v>
      </c>
    </row>
    <row r="477" spans="1:21">
      <c r="A477" s="86">
        <v>95106</v>
      </c>
      <c r="B477" s="87" t="s">
        <v>1951</v>
      </c>
      <c r="C477" s="198">
        <v>1.3900000000000001E-5</v>
      </c>
      <c r="D477" s="198">
        <v>5.9000000000000003E-6</v>
      </c>
      <c r="E477" s="88">
        <v>4209.76</v>
      </c>
      <c r="F477" s="88">
        <v>2648</v>
      </c>
      <c r="G477" s="88">
        <v>29500</v>
      </c>
      <c r="H477" s="88"/>
      <c r="I477" s="89">
        <v>554</v>
      </c>
      <c r="J477" s="89">
        <v>25852</v>
      </c>
      <c r="K477" s="89">
        <v>2021</v>
      </c>
      <c r="L477" s="88">
        <v>7510</v>
      </c>
      <c r="M477" s="88"/>
      <c r="N477" s="89">
        <v>1034</v>
      </c>
      <c r="O477" s="89">
        <v>9542</v>
      </c>
      <c r="P477" s="89">
        <v>0</v>
      </c>
      <c r="Q477" s="88">
        <v>0</v>
      </c>
      <c r="R477" s="88"/>
      <c r="S477" s="89">
        <v>7885</v>
      </c>
      <c r="T477" s="90">
        <v>2593</v>
      </c>
      <c r="U477" s="90">
        <v>10478</v>
      </c>
    </row>
    <row r="478" spans="1:21">
      <c r="A478" s="86">
        <v>95110</v>
      </c>
      <c r="B478" s="87" t="s">
        <v>1952</v>
      </c>
      <c r="C478" s="198">
        <v>4.4609000000000003E-3</v>
      </c>
      <c r="D478" s="198">
        <v>5.5170000000000002E-3</v>
      </c>
      <c r="E478" s="88">
        <v>1868606.24</v>
      </c>
      <c r="F478" s="88">
        <v>2475996</v>
      </c>
      <c r="G478" s="88">
        <v>9467524</v>
      </c>
      <c r="H478" s="88"/>
      <c r="I478" s="89">
        <v>177878</v>
      </c>
      <c r="J478" s="89">
        <v>8296569</v>
      </c>
      <c r="K478" s="89">
        <v>648441</v>
      </c>
      <c r="L478" s="88">
        <v>0</v>
      </c>
      <c r="M478" s="88"/>
      <c r="N478" s="89">
        <v>331753</v>
      </c>
      <c r="O478" s="89">
        <v>3062220</v>
      </c>
      <c r="P478" s="89">
        <v>0</v>
      </c>
      <c r="Q478" s="88">
        <v>1586204</v>
      </c>
      <c r="R478" s="88"/>
      <c r="S478" s="89">
        <v>2530530</v>
      </c>
      <c r="T478" s="90">
        <v>-606775</v>
      </c>
      <c r="U478" s="90">
        <v>1923756</v>
      </c>
    </row>
    <row r="479" spans="1:21">
      <c r="A479" s="86">
        <v>95111</v>
      </c>
      <c r="B479" s="87" t="s">
        <v>1953</v>
      </c>
      <c r="C479" s="198">
        <v>1.0709000000000001E-3</v>
      </c>
      <c r="D479" s="198">
        <v>1.1418999999999999E-3</v>
      </c>
      <c r="E479" s="88">
        <v>392359.07</v>
      </c>
      <c r="F479" s="88">
        <v>512478</v>
      </c>
      <c r="G479" s="88">
        <v>2272809</v>
      </c>
      <c r="H479" s="88"/>
      <c r="I479" s="89">
        <v>42702</v>
      </c>
      <c r="J479" s="89">
        <v>1991705</v>
      </c>
      <c r="K479" s="89">
        <v>155667</v>
      </c>
      <c r="L479" s="88">
        <v>0</v>
      </c>
      <c r="M479" s="88"/>
      <c r="N479" s="89">
        <v>79642</v>
      </c>
      <c r="O479" s="89">
        <v>735128</v>
      </c>
      <c r="P479" s="89">
        <v>0</v>
      </c>
      <c r="Q479" s="88">
        <v>161003</v>
      </c>
      <c r="R479" s="88"/>
      <c r="S479" s="89">
        <v>607488</v>
      </c>
      <c r="T479" s="90">
        <v>-55722</v>
      </c>
      <c r="U479" s="90">
        <v>551766</v>
      </c>
    </row>
    <row r="480" spans="1:21">
      <c r="A480" s="86">
        <v>95113</v>
      </c>
      <c r="B480" s="87" t="s">
        <v>1954</v>
      </c>
      <c r="C480" s="198">
        <v>4.7500000000000003E-5</v>
      </c>
      <c r="D480" s="198">
        <v>4.4299999999999999E-5</v>
      </c>
      <c r="E480" s="88">
        <v>62344.110000000008</v>
      </c>
      <c r="F480" s="88">
        <v>19882</v>
      </c>
      <c r="G480" s="88">
        <v>100811</v>
      </c>
      <c r="H480" s="88"/>
      <c r="I480" s="89">
        <v>1894.0625</v>
      </c>
      <c r="J480" s="89">
        <v>88342</v>
      </c>
      <c r="K480" s="89">
        <v>6905</v>
      </c>
      <c r="L480" s="88">
        <v>69845</v>
      </c>
      <c r="M480" s="88"/>
      <c r="N480" s="89">
        <v>3533</v>
      </c>
      <c r="O480" s="89">
        <v>32607</v>
      </c>
      <c r="P480" s="89">
        <v>0</v>
      </c>
      <c r="Q480" s="88">
        <v>0</v>
      </c>
      <c r="R480" s="88"/>
      <c r="S480" s="89">
        <v>26945</v>
      </c>
      <c r="T480" s="90">
        <v>22543</v>
      </c>
      <c r="U480" s="90">
        <v>49489</v>
      </c>
    </row>
    <row r="481" spans="1:21">
      <c r="A481" s="86">
        <v>95121</v>
      </c>
      <c r="B481" s="87" t="s">
        <v>1955</v>
      </c>
      <c r="C481" s="198">
        <v>4.9580000000000002E-4</v>
      </c>
      <c r="D481" s="198">
        <v>4.7540000000000001E-4</v>
      </c>
      <c r="E481" s="88">
        <v>201528.43</v>
      </c>
      <c r="F481" s="88">
        <v>213357</v>
      </c>
      <c r="G481" s="88">
        <v>1052254</v>
      </c>
      <c r="H481" s="88"/>
      <c r="I481" s="89">
        <v>19770</v>
      </c>
      <c r="J481" s="89">
        <v>922110</v>
      </c>
      <c r="K481" s="89">
        <v>72070</v>
      </c>
      <c r="L481" s="88">
        <v>18227</v>
      </c>
      <c r="M481" s="88"/>
      <c r="N481" s="89">
        <v>36872</v>
      </c>
      <c r="O481" s="89">
        <v>340346</v>
      </c>
      <c r="P481" s="89">
        <v>0</v>
      </c>
      <c r="Q481" s="88">
        <v>25446.13</v>
      </c>
      <c r="R481" s="88"/>
      <c r="S481" s="89">
        <v>281252</v>
      </c>
      <c r="T481" s="90">
        <v>-7200</v>
      </c>
      <c r="U481" s="90">
        <v>274052</v>
      </c>
    </row>
    <row r="482" spans="1:21">
      <c r="A482" s="86">
        <v>95122</v>
      </c>
      <c r="B482" s="87" t="s">
        <v>1956</v>
      </c>
      <c r="C482" s="198">
        <v>2.7999999999999999E-6</v>
      </c>
      <c r="D482" s="198">
        <v>3.3000000000000002E-6</v>
      </c>
      <c r="E482" s="88">
        <v>2740.07</v>
      </c>
      <c r="F482" s="88">
        <v>1481</v>
      </c>
      <c r="G482" s="88">
        <v>5943</v>
      </c>
      <c r="H482" s="88"/>
      <c r="I482" s="89">
        <v>112</v>
      </c>
      <c r="J482" s="89">
        <v>5208</v>
      </c>
      <c r="K482" s="89">
        <v>407</v>
      </c>
      <c r="L482" s="88">
        <v>1558</v>
      </c>
      <c r="M482" s="88"/>
      <c r="N482" s="89">
        <v>208</v>
      </c>
      <c r="O482" s="89">
        <v>1922</v>
      </c>
      <c r="P482" s="89">
        <v>0</v>
      </c>
      <c r="Q482" s="88">
        <v>0</v>
      </c>
      <c r="R482" s="88"/>
      <c r="S482" s="89">
        <v>1588</v>
      </c>
      <c r="T482" s="90">
        <v>459</v>
      </c>
      <c r="U482" s="90">
        <v>2048</v>
      </c>
    </row>
    <row r="483" spans="1:21">
      <c r="A483" s="86">
        <v>95123</v>
      </c>
      <c r="B483" s="87" t="s">
        <v>1957</v>
      </c>
      <c r="C483" s="198">
        <v>5.6700000000000003E-5</v>
      </c>
      <c r="D483" s="198">
        <v>5.1199999999999998E-5</v>
      </c>
      <c r="E483" s="88">
        <v>25666.18</v>
      </c>
      <c r="F483" s="88">
        <v>22978</v>
      </c>
      <c r="G483" s="88">
        <v>120336</v>
      </c>
      <c r="H483" s="88"/>
      <c r="I483" s="89">
        <v>2261</v>
      </c>
      <c r="J483" s="89">
        <v>105453</v>
      </c>
      <c r="K483" s="89">
        <v>8242</v>
      </c>
      <c r="L483" s="88">
        <v>8689</v>
      </c>
      <c r="M483" s="88"/>
      <c r="N483" s="89">
        <v>4217</v>
      </c>
      <c r="O483" s="89">
        <v>38922</v>
      </c>
      <c r="P483" s="89">
        <v>0</v>
      </c>
      <c r="Q483" s="88">
        <v>2933.26</v>
      </c>
      <c r="R483" s="88"/>
      <c r="S483" s="89">
        <v>32164</v>
      </c>
      <c r="T483" s="90">
        <v>1144</v>
      </c>
      <c r="U483" s="90">
        <v>33309</v>
      </c>
    </row>
    <row r="484" spans="1:21">
      <c r="A484" s="86">
        <v>95131</v>
      </c>
      <c r="B484" s="87" t="s">
        <v>1958</v>
      </c>
      <c r="C484" s="198">
        <v>1.5451E-3</v>
      </c>
      <c r="D484" s="198">
        <v>1.4713E-3</v>
      </c>
      <c r="E484" s="88">
        <v>607661.46</v>
      </c>
      <c r="F484" s="88">
        <v>660311</v>
      </c>
      <c r="G484" s="88">
        <v>3279220</v>
      </c>
      <c r="H484" s="88"/>
      <c r="I484" s="89">
        <v>61611</v>
      </c>
      <c r="J484" s="89">
        <v>2873642</v>
      </c>
      <c r="K484" s="89">
        <v>224597</v>
      </c>
      <c r="L484" s="88">
        <v>53573</v>
      </c>
      <c r="M484" s="88"/>
      <c r="N484" s="89">
        <v>114908</v>
      </c>
      <c r="O484" s="89">
        <v>1060646</v>
      </c>
      <c r="P484" s="89">
        <v>0</v>
      </c>
      <c r="Q484" s="88">
        <v>1701</v>
      </c>
      <c r="R484" s="88"/>
      <c r="S484" s="89">
        <v>876487</v>
      </c>
      <c r="T484" s="90">
        <v>16429</v>
      </c>
      <c r="U484" s="90">
        <v>892916</v>
      </c>
    </row>
    <row r="485" spans="1:21">
      <c r="A485" s="86">
        <v>95141</v>
      </c>
      <c r="B485" s="87" t="s">
        <v>1959</v>
      </c>
      <c r="C485" s="198">
        <v>3.1819999999999998E-4</v>
      </c>
      <c r="D485" s="198">
        <v>2.99E-4</v>
      </c>
      <c r="E485" s="88">
        <v>115455.16</v>
      </c>
      <c r="F485" s="88">
        <v>134189</v>
      </c>
      <c r="G485" s="88">
        <v>675327</v>
      </c>
      <c r="H485" s="88"/>
      <c r="I485" s="89">
        <v>12688</v>
      </c>
      <c r="J485" s="89">
        <v>591802</v>
      </c>
      <c r="K485" s="89">
        <v>46254</v>
      </c>
      <c r="L485" s="88">
        <v>2515.36</v>
      </c>
      <c r="M485" s="88"/>
      <c r="N485" s="89">
        <v>23664</v>
      </c>
      <c r="O485" s="89">
        <v>218431</v>
      </c>
      <c r="P485" s="89">
        <v>0</v>
      </c>
      <c r="Q485" s="88">
        <v>28114</v>
      </c>
      <c r="R485" s="88"/>
      <c r="S485" s="89">
        <v>180505</v>
      </c>
      <c r="T485" s="90">
        <v>-8530</v>
      </c>
      <c r="U485" s="90">
        <v>171975</v>
      </c>
    </row>
    <row r="486" spans="1:21">
      <c r="A486" s="86">
        <v>95151</v>
      </c>
      <c r="B486" s="87" t="s">
        <v>1960</v>
      </c>
      <c r="C486" s="198">
        <v>1.158E-4</v>
      </c>
      <c r="D486" s="198">
        <v>1.05E-4</v>
      </c>
      <c r="E486" s="88">
        <v>39583.1</v>
      </c>
      <c r="F486" s="88">
        <v>47123.37</v>
      </c>
      <c r="G486" s="88">
        <v>245766</v>
      </c>
      <c r="H486" s="88"/>
      <c r="I486" s="89">
        <v>4618</v>
      </c>
      <c r="J486" s="89">
        <v>215370</v>
      </c>
      <c r="K486" s="89">
        <v>16833</v>
      </c>
      <c r="L486" s="88">
        <v>732.32</v>
      </c>
      <c r="M486" s="88"/>
      <c r="N486" s="89">
        <v>8612</v>
      </c>
      <c r="O486" s="89">
        <v>79492</v>
      </c>
      <c r="P486" s="89">
        <v>0</v>
      </c>
      <c r="Q486" s="88">
        <v>5502</v>
      </c>
      <c r="R486" s="88"/>
      <c r="S486" s="89">
        <v>65690</v>
      </c>
      <c r="T486" s="90">
        <v>-1532</v>
      </c>
      <c r="U486" s="90">
        <v>64158</v>
      </c>
    </row>
    <row r="487" spans="1:21">
      <c r="A487" s="86">
        <v>95161</v>
      </c>
      <c r="B487" s="87" t="s">
        <v>1961</v>
      </c>
      <c r="C487" s="198">
        <v>7.4800000000000002E-5</v>
      </c>
      <c r="D487" s="198">
        <v>7.0599999999999995E-5</v>
      </c>
      <c r="E487" s="88">
        <v>34991.979999999996</v>
      </c>
      <c r="F487" s="88">
        <v>31685</v>
      </c>
      <c r="G487" s="88">
        <v>158751</v>
      </c>
      <c r="H487" s="88"/>
      <c r="I487" s="89">
        <v>2982.65</v>
      </c>
      <c r="J487" s="89">
        <v>139116</v>
      </c>
      <c r="K487" s="89">
        <v>10873</v>
      </c>
      <c r="L487" s="88">
        <v>6290</v>
      </c>
      <c r="M487" s="88"/>
      <c r="N487" s="89">
        <v>5563</v>
      </c>
      <c r="O487" s="89">
        <v>51347</v>
      </c>
      <c r="P487" s="89">
        <v>0</v>
      </c>
      <c r="Q487" s="88">
        <v>2096</v>
      </c>
      <c r="R487" s="88"/>
      <c r="S487" s="89">
        <v>42432</v>
      </c>
      <c r="T487" s="90">
        <v>1046</v>
      </c>
      <c r="U487" s="90">
        <v>43477</v>
      </c>
    </row>
    <row r="488" spans="1:21">
      <c r="A488" s="86">
        <v>95171</v>
      </c>
      <c r="B488" s="87" t="s">
        <v>1962</v>
      </c>
      <c r="C488" s="198">
        <v>1.2300000000000001E-4</v>
      </c>
      <c r="D488" s="198">
        <v>1.2740000000000001E-4</v>
      </c>
      <c r="E488" s="88">
        <v>48393.279999999999</v>
      </c>
      <c r="F488" s="88">
        <v>57176</v>
      </c>
      <c r="G488" s="88">
        <v>261047</v>
      </c>
      <c r="H488" s="88"/>
      <c r="I488" s="89">
        <v>4904.625</v>
      </c>
      <c r="J488" s="89">
        <v>228761</v>
      </c>
      <c r="K488" s="89">
        <v>17879</v>
      </c>
      <c r="L488" s="88">
        <v>10389</v>
      </c>
      <c r="M488" s="88"/>
      <c r="N488" s="89">
        <v>9147</v>
      </c>
      <c r="O488" s="89">
        <v>84434</v>
      </c>
      <c r="P488" s="89">
        <v>0</v>
      </c>
      <c r="Q488" s="88">
        <v>12793</v>
      </c>
      <c r="R488" s="88"/>
      <c r="S488" s="89">
        <v>69774</v>
      </c>
      <c r="T488" s="90">
        <v>-1741</v>
      </c>
      <c r="U488" s="90">
        <v>68033</v>
      </c>
    </row>
    <row r="489" spans="1:21">
      <c r="A489" s="86">
        <v>95181</v>
      </c>
      <c r="B489" s="87" t="s">
        <v>1963</v>
      </c>
      <c r="C489" s="198">
        <v>7.7899999999999996E-5</v>
      </c>
      <c r="D489" s="198">
        <v>8.0400000000000003E-5</v>
      </c>
      <c r="E489" s="88">
        <v>26254.759999999995</v>
      </c>
      <c r="F489" s="88">
        <v>36083</v>
      </c>
      <c r="G489" s="88">
        <v>165330</v>
      </c>
      <c r="H489" s="88"/>
      <c r="I489" s="89">
        <v>3106</v>
      </c>
      <c r="J489" s="89">
        <v>144882</v>
      </c>
      <c r="K489" s="89">
        <v>11324</v>
      </c>
      <c r="L489" s="88">
        <v>1657</v>
      </c>
      <c r="M489" s="88"/>
      <c r="N489" s="89">
        <v>5793</v>
      </c>
      <c r="O489" s="89">
        <v>53475</v>
      </c>
      <c r="P489" s="89">
        <v>0</v>
      </c>
      <c r="Q489" s="88">
        <v>6539</v>
      </c>
      <c r="R489" s="88"/>
      <c r="S489" s="89">
        <v>44190</v>
      </c>
      <c r="T489" s="90">
        <v>-1251</v>
      </c>
      <c r="U489" s="90">
        <v>42939</v>
      </c>
    </row>
    <row r="490" spans="1:21">
      <c r="A490" s="86">
        <v>95191</v>
      </c>
      <c r="B490" s="87" t="s">
        <v>1964</v>
      </c>
      <c r="C490" s="198">
        <v>5.3999999999999998E-5</v>
      </c>
      <c r="D490" s="198">
        <v>7.9099999999999998E-5</v>
      </c>
      <c r="E490" s="88">
        <v>30331.53</v>
      </c>
      <c r="F490" s="88">
        <v>35500</v>
      </c>
      <c r="G490" s="88">
        <v>114606.09</v>
      </c>
      <c r="H490" s="88"/>
      <c r="I490" s="89">
        <v>2153.25</v>
      </c>
      <c r="J490" s="89">
        <v>100431</v>
      </c>
      <c r="K490" s="89">
        <v>7849</v>
      </c>
      <c r="L490" s="88">
        <v>12291</v>
      </c>
      <c r="M490" s="88"/>
      <c r="N490" s="89">
        <v>4016</v>
      </c>
      <c r="O490" s="89">
        <v>37069</v>
      </c>
      <c r="P490" s="89">
        <v>0</v>
      </c>
      <c r="Q490" s="88">
        <v>7144</v>
      </c>
      <c r="R490" s="88"/>
      <c r="S490" s="89">
        <v>30633</v>
      </c>
      <c r="T490" s="90">
        <v>3134</v>
      </c>
      <c r="U490" s="90">
        <v>33767</v>
      </c>
    </row>
    <row r="491" spans="1:21">
      <c r="A491" s="86">
        <v>95201</v>
      </c>
      <c r="B491" s="87" t="s">
        <v>1965</v>
      </c>
      <c r="C491" s="198">
        <v>6.8329999999999997E-4</v>
      </c>
      <c r="D491" s="198">
        <v>6.3000000000000003E-4</v>
      </c>
      <c r="E491" s="88">
        <v>255294.02999999994</v>
      </c>
      <c r="F491" s="88">
        <v>282740</v>
      </c>
      <c r="G491" s="88">
        <v>1450192</v>
      </c>
      <c r="H491" s="88"/>
      <c r="I491" s="89">
        <v>27247</v>
      </c>
      <c r="J491" s="89">
        <v>1270830</v>
      </c>
      <c r="K491" s="89">
        <v>99325</v>
      </c>
      <c r="L491" s="88">
        <v>8455</v>
      </c>
      <c r="M491" s="88"/>
      <c r="N491" s="89">
        <v>50816</v>
      </c>
      <c r="O491" s="89">
        <v>469057</v>
      </c>
      <c r="P491" s="89">
        <v>0</v>
      </c>
      <c r="Q491" s="88">
        <v>33064</v>
      </c>
      <c r="R491" s="88"/>
      <c r="S491" s="89">
        <v>387615</v>
      </c>
      <c r="T491" s="90">
        <v>-9716</v>
      </c>
      <c r="U491" s="90">
        <v>377899</v>
      </c>
    </row>
    <row r="492" spans="1:21">
      <c r="A492" s="86">
        <v>95204</v>
      </c>
      <c r="B492" s="87" t="s">
        <v>1966</v>
      </c>
      <c r="C492" s="198">
        <v>1.1600000000000001E-5</v>
      </c>
      <c r="D492" s="198">
        <v>1.49E-5</v>
      </c>
      <c r="E492" s="88">
        <v>6020.3799999999992</v>
      </c>
      <c r="F492" s="88">
        <v>6687</v>
      </c>
      <c r="G492" s="88">
        <v>24619</v>
      </c>
      <c r="H492" s="88"/>
      <c r="I492" s="89">
        <v>462.55</v>
      </c>
      <c r="J492" s="89">
        <v>21574</v>
      </c>
      <c r="K492" s="89">
        <v>1686</v>
      </c>
      <c r="L492" s="88">
        <v>0</v>
      </c>
      <c r="M492" s="88"/>
      <c r="N492" s="89">
        <v>863</v>
      </c>
      <c r="O492" s="89">
        <v>7963</v>
      </c>
      <c r="P492" s="89">
        <v>0</v>
      </c>
      <c r="Q492" s="88">
        <v>1794</v>
      </c>
      <c r="R492" s="88"/>
      <c r="S492" s="89">
        <v>6580</v>
      </c>
      <c r="T492" s="90">
        <v>-651</v>
      </c>
      <c r="U492" s="90">
        <v>5930</v>
      </c>
    </row>
    <row r="493" spans="1:21">
      <c r="A493" s="86">
        <v>95205</v>
      </c>
      <c r="B493" s="87" t="s">
        <v>1967</v>
      </c>
      <c r="C493" s="198">
        <v>4.7999999999999998E-6</v>
      </c>
      <c r="D493" s="198">
        <v>5.0000000000000004E-6</v>
      </c>
      <c r="E493" s="88">
        <v>2440.6799999999994</v>
      </c>
      <c r="F493" s="88">
        <v>2244</v>
      </c>
      <c r="G493" s="88">
        <v>10187</v>
      </c>
      <c r="H493" s="88"/>
      <c r="I493" s="89">
        <v>191</v>
      </c>
      <c r="J493" s="89">
        <v>8927</v>
      </c>
      <c r="K493" s="89">
        <v>698</v>
      </c>
      <c r="L493" s="88">
        <v>779</v>
      </c>
      <c r="M493" s="88"/>
      <c r="N493" s="89">
        <v>357</v>
      </c>
      <c r="O493" s="89">
        <v>3295</v>
      </c>
      <c r="P493" s="89">
        <v>0</v>
      </c>
      <c r="Q493" s="88">
        <v>0</v>
      </c>
      <c r="R493" s="88"/>
      <c r="S493" s="89">
        <v>2723</v>
      </c>
      <c r="T493" s="90">
        <v>284</v>
      </c>
      <c r="U493" s="90">
        <v>3007</v>
      </c>
    </row>
    <row r="494" spans="1:21">
      <c r="A494" s="86">
        <v>95211</v>
      </c>
      <c r="B494" s="87" t="s">
        <v>1968</v>
      </c>
      <c r="C494" s="198">
        <v>9.2E-6</v>
      </c>
      <c r="D494" s="198">
        <v>5.9000000000000003E-6</v>
      </c>
      <c r="E494" s="88">
        <v>4004.9900000000002</v>
      </c>
      <c r="F494" s="88">
        <v>2648</v>
      </c>
      <c r="G494" s="88">
        <v>19525</v>
      </c>
      <c r="H494" s="88"/>
      <c r="I494" s="89">
        <v>366.85</v>
      </c>
      <c r="J494" s="89">
        <v>17111</v>
      </c>
      <c r="K494" s="89">
        <v>1337</v>
      </c>
      <c r="L494" s="88">
        <v>1964</v>
      </c>
      <c r="M494" s="88"/>
      <c r="N494" s="89">
        <v>684</v>
      </c>
      <c r="O494" s="89">
        <v>6315</v>
      </c>
      <c r="P494" s="89">
        <v>0</v>
      </c>
      <c r="Q494" s="88">
        <v>1957</v>
      </c>
      <c r="R494" s="88"/>
      <c r="S494" s="89">
        <v>5219</v>
      </c>
      <c r="T494" s="90">
        <v>-462</v>
      </c>
      <c r="U494" s="90">
        <v>4757</v>
      </c>
    </row>
    <row r="495" spans="1:21">
      <c r="A495" s="86">
        <v>95221</v>
      </c>
      <c r="B495" s="87" t="s">
        <v>1969</v>
      </c>
      <c r="C495" s="198">
        <v>1.6900000000000001E-5</v>
      </c>
      <c r="D495" s="198">
        <v>4.5099999999999998E-5</v>
      </c>
      <c r="E495" s="88">
        <v>14058.05</v>
      </c>
      <c r="F495" s="88">
        <v>20241</v>
      </c>
      <c r="G495" s="88">
        <v>35867</v>
      </c>
      <c r="H495" s="88"/>
      <c r="I495" s="89">
        <v>673.88750000000005</v>
      </c>
      <c r="J495" s="89">
        <v>31431</v>
      </c>
      <c r="K495" s="89">
        <v>2457</v>
      </c>
      <c r="L495" s="88">
        <v>5443</v>
      </c>
      <c r="M495" s="88"/>
      <c r="N495" s="89">
        <v>1257</v>
      </c>
      <c r="O495" s="89">
        <v>11601</v>
      </c>
      <c r="P495" s="89">
        <v>0</v>
      </c>
      <c r="Q495" s="88">
        <v>16082</v>
      </c>
      <c r="R495" s="88"/>
      <c r="S495" s="89">
        <v>9587</v>
      </c>
      <c r="T495" s="90">
        <v>-2048</v>
      </c>
      <c r="U495" s="90">
        <v>7539</v>
      </c>
    </row>
    <row r="496" spans="1:21">
      <c r="A496" s="86">
        <v>95301</v>
      </c>
      <c r="B496" s="87" t="s">
        <v>1970</v>
      </c>
      <c r="C496" s="198">
        <v>2.4063999999999999E-3</v>
      </c>
      <c r="D496" s="198">
        <v>2.3544E-3</v>
      </c>
      <c r="E496" s="88">
        <v>972445.58999999973</v>
      </c>
      <c r="F496" s="88">
        <v>1056641</v>
      </c>
      <c r="G496" s="88">
        <v>5107187</v>
      </c>
      <c r="H496" s="88"/>
      <c r="I496" s="89">
        <v>95955.199999999997</v>
      </c>
      <c r="J496" s="89">
        <v>4475524</v>
      </c>
      <c r="K496" s="89">
        <v>349797</v>
      </c>
      <c r="L496" s="88">
        <v>72796</v>
      </c>
      <c r="M496" s="88"/>
      <c r="N496" s="89">
        <v>178962</v>
      </c>
      <c r="O496" s="89">
        <v>1651893</v>
      </c>
      <c r="P496" s="89">
        <v>0</v>
      </c>
      <c r="Q496" s="88">
        <v>22569</v>
      </c>
      <c r="R496" s="88"/>
      <c r="S496" s="89">
        <v>1365076</v>
      </c>
      <c r="T496" s="90">
        <v>13085</v>
      </c>
      <c r="U496" s="90">
        <v>1378161</v>
      </c>
    </row>
    <row r="497" spans="1:21">
      <c r="A497" s="86">
        <v>95311</v>
      </c>
      <c r="B497" s="87" t="s">
        <v>1971</v>
      </c>
      <c r="C497" s="198">
        <v>2.6841999999999999E-3</v>
      </c>
      <c r="D497" s="198">
        <v>2.9946E-3</v>
      </c>
      <c r="E497" s="88">
        <v>1161820.17</v>
      </c>
      <c r="F497" s="88">
        <v>1343959</v>
      </c>
      <c r="G497" s="88">
        <v>5696772</v>
      </c>
      <c r="H497" s="88"/>
      <c r="I497" s="89">
        <v>107032</v>
      </c>
      <c r="J497" s="89">
        <v>4992188</v>
      </c>
      <c r="K497" s="89">
        <v>390178</v>
      </c>
      <c r="L497" s="88">
        <v>8404</v>
      </c>
      <c r="M497" s="88"/>
      <c r="N497" s="89">
        <v>199621</v>
      </c>
      <c r="O497" s="89">
        <v>1842591</v>
      </c>
      <c r="P497" s="89">
        <v>0</v>
      </c>
      <c r="Q497" s="88">
        <v>175770</v>
      </c>
      <c r="R497" s="88"/>
      <c r="S497" s="89">
        <v>1522663</v>
      </c>
      <c r="T497" s="90">
        <v>-55618</v>
      </c>
      <c r="U497" s="90">
        <v>1467045</v>
      </c>
    </row>
    <row r="498" spans="1:21">
      <c r="A498" s="86">
        <v>95317</v>
      </c>
      <c r="B498" s="87" t="s">
        <v>1972</v>
      </c>
      <c r="C498" s="198">
        <v>5.1400000000000003E-5</v>
      </c>
      <c r="D498" s="198">
        <v>5.3900000000000002E-5</v>
      </c>
      <c r="E498" s="88">
        <v>25005.010000000002</v>
      </c>
      <c r="F498" s="88">
        <v>24190</v>
      </c>
      <c r="G498" s="88">
        <v>109088</v>
      </c>
      <c r="H498" s="88"/>
      <c r="I498" s="89">
        <v>2050</v>
      </c>
      <c r="J498" s="89">
        <v>95596</v>
      </c>
      <c r="K498" s="89">
        <v>7472</v>
      </c>
      <c r="L498" s="88">
        <v>5874</v>
      </c>
      <c r="M498" s="88"/>
      <c r="N498" s="89">
        <v>3823</v>
      </c>
      <c r="O498" s="89">
        <v>35284</v>
      </c>
      <c r="P498" s="89">
        <v>0</v>
      </c>
      <c r="Q498" s="88">
        <v>75.62</v>
      </c>
      <c r="R498" s="88"/>
      <c r="S498" s="89">
        <v>29158</v>
      </c>
      <c r="T498" s="90">
        <v>1881</v>
      </c>
      <c r="U498" s="90">
        <v>31039</v>
      </c>
    </row>
    <row r="499" spans="1:21">
      <c r="A499" s="86">
        <v>95321</v>
      </c>
      <c r="B499" s="87" t="s">
        <v>1973</v>
      </c>
      <c r="C499" s="198">
        <v>5.7000000000000003E-5</v>
      </c>
      <c r="D499" s="198">
        <v>5.6499999999999998E-5</v>
      </c>
      <c r="E499" s="88">
        <v>24286.95</v>
      </c>
      <c r="F499" s="88">
        <v>25357</v>
      </c>
      <c r="G499" s="88">
        <v>120973</v>
      </c>
      <c r="H499" s="88"/>
      <c r="I499" s="89">
        <v>2272.875</v>
      </c>
      <c r="J499" s="89">
        <v>106011</v>
      </c>
      <c r="K499" s="89">
        <v>8286</v>
      </c>
      <c r="L499" s="88">
        <v>4716</v>
      </c>
      <c r="M499" s="88"/>
      <c r="N499" s="89">
        <v>4239</v>
      </c>
      <c r="O499" s="89">
        <v>39128</v>
      </c>
      <c r="P499" s="89">
        <v>0</v>
      </c>
      <c r="Q499" s="88">
        <v>0</v>
      </c>
      <c r="R499" s="88"/>
      <c r="S499" s="89">
        <v>32334</v>
      </c>
      <c r="T499" s="90">
        <v>1628</v>
      </c>
      <c r="U499" s="90">
        <v>33963</v>
      </c>
    </row>
    <row r="500" spans="1:21">
      <c r="A500" s="86">
        <v>95401</v>
      </c>
      <c r="B500" s="87" t="s">
        <v>1974</v>
      </c>
      <c r="C500" s="198">
        <v>2.9979999999999998E-3</v>
      </c>
      <c r="D500" s="198">
        <v>2.8663999999999999E-3</v>
      </c>
      <c r="E500" s="88">
        <v>1170186.01</v>
      </c>
      <c r="F500" s="88">
        <v>1286423</v>
      </c>
      <c r="G500" s="88">
        <v>6362760</v>
      </c>
      <c r="H500" s="88"/>
      <c r="I500" s="89">
        <v>119545</v>
      </c>
      <c r="J500" s="89">
        <v>5575806</v>
      </c>
      <c r="K500" s="89">
        <v>435792</v>
      </c>
      <c r="L500" s="88">
        <v>42759</v>
      </c>
      <c r="M500" s="88"/>
      <c r="N500" s="89">
        <v>222958</v>
      </c>
      <c r="O500" s="89">
        <v>2058001</v>
      </c>
      <c r="P500" s="89">
        <v>0</v>
      </c>
      <c r="Q500" s="88">
        <v>0</v>
      </c>
      <c r="R500" s="88"/>
      <c r="S500" s="89">
        <v>1700672</v>
      </c>
      <c r="T500" s="90">
        <v>15064</v>
      </c>
      <c r="U500" s="90">
        <v>1715737</v>
      </c>
    </row>
    <row r="501" spans="1:21">
      <c r="A501" s="86">
        <v>95404</v>
      </c>
      <c r="B501" s="87" t="s">
        <v>1975</v>
      </c>
      <c r="C501" s="198">
        <v>4.9799999999999998E-5</v>
      </c>
      <c r="D501" s="198">
        <v>3.4999999999999997E-5</v>
      </c>
      <c r="E501" s="88">
        <v>17581.860000000004</v>
      </c>
      <c r="F501" s="88">
        <v>15708</v>
      </c>
      <c r="G501" s="88">
        <v>105692</v>
      </c>
      <c r="H501" s="88"/>
      <c r="I501" s="89">
        <v>1986</v>
      </c>
      <c r="J501" s="89">
        <v>92620</v>
      </c>
      <c r="K501" s="89">
        <v>7239</v>
      </c>
      <c r="L501" s="88">
        <v>6596</v>
      </c>
      <c r="M501" s="88"/>
      <c r="N501" s="89">
        <v>3704</v>
      </c>
      <c r="O501" s="89">
        <v>34186</v>
      </c>
      <c r="P501" s="89">
        <v>0</v>
      </c>
      <c r="Q501" s="88">
        <v>0</v>
      </c>
      <c r="R501" s="88"/>
      <c r="S501" s="89">
        <v>28250</v>
      </c>
      <c r="T501" s="90">
        <v>1847</v>
      </c>
      <c r="U501" s="90">
        <v>30097</v>
      </c>
    </row>
    <row r="502" spans="1:21">
      <c r="A502" s="86">
        <v>95405</v>
      </c>
      <c r="B502" s="87" t="s">
        <v>1976</v>
      </c>
      <c r="C502" s="198">
        <v>1.84E-5</v>
      </c>
      <c r="D502" s="198">
        <v>1.7E-5</v>
      </c>
      <c r="E502" s="88">
        <v>15271.409999999998</v>
      </c>
      <c r="F502" s="88">
        <v>7629</v>
      </c>
      <c r="G502" s="88">
        <v>39051</v>
      </c>
      <c r="H502" s="88"/>
      <c r="I502" s="89">
        <v>733.7</v>
      </c>
      <c r="J502" s="89">
        <v>34221</v>
      </c>
      <c r="K502" s="89">
        <v>2675</v>
      </c>
      <c r="L502" s="88">
        <v>12414</v>
      </c>
      <c r="M502" s="88"/>
      <c r="N502" s="89">
        <v>1368</v>
      </c>
      <c r="O502" s="89">
        <v>12631</v>
      </c>
      <c r="P502" s="89">
        <v>0</v>
      </c>
      <c r="Q502" s="88">
        <v>0</v>
      </c>
      <c r="R502" s="88"/>
      <c r="S502" s="89">
        <v>10438</v>
      </c>
      <c r="T502" s="90">
        <v>3754</v>
      </c>
      <c r="U502" s="90">
        <v>14192</v>
      </c>
    </row>
    <row r="503" spans="1:21">
      <c r="A503" s="86">
        <v>95411</v>
      </c>
      <c r="B503" s="87" t="s">
        <v>1977</v>
      </c>
      <c r="C503" s="198">
        <v>2.3272000000000002E-3</v>
      </c>
      <c r="D503" s="198">
        <v>2.3019E-3</v>
      </c>
      <c r="E503" s="88">
        <v>960133.56999999983</v>
      </c>
      <c r="F503" s="88">
        <v>1033079</v>
      </c>
      <c r="G503" s="88">
        <v>4939098</v>
      </c>
      <c r="H503" s="88"/>
      <c r="I503" s="89">
        <v>92797.1</v>
      </c>
      <c r="J503" s="89">
        <v>4328224</v>
      </c>
      <c r="K503" s="89">
        <v>338284</v>
      </c>
      <c r="L503" s="88">
        <v>19324</v>
      </c>
      <c r="M503" s="88"/>
      <c r="N503" s="89">
        <v>173072</v>
      </c>
      <c r="O503" s="89">
        <v>1597525</v>
      </c>
      <c r="P503" s="89">
        <v>0</v>
      </c>
      <c r="Q503" s="88">
        <v>37438</v>
      </c>
      <c r="R503" s="88"/>
      <c r="S503" s="89">
        <v>1320148</v>
      </c>
      <c r="T503" s="90">
        <v>-13504</v>
      </c>
      <c r="U503" s="90">
        <v>1306644</v>
      </c>
    </row>
    <row r="504" spans="1:21">
      <c r="A504" s="86">
        <v>95412</v>
      </c>
      <c r="B504" s="87" t="s">
        <v>1978</v>
      </c>
      <c r="C504" s="198">
        <v>0</v>
      </c>
      <c r="D504" s="198">
        <v>0</v>
      </c>
      <c r="E504" s="88">
        <v>0</v>
      </c>
      <c r="F504" s="88">
        <v>0</v>
      </c>
      <c r="G504" s="88">
        <v>0</v>
      </c>
      <c r="H504" s="88"/>
      <c r="I504" s="89">
        <v>0</v>
      </c>
      <c r="J504" s="89">
        <v>0</v>
      </c>
      <c r="K504" s="89">
        <v>0</v>
      </c>
      <c r="L504" s="88">
        <v>0</v>
      </c>
      <c r="M504" s="88"/>
      <c r="N504" s="89">
        <v>0</v>
      </c>
      <c r="O504" s="89">
        <v>0</v>
      </c>
      <c r="P504" s="89">
        <v>0</v>
      </c>
      <c r="Q504" s="88">
        <v>46349</v>
      </c>
      <c r="R504" s="88"/>
      <c r="S504" s="89">
        <v>0</v>
      </c>
      <c r="T504" s="90">
        <v>-18518</v>
      </c>
      <c r="U504" s="90">
        <v>-18518</v>
      </c>
    </row>
    <row r="505" spans="1:21">
      <c r="A505" s="86">
        <v>95413</v>
      </c>
      <c r="B505" s="87" t="s">
        <v>1979</v>
      </c>
      <c r="C505" s="198">
        <v>2.945E-4</v>
      </c>
      <c r="D505" s="198">
        <v>2.9579999999999998E-4</v>
      </c>
      <c r="E505" s="88">
        <v>262974.70999999996</v>
      </c>
      <c r="F505" s="88">
        <v>132753</v>
      </c>
      <c r="G505" s="88">
        <v>625028</v>
      </c>
      <c r="H505" s="88"/>
      <c r="I505" s="89">
        <v>11743.1875</v>
      </c>
      <c r="J505" s="89">
        <v>547723</v>
      </c>
      <c r="K505" s="89">
        <v>42809</v>
      </c>
      <c r="L505" s="88">
        <v>198118</v>
      </c>
      <c r="M505" s="88"/>
      <c r="N505" s="89">
        <v>21902</v>
      </c>
      <c r="O505" s="89">
        <v>202162</v>
      </c>
      <c r="P505" s="89">
        <v>0</v>
      </c>
      <c r="Q505" s="88">
        <v>18897.04</v>
      </c>
      <c r="R505" s="88"/>
      <c r="S505" s="89">
        <v>167061</v>
      </c>
      <c r="T505" s="90">
        <v>50061</v>
      </c>
      <c r="U505" s="90">
        <v>217122</v>
      </c>
    </row>
    <row r="506" spans="1:21">
      <c r="A506" s="86">
        <v>95415</v>
      </c>
      <c r="B506" s="87" t="s">
        <v>1980</v>
      </c>
      <c r="C506" s="198">
        <v>7.9499999999999994E-5</v>
      </c>
      <c r="D506" s="198">
        <v>7.6600000000000005E-5</v>
      </c>
      <c r="E506" s="88">
        <v>28616.620000000003</v>
      </c>
      <c r="F506" s="88">
        <v>34378</v>
      </c>
      <c r="G506" s="88">
        <v>168726</v>
      </c>
      <c r="H506" s="88"/>
      <c r="I506" s="89">
        <v>3170.0625</v>
      </c>
      <c r="J506" s="89">
        <v>147857</v>
      </c>
      <c r="K506" s="89">
        <v>11556</v>
      </c>
      <c r="L506" s="88">
        <v>10656.45</v>
      </c>
      <c r="M506" s="88"/>
      <c r="N506" s="89">
        <v>5912</v>
      </c>
      <c r="O506" s="89">
        <v>54573</v>
      </c>
      <c r="P506" s="89">
        <v>0</v>
      </c>
      <c r="Q506" s="88">
        <v>7763</v>
      </c>
      <c r="R506" s="88"/>
      <c r="S506" s="89">
        <v>45098</v>
      </c>
      <c r="T506" s="90">
        <v>2762</v>
      </c>
      <c r="U506" s="90">
        <v>47859</v>
      </c>
    </row>
    <row r="507" spans="1:21">
      <c r="A507" s="86">
        <v>95421</v>
      </c>
      <c r="B507" s="87" t="s">
        <v>1981</v>
      </c>
      <c r="C507" s="198">
        <v>3.9100000000000002E-5</v>
      </c>
      <c r="D507" s="198">
        <v>5.1E-5</v>
      </c>
      <c r="E507" s="88">
        <v>15644.039999999997</v>
      </c>
      <c r="F507" s="88">
        <v>22888</v>
      </c>
      <c r="G507" s="88">
        <v>82983</v>
      </c>
      <c r="H507" s="88"/>
      <c r="I507" s="89">
        <v>1559</v>
      </c>
      <c r="J507" s="89">
        <v>72720</v>
      </c>
      <c r="K507" s="89">
        <v>5684</v>
      </c>
      <c r="L507" s="88">
        <v>0</v>
      </c>
      <c r="M507" s="88"/>
      <c r="N507" s="89">
        <v>2908</v>
      </c>
      <c r="O507" s="89">
        <v>26841</v>
      </c>
      <c r="P507" s="89">
        <v>0</v>
      </c>
      <c r="Q507" s="88">
        <v>14322</v>
      </c>
      <c r="R507" s="88"/>
      <c r="S507" s="89">
        <v>22180</v>
      </c>
      <c r="T507" s="90">
        <v>-4969</v>
      </c>
      <c r="U507" s="90">
        <v>17211</v>
      </c>
    </row>
    <row r="508" spans="1:21">
      <c r="A508" s="86">
        <v>95431</v>
      </c>
      <c r="B508" s="87" t="s">
        <v>1982</v>
      </c>
      <c r="C508" s="198">
        <v>1.8009999999999999E-4</v>
      </c>
      <c r="D508" s="198">
        <v>1.7249999999999999E-4</v>
      </c>
      <c r="E508" s="88">
        <v>59568.97</v>
      </c>
      <c r="F508" s="88">
        <v>77417</v>
      </c>
      <c r="G508" s="88">
        <v>382233</v>
      </c>
      <c r="H508" s="88"/>
      <c r="I508" s="89">
        <v>7181</v>
      </c>
      <c r="J508" s="89">
        <v>334958</v>
      </c>
      <c r="K508" s="89">
        <v>26180</v>
      </c>
      <c r="L508" s="88">
        <v>450</v>
      </c>
      <c r="M508" s="88"/>
      <c r="N508" s="89">
        <v>13394</v>
      </c>
      <c r="O508" s="89">
        <v>123631</v>
      </c>
      <c r="P508" s="89">
        <v>0</v>
      </c>
      <c r="Q508" s="88">
        <v>13081</v>
      </c>
      <c r="R508" s="88"/>
      <c r="S508" s="89">
        <v>102165</v>
      </c>
      <c r="T508" s="90">
        <v>-3706</v>
      </c>
      <c r="U508" s="90">
        <v>98459</v>
      </c>
    </row>
    <row r="509" spans="1:21">
      <c r="A509" s="86">
        <v>95501</v>
      </c>
      <c r="B509" s="87" t="s">
        <v>1983</v>
      </c>
      <c r="C509" s="198">
        <v>4.7917999999999997E-3</v>
      </c>
      <c r="D509" s="198">
        <v>4.8338000000000001E-3</v>
      </c>
      <c r="E509" s="88">
        <v>1890953.7499999998</v>
      </c>
      <c r="F509" s="88">
        <v>2169380</v>
      </c>
      <c r="G509" s="88">
        <v>10169805</v>
      </c>
      <c r="H509" s="88"/>
      <c r="I509" s="89">
        <v>191073</v>
      </c>
      <c r="J509" s="89">
        <v>8911991</v>
      </c>
      <c r="K509" s="89">
        <v>696541</v>
      </c>
      <c r="L509" s="88">
        <v>63710</v>
      </c>
      <c r="M509" s="88"/>
      <c r="N509" s="89">
        <v>356361</v>
      </c>
      <c r="O509" s="89">
        <v>3289369</v>
      </c>
      <c r="P509" s="89">
        <v>0</v>
      </c>
      <c r="Q509" s="88">
        <v>102347</v>
      </c>
      <c r="R509" s="88"/>
      <c r="S509" s="89">
        <v>2718240</v>
      </c>
      <c r="T509" s="90">
        <v>3939</v>
      </c>
      <c r="U509" s="90">
        <v>2722178</v>
      </c>
    </row>
    <row r="510" spans="1:21">
      <c r="A510" s="86">
        <v>95504</v>
      </c>
      <c r="B510" s="87" t="s">
        <v>1984</v>
      </c>
      <c r="C510" s="198">
        <v>8.8999999999999995E-6</v>
      </c>
      <c r="D510" s="198">
        <v>1.2099999999999999E-5</v>
      </c>
      <c r="E510" s="88">
        <v>7171.2</v>
      </c>
      <c r="F510" s="88">
        <v>5430</v>
      </c>
      <c r="G510" s="88">
        <v>18889</v>
      </c>
      <c r="H510" s="88"/>
      <c r="I510" s="89">
        <v>354.88749999999999</v>
      </c>
      <c r="J510" s="89">
        <v>16553</v>
      </c>
      <c r="K510" s="89">
        <v>1294</v>
      </c>
      <c r="L510" s="88">
        <v>5463</v>
      </c>
      <c r="M510" s="88"/>
      <c r="N510" s="89">
        <v>662</v>
      </c>
      <c r="O510" s="89">
        <v>6109</v>
      </c>
      <c r="P510" s="89">
        <v>0</v>
      </c>
      <c r="Q510" s="88">
        <v>0</v>
      </c>
      <c r="R510" s="88"/>
      <c r="S510" s="89">
        <v>5049</v>
      </c>
      <c r="T510" s="90">
        <v>1872</v>
      </c>
      <c r="U510" s="90">
        <v>6921</v>
      </c>
    </row>
    <row r="511" spans="1:21">
      <c r="A511" s="86">
        <v>95511</v>
      </c>
      <c r="B511" s="87" t="s">
        <v>1985</v>
      </c>
      <c r="C511" s="198">
        <v>9.6049999999999998E-4</v>
      </c>
      <c r="D511" s="198">
        <v>1.0989000000000001E-3</v>
      </c>
      <c r="E511" s="88">
        <v>413682.63</v>
      </c>
      <c r="F511" s="88">
        <v>493180</v>
      </c>
      <c r="G511" s="88">
        <v>2038503</v>
      </c>
      <c r="H511" s="88"/>
      <c r="I511" s="89">
        <v>38300</v>
      </c>
      <c r="J511" s="89">
        <v>1786378</v>
      </c>
      <c r="K511" s="89">
        <v>139619</v>
      </c>
      <c r="L511" s="88">
        <v>10807.69</v>
      </c>
      <c r="M511" s="88"/>
      <c r="N511" s="89">
        <v>71431</v>
      </c>
      <c r="O511" s="89">
        <v>659343</v>
      </c>
      <c r="P511" s="89">
        <v>0</v>
      </c>
      <c r="Q511" s="88">
        <v>71910</v>
      </c>
      <c r="R511" s="88"/>
      <c r="S511" s="89">
        <v>544862</v>
      </c>
      <c r="T511" s="90">
        <v>-14323</v>
      </c>
      <c r="U511" s="90">
        <v>530538</v>
      </c>
    </row>
    <row r="512" spans="1:21">
      <c r="A512" s="86">
        <v>95513</v>
      </c>
      <c r="B512" s="87" t="s">
        <v>1986</v>
      </c>
      <c r="C512" s="198">
        <v>4.5500000000000001E-5</v>
      </c>
      <c r="D512" s="198">
        <v>4.4499999999999997E-5</v>
      </c>
      <c r="E512" s="88">
        <v>28270.480000000003</v>
      </c>
      <c r="F512" s="88">
        <v>19971</v>
      </c>
      <c r="G512" s="88">
        <v>96566</v>
      </c>
      <c r="H512" s="88"/>
      <c r="I512" s="89">
        <v>1814.3125</v>
      </c>
      <c r="J512" s="89">
        <v>84623</v>
      </c>
      <c r="K512" s="89">
        <v>6614</v>
      </c>
      <c r="L512" s="88">
        <v>19516</v>
      </c>
      <c r="M512" s="88"/>
      <c r="N512" s="89">
        <v>3384</v>
      </c>
      <c r="O512" s="89">
        <v>31234</v>
      </c>
      <c r="P512" s="89">
        <v>0</v>
      </c>
      <c r="Q512" s="88">
        <v>0</v>
      </c>
      <c r="R512" s="88"/>
      <c r="S512" s="89">
        <v>25811</v>
      </c>
      <c r="T512" s="90">
        <v>6831</v>
      </c>
      <c r="U512" s="90">
        <v>32642</v>
      </c>
    </row>
    <row r="513" spans="1:21">
      <c r="A513" s="86">
        <v>95517</v>
      </c>
      <c r="B513" s="87" t="s">
        <v>1987</v>
      </c>
      <c r="C513" s="198">
        <v>1.66E-5</v>
      </c>
      <c r="D513" s="198">
        <v>1.1399999999999999E-5</v>
      </c>
      <c r="E513" s="88">
        <v>13168.44</v>
      </c>
      <c r="F513" s="88">
        <v>5116</v>
      </c>
      <c r="G513" s="88">
        <v>35231</v>
      </c>
      <c r="H513" s="88"/>
      <c r="I513" s="89">
        <v>662</v>
      </c>
      <c r="J513" s="89">
        <v>30873</v>
      </c>
      <c r="K513" s="89">
        <v>2413</v>
      </c>
      <c r="L513" s="88">
        <v>13465</v>
      </c>
      <c r="M513" s="88"/>
      <c r="N513" s="89">
        <v>1235</v>
      </c>
      <c r="O513" s="89">
        <v>11395</v>
      </c>
      <c r="P513" s="89">
        <v>0</v>
      </c>
      <c r="Q513" s="88">
        <v>0</v>
      </c>
      <c r="R513" s="88"/>
      <c r="S513" s="89">
        <v>9417</v>
      </c>
      <c r="T513" s="90">
        <v>4330</v>
      </c>
      <c r="U513" s="90">
        <v>13747</v>
      </c>
    </row>
    <row r="514" spans="1:21">
      <c r="A514" s="86">
        <v>95601</v>
      </c>
      <c r="B514" s="87" t="s">
        <v>1988</v>
      </c>
      <c r="C514" s="198">
        <v>2.6592999999999999E-3</v>
      </c>
      <c r="D514" s="198">
        <v>2.4567999999999999E-3</v>
      </c>
      <c r="E514" s="88">
        <v>1012936.7699999999</v>
      </c>
      <c r="F514" s="88">
        <v>1102597</v>
      </c>
      <c r="G514" s="88">
        <v>5643925</v>
      </c>
      <c r="H514" s="88"/>
      <c r="I514" s="89">
        <v>106040</v>
      </c>
      <c r="J514" s="89">
        <v>4945878</v>
      </c>
      <c r="K514" s="89">
        <v>386559</v>
      </c>
      <c r="L514" s="88">
        <v>138057</v>
      </c>
      <c r="M514" s="88"/>
      <c r="N514" s="89">
        <v>197769</v>
      </c>
      <c r="O514" s="89">
        <v>1825498</v>
      </c>
      <c r="P514" s="89">
        <v>0</v>
      </c>
      <c r="Q514" s="88">
        <v>0</v>
      </c>
      <c r="R514" s="88"/>
      <c r="S514" s="89">
        <v>1508538</v>
      </c>
      <c r="T514" s="90">
        <v>52467</v>
      </c>
      <c r="U514" s="90">
        <v>1561006</v>
      </c>
    </row>
    <row r="515" spans="1:21">
      <c r="A515" s="86">
        <v>95611</v>
      </c>
      <c r="B515" s="87" t="s">
        <v>1989</v>
      </c>
      <c r="C515" s="198">
        <v>3.9540000000000002E-4</v>
      </c>
      <c r="D515" s="198">
        <v>3.9500000000000001E-4</v>
      </c>
      <c r="E515" s="88">
        <v>162220.80999999997</v>
      </c>
      <c r="F515" s="88">
        <v>177273.63</v>
      </c>
      <c r="G515" s="88">
        <v>839171</v>
      </c>
      <c r="H515" s="88"/>
      <c r="I515" s="89">
        <v>15767</v>
      </c>
      <c r="J515" s="89">
        <v>735382</v>
      </c>
      <c r="K515" s="89">
        <v>57476</v>
      </c>
      <c r="L515" s="88">
        <v>2750</v>
      </c>
      <c r="M515" s="88"/>
      <c r="N515" s="89">
        <v>29406</v>
      </c>
      <c r="O515" s="89">
        <v>271425</v>
      </c>
      <c r="P515" s="89">
        <v>0</v>
      </c>
      <c r="Q515" s="88">
        <v>5641</v>
      </c>
      <c r="R515" s="88"/>
      <c r="S515" s="89">
        <v>224298</v>
      </c>
      <c r="T515" s="90">
        <v>-610</v>
      </c>
      <c r="U515" s="90">
        <v>223688</v>
      </c>
    </row>
    <row r="516" spans="1:21">
      <c r="A516" s="86">
        <v>95617</v>
      </c>
      <c r="B516" s="87" t="s">
        <v>1990</v>
      </c>
      <c r="C516" s="198">
        <v>1.6500000000000001E-5</v>
      </c>
      <c r="D516" s="198">
        <v>1.63E-5</v>
      </c>
      <c r="E516" s="88">
        <v>7075.2599999999993</v>
      </c>
      <c r="F516" s="88">
        <v>7315</v>
      </c>
      <c r="G516" s="88">
        <v>35019</v>
      </c>
      <c r="H516" s="88"/>
      <c r="I516" s="89">
        <v>657.9375</v>
      </c>
      <c r="J516" s="89">
        <v>30687</v>
      </c>
      <c r="K516" s="89">
        <v>2398</v>
      </c>
      <c r="L516" s="88">
        <v>338</v>
      </c>
      <c r="M516" s="88"/>
      <c r="N516" s="89">
        <v>1227</v>
      </c>
      <c r="O516" s="89">
        <v>11327</v>
      </c>
      <c r="P516" s="89">
        <v>0</v>
      </c>
      <c r="Q516" s="88">
        <v>2141</v>
      </c>
      <c r="R516" s="88"/>
      <c r="S516" s="89">
        <v>9360</v>
      </c>
      <c r="T516" s="90">
        <v>-777</v>
      </c>
      <c r="U516" s="90">
        <v>8583</v>
      </c>
    </row>
    <row r="517" spans="1:21">
      <c r="A517" s="86">
        <v>95621</v>
      </c>
      <c r="B517" s="87" t="s">
        <v>1991</v>
      </c>
      <c r="C517" s="198">
        <v>4.8020000000000002E-4</v>
      </c>
      <c r="D517" s="198">
        <v>5.0210000000000001E-4</v>
      </c>
      <c r="E517" s="88">
        <v>211839.76999999996</v>
      </c>
      <c r="F517" s="88">
        <v>225339</v>
      </c>
      <c r="G517" s="88">
        <v>1019145</v>
      </c>
      <c r="H517" s="88"/>
      <c r="I517" s="89">
        <v>19148</v>
      </c>
      <c r="J517" s="89">
        <v>893096</v>
      </c>
      <c r="K517" s="89">
        <v>69802</v>
      </c>
      <c r="L517" s="88">
        <v>6364.02</v>
      </c>
      <c r="M517" s="88"/>
      <c r="N517" s="89">
        <v>35712</v>
      </c>
      <c r="O517" s="89">
        <v>329637</v>
      </c>
      <c r="P517" s="89">
        <v>0</v>
      </c>
      <c r="Q517" s="88">
        <v>3443</v>
      </c>
      <c r="R517" s="88"/>
      <c r="S517" s="89">
        <v>272403</v>
      </c>
      <c r="T517" s="90">
        <v>2021</v>
      </c>
      <c r="U517" s="90">
        <v>274423</v>
      </c>
    </row>
    <row r="518" spans="1:21">
      <c r="A518" s="86">
        <v>95701</v>
      </c>
      <c r="B518" s="87" t="s">
        <v>1992</v>
      </c>
      <c r="C518" s="198">
        <v>1.291E-3</v>
      </c>
      <c r="D518" s="198">
        <v>1.2436999999999999E-3</v>
      </c>
      <c r="E518" s="88">
        <v>517495.15000000008</v>
      </c>
      <c r="F518" s="88">
        <v>558165</v>
      </c>
      <c r="G518" s="88">
        <v>2739934</v>
      </c>
      <c r="H518" s="88"/>
      <c r="I518" s="89">
        <v>51478.625</v>
      </c>
      <c r="J518" s="89">
        <v>2401056</v>
      </c>
      <c r="K518" s="89">
        <v>187661</v>
      </c>
      <c r="L518" s="88">
        <v>51877</v>
      </c>
      <c r="M518" s="88"/>
      <c r="N518" s="89">
        <v>96010</v>
      </c>
      <c r="O518" s="89">
        <v>886217</v>
      </c>
      <c r="P518" s="89">
        <v>0</v>
      </c>
      <c r="Q518" s="88">
        <v>0</v>
      </c>
      <c r="R518" s="88"/>
      <c r="S518" s="89">
        <v>732344</v>
      </c>
      <c r="T518" s="90">
        <v>20713</v>
      </c>
      <c r="U518" s="90">
        <v>753057</v>
      </c>
    </row>
    <row r="519" spans="1:21">
      <c r="A519" s="86">
        <v>95711</v>
      </c>
      <c r="B519" s="87" t="s">
        <v>1993</v>
      </c>
      <c r="C519" s="198">
        <v>1.382E-4</v>
      </c>
      <c r="D519" s="198">
        <v>1.284E-4</v>
      </c>
      <c r="E519" s="88">
        <v>51439.57</v>
      </c>
      <c r="F519" s="88">
        <v>57625</v>
      </c>
      <c r="G519" s="88">
        <v>293307</v>
      </c>
      <c r="H519" s="88"/>
      <c r="I519" s="89">
        <v>5511</v>
      </c>
      <c r="J519" s="89">
        <v>257030</v>
      </c>
      <c r="K519" s="89">
        <v>20089</v>
      </c>
      <c r="L519" s="88">
        <v>9232</v>
      </c>
      <c r="M519" s="88"/>
      <c r="N519" s="89">
        <v>10278</v>
      </c>
      <c r="O519" s="89">
        <v>94868</v>
      </c>
      <c r="P519" s="89">
        <v>0</v>
      </c>
      <c r="Q519" s="88">
        <v>143</v>
      </c>
      <c r="R519" s="88"/>
      <c r="S519" s="89">
        <v>78397</v>
      </c>
      <c r="T519" s="90">
        <v>3104</v>
      </c>
      <c r="U519" s="90">
        <v>81500</v>
      </c>
    </row>
    <row r="520" spans="1:21">
      <c r="A520" s="86">
        <v>95721</v>
      </c>
      <c r="B520" s="87" t="s">
        <v>1994</v>
      </c>
      <c r="C520" s="198">
        <v>6.6199999999999996E-5</v>
      </c>
      <c r="D520" s="198">
        <v>6.7199999999999994E-5</v>
      </c>
      <c r="E520" s="88">
        <v>22493.79</v>
      </c>
      <c r="F520" s="88">
        <v>30159</v>
      </c>
      <c r="G520" s="88">
        <v>140499</v>
      </c>
      <c r="H520" s="88"/>
      <c r="I520" s="89">
        <v>2640</v>
      </c>
      <c r="J520" s="89">
        <v>123122</v>
      </c>
      <c r="K520" s="89">
        <v>9623</v>
      </c>
      <c r="L520" s="88">
        <v>0</v>
      </c>
      <c r="M520" s="88"/>
      <c r="N520" s="89">
        <v>4923</v>
      </c>
      <c r="O520" s="89">
        <v>45444</v>
      </c>
      <c r="P520" s="89">
        <v>0</v>
      </c>
      <c r="Q520" s="88">
        <v>9473</v>
      </c>
      <c r="R520" s="88"/>
      <c r="S520" s="89">
        <v>37553</v>
      </c>
      <c r="T520" s="90">
        <v>-3665</v>
      </c>
      <c r="U520" s="90">
        <v>33888</v>
      </c>
    </row>
    <row r="521" spans="1:21">
      <c r="A521" s="86">
        <v>95733</v>
      </c>
      <c r="B521" s="87" t="s">
        <v>1995</v>
      </c>
      <c r="C521" s="198">
        <v>1.56E-5</v>
      </c>
      <c r="D521" s="198">
        <v>1.63E-5</v>
      </c>
      <c r="E521" s="88">
        <v>6566.4400000000005</v>
      </c>
      <c r="F521" s="88">
        <v>7315</v>
      </c>
      <c r="G521" s="88">
        <v>33108</v>
      </c>
      <c r="H521" s="88"/>
      <c r="I521" s="89">
        <v>622</v>
      </c>
      <c r="J521" s="89">
        <v>29014</v>
      </c>
      <c r="K521" s="89">
        <v>2268</v>
      </c>
      <c r="L521" s="88">
        <v>926</v>
      </c>
      <c r="M521" s="88"/>
      <c r="N521" s="89">
        <v>1160</v>
      </c>
      <c r="O521" s="89">
        <v>10709</v>
      </c>
      <c r="P521" s="89">
        <v>0</v>
      </c>
      <c r="Q521" s="88">
        <v>259</v>
      </c>
      <c r="R521" s="88"/>
      <c r="S521" s="89">
        <v>8849</v>
      </c>
      <c r="T521" s="90">
        <v>277</v>
      </c>
      <c r="U521" s="90">
        <v>9127</v>
      </c>
    </row>
    <row r="522" spans="1:21">
      <c r="A522" s="86">
        <v>95801</v>
      </c>
      <c r="B522" s="87" t="s">
        <v>1996</v>
      </c>
      <c r="C522" s="198">
        <v>8.9349999999999998E-4</v>
      </c>
      <c r="D522" s="198">
        <v>9.1810000000000004E-4</v>
      </c>
      <c r="E522" s="88">
        <v>383793.67</v>
      </c>
      <c r="F522" s="88">
        <v>412038</v>
      </c>
      <c r="G522" s="88">
        <v>1896306</v>
      </c>
      <c r="H522" s="88"/>
      <c r="I522" s="89">
        <v>35628</v>
      </c>
      <c r="J522" s="89">
        <v>1661769</v>
      </c>
      <c r="K522" s="89">
        <v>129880</v>
      </c>
      <c r="L522" s="88">
        <v>14615</v>
      </c>
      <c r="M522" s="88"/>
      <c r="N522" s="89">
        <v>66449</v>
      </c>
      <c r="O522" s="89">
        <v>613350</v>
      </c>
      <c r="P522" s="89">
        <v>0</v>
      </c>
      <c r="Q522" s="88">
        <v>8079</v>
      </c>
      <c r="R522" s="88"/>
      <c r="S522" s="89">
        <v>506855</v>
      </c>
      <c r="T522" s="90">
        <v>1206</v>
      </c>
      <c r="U522" s="90">
        <v>508061</v>
      </c>
    </row>
    <row r="523" spans="1:21">
      <c r="A523" s="86">
        <v>95802</v>
      </c>
      <c r="B523" s="87" t="s">
        <v>1997</v>
      </c>
      <c r="C523" s="198">
        <v>6.8000000000000001E-6</v>
      </c>
      <c r="D523" s="198">
        <v>6.8000000000000001E-6</v>
      </c>
      <c r="E523" s="88">
        <v>4626.88</v>
      </c>
      <c r="F523" s="88">
        <v>3052</v>
      </c>
      <c r="G523" s="88">
        <v>14432</v>
      </c>
      <c r="H523" s="88"/>
      <c r="I523" s="89">
        <v>271</v>
      </c>
      <c r="J523" s="89">
        <v>12647</v>
      </c>
      <c r="K523" s="89">
        <v>988</v>
      </c>
      <c r="L523" s="88">
        <v>2741</v>
      </c>
      <c r="M523" s="88"/>
      <c r="N523" s="89">
        <v>506</v>
      </c>
      <c r="O523" s="89">
        <v>4668</v>
      </c>
      <c r="P523" s="89">
        <v>0</v>
      </c>
      <c r="Q523" s="88">
        <v>2509</v>
      </c>
      <c r="R523" s="88"/>
      <c r="S523" s="89">
        <v>3857</v>
      </c>
      <c r="T523" s="90">
        <v>-428</v>
      </c>
      <c r="U523" s="90">
        <v>3429</v>
      </c>
    </row>
    <row r="524" spans="1:21">
      <c r="A524" s="86">
        <v>95804</v>
      </c>
      <c r="B524" s="87" t="s">
        <v>1998</v>
      </c>
      <c r="C524" s="198">
        <v>1.63E-5</v>
      </c>
      <c r="D524" s="198">
        <v>1.4399999999999999E-5</v>
      </c>
      <c r="E524" s="88">
        <v>6017.02</v>
      </c>
      <c r="F524" s="88">
        <v>6463</v>
      </c>
      <c r="G524" s="88">
        <v>34594</v>
      </c>
      <c r="H524" s="88"/>
      <c r="I524" s="89">
        <v>649.96249999999998</v>
      </c>
      <c r="J524" s="89">
        <v>30315</v>
      </c>
      <c r="K524" s="89">
        <v>2369</v>
      </c>
      <c r="L524" s="88">
        <v>3054</v>
      </c>
      <c r="M524" s="88"/>
      <c r="N524" s="89">
        <v>1212</v>
      </c>
      <c r="O524" s="89">
        <v>11189</v>
      </c>
      <c r="P524" s="89">
        <v>0</v>
      </c>
      <c r="Q524" s="88">
        <v>0</v>
      </c>
      <c r="R524" s="88"/>
      <c r="S524" s="89">
        <v>9246</v>
      </c>
      <c r="T524" s="90">
        <v>1187</v>
      </c>
      <c r="U524" s="90">
        <v>10434</v>
      </c>
    </row>
    <row r="525" spans="1:21">
      <c r="A525" s="86">
        <v>95811</v>
      </c>
      <c r="B525" s="87" t="s">
        <v>1999</v>
      </c>
      <c r="C525" s="198">
        <v>5.3410000000000003E-4</v>
      </c>
      <c r="D525" s="198">
        <v>5.2459999999999996E-4</v>
      </c>
      <c r="E525" s="88">
        <v>215302.64</v>
      </c>
      <c r="F525" s="88">
        <v>235437</v>
      </c>
      <c r="G525" s="88">
        <v>1133539</v>
      </c>
      <c r="H525" s="88"/>
      <c r="I525" s="89">
        <v>21297</v>
      </c>
      <c r="J525" s="89">
        <v>993342</v>
      </c>
      <c r="K525" s="89">
        <v>77637</v>
      </c>
      <c r="L525" s="88">
        <v>2541</v>
      </c>
      <c r="M525" s="88"/>
      <c r="N525" s="89">
        <v>39720</v>
      </c>
      <c r="O525" s="89">
        <v>366637</v>
      </c>
      <c r="P525" s="89">
        <v>0</v>
      </c>
      <c r="Q525" s="88">
        <v>5345</v>
      </c>
      <c r="R525" s="88"/>
      <c r="S525" s="89">
        <v>302978</v>
      </c>
      <c r="T525" s="90">
        <v>-1032</v>
      </c>
      <c r="U525" s="90">
        <v>301947</v>
      </c>
    </row>
    <row r="526" spans="1:21">
      <c r="A526" s="86">
        <v>95813</v>
      </c>
      <c r="B526" s="87" t="s">
        <v>2000</v>
      </c>
      <c r="C526" s="198">
        <v>4.4400000000000002E-5</v>
      </c>
      <c r="D526" s="198">
        <v>5.02E-5</v>
      </c>
      <c r="E526" s="88">
        <v>61209.42</v>
      </c>
      <c r="F526" s="88">
        <v>22529</v>
      </c>
      <c r="G526" s="88">
        <v>94232</v>
      </c>
      <c r="H526" s="88"/>
      <c r="I526" s="89">
        <v>1770.45</v>
      </c>
      <c r="J526" s="89">
        <v>82577</v>
      </c>
      <c r="K526" s="89">
        <v>6454</v>
      </c>
      <c r="L526" s="88">
        <v>51874</v>
      </c>
      <c r="M526" s="88"/>
      <c r="N526" s="89">
        <v>3302</v>
      </c>
      <c r="O526" s="89">
        <v>30479</v>
      </c>
      <c r="P526" s="89">
        <v>0</v>
      </c>
      <c r="Q526" s="88">
        <v>0</v>
      </c>
      <c r="R526" s="88"/>
      <c r="S526" s="89">
        <v>25187</v>
      </c>
      <c r="T526" s="90">
        <v>15540</v>
      </c>
      <c r="U526" s="90">
        <v>40727</v>
      </c>
    </row>
    <row r="527" spans="1:21">
      <c r="A527" s="86">
        <v>95821</v>
      </c>
      <c r="B527" s="87" t="s">
        <v>2001</v>
      </c>
      <c r="C527" s="198">
        <v>1.7E-6</v>
      </c>
      <c r="D527" s="198">
        <v>1.5999999999999999E-6</v>
      </c>
      <c r="E527" s="88">
        <v>1922.0400000000002</v>
      </c>
      <c r="F527" s="88">
        <v>718</v>
      </c>
      <c r="G527" s="88">
        <v>3608</v>
      </c>
      <c r="H527" s="88"/>
      <c r="I527" s="89">
        <v>68</v>
      </c>
      <c r="J527" s="89">
        <v>3162</v>
      </c>
      <c r="K527" s="89">
        <v>247</v>
      </c>
      <c r="L527" s="88">
        <v>1916</v>
      </c>
      <c r="M527" s="88"/>
      <c r="N527" s="89">
        <v>126</v>
      </c>
      <c r="O527" s="89">
        <v>1167</v>
      </c>
      <c r="P527" s="89">
        <v>0</v>
      </c>
      <c r="Q527" s="88">
        <v>0</v>
      </c>
      <c r="R527" s="88"/>
      <c r="S527" s="89">
        <v>964</v>
      </c>
      <c r="T527" s="90">
        <v>623</v>
      </c>
      <c r="U527" s="90">
        <v>1587</v>
      </c>
    </row>
    <row r="528" spans="1:21">
      <c r="A528" s="86">
        <v>95831</v>
      </c>
      <c r="B528" s="87" t="s">
        <v>2002</v>
      </c>
      <c r="C528" s="198">
        <v>1.36E-5</v>
      </c>
      <c r="D528" s="198">
        <v>1.9199999999999999E-5</v>
      </c>
      <c r="E528" s="88">
        <v>18920.61</v>
      </c>
      <c r="F528" s="88">
        <v>8617</v>
      </c>
      <c r="G528" s="88">
        <v>28864</v>
      </c>
      <c r="H528" s="88"/>
      <c r="I528" s="89">
        <v>542</v>
      </c>
      <c r="J528" s="89">
        <v>25294</v>
      </c>
      <c r="K528" s="89">
        <v>1977</v>
      </c>
      <c r="L528" s="88">
        <v>15027</v>
      </c>
      <c r="M528" s="88"/>
      <c r="N528" s="89">
        <v>1011</v>
      </c>
      <c r="O528" s="89">
        <v>9336</v>
      </c>
      <c r="P528" s="89">
        <v>0</v>
      </c>
      <c r="Q528" s="88">
        <v>0</v>
      </c>
      <c r="R528" s="88"/>
      <c r="S528" s="89">
        <v>7715</v>
      </c>
      <c r="T528" s="90">
        <v>4667</v>
      </c>
      <c r="U528" s="90">
        <v>12382</v>
      </c>
    </row>
    <row r="529" spans="1:21">
      <c r="A529" s="86">
        <v>95841</v>
      </c>
      <c r="B529" s="87" t="s">
        <v>2003</v>
      </c>
      <c r="C529" s="198">
        <v>2.1100000000000001E-5</v>
      </c>
      <c r="D529" s="198">
        <v>2.0699999999999998E-5</v>
      </c>
      <c r="E529" s="88">
        <v>9619.65</v>
      </c>
      <c r="F529" s="88">
        <v>9290</v>
      </c>
      <c r="G529" s="88">
        <v>44781</v>
      </c>
      <c r="H529" s="88"/>
      <c r="I529" s="89">
        <v>841</v>
      </c>
      <c r="J529" s="89">
        <v>39243</v>
      </c>
      <c r="K529" s="89">
        <v>3067</v>
      </c>
      <c r="L529" s="88">
        <v>1840</v>
      </c>
      <c r="M529" s="88"/>
      <c r="N529" s="89">
        <v>1569</v>
      </c>
      <c r="O529" s="89">
        <v>14484</v>
      </c>
      <c r="P529" s="89">
        <v>0</v>
      </c>
      <c r="Q529" s="88">
        <v>0</v>
      </c>
      <c r="R529" s="88"/>
      <c r="S529" s="89">
        <v>11969</v>
      </c>
      <c r="T529" s="90">
        <v>601</v>
      </c>
      <c r="U529" s="90">
        <v>12570</v>
      </c>
    </row>
    <row r="530" spans="1:21">
      <c r="A530" s="86">
        <v>95851</v>
      </c>
      <c r="B530" s="87" t="s">
        <v>2004</v>
      </c>
      <c r="C530" s="198">
        <v>1.3009999999999999E-4</v>
      </c>
      <c r="D530" s="198">
        <v>1.44E-4</v>
      </c>
      <c r="E530" s="88">
        <v>128218.45000000001</v>
      </c>
      <c r="F530" s="88">
        <v>64626</v>
      </c>
      <c r="G530" s="88">
        <v>276116</v>
      </c>
      <c r="H530" s="88"/>
      <c r="I530" s="89">
        <v>5188</v>
      </c>
      <c r="J530" s="89">
        <v>241965</v>
      </c>
      <c r="K530" s="89">
        <v>18911</v>
      </c>
      <c r="L530" s="88">
        <v>90972</v>
      </c>
      <c r="M530" s="88"/>
      <c r="N530" s="89">
        <v>9675</v>
      </c>
      <c r="O530" s="89">
        <v>89308</v>
      </c>
      <c r="P530" s="89">
        <v>0</v>
      </c>
      <c r="Q530" s="88">
        <v>8402</v>
      </c>
      <c r="R530" s="88"/>
      <c r="S530" s="89">
        <v>73802</v>
      </c>
      <c r="T530" s="90">
        <v>23087</v>
      </c>
      <c r="U530" s="90">
        <v>96889</v>
      </c>
    </row>
    <row r="531" spans="1:21">
      <c r="A531" s="86">
        <v>95853</v>
      </c>
      <c r="B531" s="87" t="s">
        <v>2005</v>
      </c>
      <c r="C531" s="198">
        <v>2.4000000000000001E-5</v>
      </c>
      <c r="D531" s="198">
        <v>2.44E-5</v>
      </c>
      <c r="E531" s="88">
        <v>14930.279999999999</v>
      </c>
      <c r="F531" s="88">
        <v>10951</v>
      </c>
      <c r="G531" s="88">
        <v>50936.04</v>
      </c>
      <c r="H531" s="88"/>
      <c r="I531" s="89">
        <v>957</v>
      </c>
      <c r="J531" s="89">
        <v>44636</v>
      </c>
      <c r="K531" s="89">
        <v>3489</v>
      </c>
      <c r="L531" s="88">
        <v>8043</v>
      </c>
      <c r="M531" s="88"/>
      <c r="N531" s="89">
        <v>1785</v>
      </c>
      <c r="O531" s="89">
        <v>16475</v>
      </c>
      <c r="P531" s="89">
        <v>0</v>
      </c>
      <c r="Q531" s="88">
        <v>0</v>
      </c>
      <c r="R531" s="88"/>
      <c r="S531" s="89">
        <v>13614</v>
      </c>
      <c r="T531" s="90">
        <v>2790</v>
      </c>
      <c r="U531" s="90">
        <v>16405</v>
      </c>
    </row>
    <row r="532" spans="1:21">
      <c r="A532" s="86">
        <v>95901</v>
      </c>
      <c r="B532" s="87" t="s">
        <v>2006</v>
      </c>
      <c r="C532" s="198">
        <v>1.8266999999999999E-3</v>
      </c>
      <c r="D532" s="198">
        <v>1.8056000000000001E-3</v>
      </c>
      <c r="E532" s="88">
        <v>722469.93</v>
      </c>
      <c r="F532" s="88">
        <v>810342</v>
      </c>
      <c r="G532" s="88">
        <v>3876869</v>
      </c>
      <c r="H532" s="88"/>
      <c r="I532" s="89">
        <v>72840</v>
      </c>
      <c r="J532" s="89">
        <v>3397373</v>
      </c>
      <c r="K532" s="89">
        <v>265531</v>
      </c>
      <c r="L532" s="88">
        <v>69258</v>
      </c>
      <c r="M532" s="88"/>
      <c r="N532" s="89">
        <v>135850</v>
      </c>
      <c r="O532" s="89">
        <v>1253953</v>
      </c>
      <c r="P532" s="89">
        <v>0</v>
      </c>
      <c r="Q532" s="88">
        <v>11402</v>
      </c>
      <c r="R532" s="88"/>
      <c r="S532" s="89">
        <v>1036230</v>
      </c>
      <c r="T532" s="90">
        <v>29652</v>
      </c>
      <c r="U532" s="90">
        <v>1065882</v>
      </c>
    </row>
    <row r="533" spans="1:21">
      <c r="A533" s="86">
        <v>95908</v>
      </c>
      <c r="B533" s="87" t="s">
        <v>2007</v>
      </c>
      <c r="C533" s="198">
        <v>7.2000000000000002E-5</v>
      </c>
      <c r="D533" s="198">
        <v>6.6699999999999995E-5</v>
      </c>
      <c r="E533" s="88">
        <v>21165.479999999996</v>
      </c>
      <c r="F533" s="88">
        <v>29935</v>
      </c>
      <c r="G533" s="88">
        <v>152808.12</v>
      </c>
      <c r="H533" s="88"/>
      <c r="I533" s="89">
        <v>2871</v>
      </c>
      <c r="J533" s="89">
        <v>133909</v>
      </c>
      <c r="K533" s="89">
        <v>10466</v>
      </c>
      <c r="L533" s="88">
        <v>0</v>
      </c>
      <c r="M533" s="88"/>
      <c r="N533" s="89">
        <v>5355</v>
      </c>
      <c r="O533" s="89">
        <v>49425</v>
      </c>
      <c r="P533" s="89">
        <v>0</v>
      </c>
      <c r="Q533" s="88">
        <v>24519</v>
      </c>
      <c r="R533" s="88"/>
      <c r="S533" s="89">
        <v>40843</v>
      </c>
      <c r="T533" s="90">
        <v>-9060</v>
      </c>
      <c r="U533" s="90">
        <v>31784</v>
      </c>
    </row>
    <row r="534" spans="1:21">
      <c r="A534" s="86">
        <v>95911</v>
      </c>
      <c r="B534" s="87" t="s">
        <v>2008</v>
      </c>
      <c r="C534" s="198">
        <v>5.6979999999999997E-4</v>
      </c>
      <c r="D534" s="198">
        <v>6.2100000000000002E-4</v>
      </c>
      <c r="E534" s="88">
        <v>226533.46999999997</v>
      </c>
      <c r="F534" s="88">
        <v>278701</v>
      </c>
      <c r="G534" s="88">
        <v>1209306</v>
      </c>
      <c r="H534" s="88"/>
      <c r="I534" s="89">
        <v>22721</v>
      </c>
      <c r="J534" s="89">
        <v>1059738</v>
      </c>
      <c r="K534" s="89">
        <v>82827</v>
      </c>
      <c r="L534" s="88">
        <v>4490</v>
      </c>
      <c r="M534" s="88"/>
      <c r="N534" s="89">
        <v>42375</v>
      </c>
      <c r="O534" s="89">
        <v>391144</v>
      </c>
      <c r="P534" s="89">
        <v>0</v>
      </c>
      <c r="Q534" s="88">
        <v>41660</v>
      </c>
      <c r="R534" s="88"/>
      <c r="S534" s="89">
        <v>323230</v>
      </c>
      <c r="T534" s="90">
        <v>-11084</v>
      </c>
      <c r="U534" s="90">
        <v>312146</v>
      </c>
    </row>
    <row r="535" spans="1:21">
      <c r="A535" s="86">
        <v>95917</v>
      </c>
      <c r="B535" s="87" t="s">
        <v>2009</v>
      </c>
      <c r="C535" s="198">
        <v>2.2399999999999999E-5</v>
      </c>
      <c r="D535" s="198">
        <v>2.4499999999999999E-5</v>
      </c>
      <c r="E535" s="88">
        <v>9793.0600000000013</v>
      </c>
      <c r="F535" s="88">
        <v>10995</v>
      </c>
      <c r="G535" s="88">
        <v>47540</v>
      </c>
      <c r="H535" s="88"/>
      <c r="I535" s="89">
        <v>893</v>
      </c>
      <c r="J535" s="89">
        <v>41660</v>
      </c>
      <c r="K535" s="89">
        <v>3256</v>
      </c>
      <c r="L535" s="88">
        <v>4422</v>
      </c>
      <c r="M535" s="88"/>
      <c r="N535" s="89">
        <v>1666</v>
      </c>
      <c r="O535" s="89">
        <v>15377</v>
      </c>
      <c r="P535" s="89">
        <v>0</v>
      </c>
      <c r="Q535" s="88">
        <v>676</v>
      </c>
      <c r="R535" s="88"/>
      <c r="S535" s="89">
        <v>12707</v>
      </c>
      <c r="T535" s="90">
        <v>1747</v>
      </c>
      <c r="U535" s="90">
        <v>14453</v>
      </c>
    </row>
    <row r="536" spans="1:21">
      <c r="A536" s="86">
        <v>95921</v>
      </c>
      <c r="B536" s="87" t="s">
        <v>2010</v>
      </c>
      <c r="C536" s="198">
        <v>4.4700000000000002E-5</v>
      </c>
      <c r="D536" s="198">
        <v>3.4600000000000001E-5</v>
      </c>
      <c r="E536" s="88">
        <v>16579.87</v>
      </c>
      <c r="F536" s="88">
        <v>15528</v>
      </c>
      <c r="G536" s="88">
        <v>94868</v>
      </c>
      <c r="H536" s="88"/>
      <c r="I536" s="89">
        <v>1782</v>
      </c>
      <c r="J536" s="89">
        <v>83135</v>
      </c>
      <c r="K536" s="89">
        <v>6498</v>
      </c>
      <c r="L536" s="88">
        <v>5096</v>
      </c>
      <c r="M536" s="88"/>
      <c r="N536" s="89">
        <v>3324</v>
      </c>
      <c r="O536" s="89">
        <v>30685</v>
      </c>
      <c r="P536" s="89">
        <v>0</v>
      </c>
      <c r="Q536" s="88">
        <v>1906</v>
      </c>
      <c r="R536" s="88"/>
      <c r="S536" s="89">
        <v>25357</v>
      </c>
      <c r="T536" s="90">
        <v>463</v>
      </c>
      <c r="U536" s="90">
        <v>25820</v>
      </c>
    </row>
    <row r="537" spans="1:21">
      <c r="A537" s="86">
        <v>96001</v>
      </c>
      <c r="B537" s="87" t="s">
        <v>2011</v>
      </c>
      <c r="C537" s="198">
        <v>4.43519E-2</v>
      </c>
      <c r="D537" s="198">
        <v>4.41456E-2</v>
      </c>
      <c r="E537" s="88">
        <v>17742783.209999997</v>
      </c>
      <c r="F537" s="88">
        <v>19812280</v>
      </c>
      <c r="G537" s="88">
        <v>94129590</v>
      </c>
      <c r="H537" s="88"/>
      <c r="I537" s="89">
        <v>1768532</v>
      </c>
      <c r="J537" s="89">
        <v>82487526</v>
      </c>
      <c r="K537" s="89">
        <v>6447037</v>
      </c>
      <c r="L537" s="88">
        <v>2806449</v>
      </c>
      <c r="M537" s="88"/>
      <c r="N537" s="89">
        <v>3298406</v>
      </c>
      <c r="O537" s="89">
        <v>30445717</v>
      </c>
      <c r="P537" s="89">
        <v>0</v>
      </c>
      <c r="Q537" s="88">
        <v>282683</v>
      </c>
      <c r="R537" s="88"/>
      <c r="S537" s="89">
        <v>25159458</v>
      </c>
      <c r="T537" s="90">
        <v>1275874</v>
      </c>
      <c r="U537" s="90">
        <v>26435332</v>
      </c>
    </row>
    <row r="538" spans="1:21">
      <c r="A538" s="86">
        <v>96003</v>
      </c>
      <c r="B538" s="87" t="s">
        <v>2012</v>
      </c>
      <c r="C538" s="198">
        <v>1.7309000000000001E-3</v>
      </c>
      <c r="D538" s="198">
        <v>1.7633E-3</v>
      </c>
      <c r="E538" s="88">
        <v>655848.02</v>
      </c>
      <c r="F538" s="88">
        <v>791358</v>
      </c>
      <c r="G538" s="88">
        <v>3673550</v>
      </c>
      <c r="H538" s="88"/>
      <c r="I538" s="89">
        <v>69020</v>
      </c>
      <c r="J538" s="89">
        <v>3219201</v>
      </c>
      <c r="K538" s="89">
        <v>251605</v>
      </c>
      <c r="L538" s="88">
        <v>4786</v>
      </c>
      <c r="M538" s="88"/>
      <c r="N538" s="89">
        <v>128725</v>
      </c>
      <c r="O538" s="89">
        <v>1188190</v>
      </c>
      <c r="P538" s="89">
        <v>0</v>
      </c>
      <c r="Q538" s="88">
        <v>112661</v>
      </c>
      <c r="R538" s="88"/>
      <c r="S538" s="89">
        <v>981886</v>
      </c>
      <c r="T538" s="90">
        <v>-39821</v>
      </c>
      <c r="U538" s="90">
        <v>942065</v>
      </c>
    </row>
    <row r="539" spans="1:21">
      <c r="A539" s="86">
        <v>96004</v>
      </c>
      <c r="B539" s="87" t="s">
        <v>2013</v>
      </c>
      <c r="C539" s="198">
        <v>8.7699999999999996E-4</v>
      </c>
      <c r="D539" s="198">
        <v>8.208E-4</v>
      </c>
      <c r="E539" s="88">
        <v>400422.78</v>
      </c>
      <c r="F539" s="88">
        <v>368370</v>
      </c>
      <c r="G539" s="88">
        <v>1861288</v>
      </c>
      <c r="H539" s="88"/>
      <c r="I539" s="89">
        <v>34970.375</v>
      </c>
      <c r="J539" s="89">
        <v>1631081</v>
      </c>
      <c r="K539" s="89">
        <v>127482</v>
      </c>
      <c r="L539" s="88">
        <v>148722</v>
      </c>
      <c r="M539" s="88"/>
      <c r="N539" s="89">
        <v>65222</v>
      </c>
      <c r="O539" s="89">
        <v>602024</v>
      </c>
      <c r="P539" s="89">
        <v>0</v>
      </c>
      <c r="Q539" s="88">
        <v>0</v>
      </c>
      <c r="R539" s="88"/>
      <c r="S539" s="89">
        <v>497495</v>
      </c>
      <c r="T539" s="90">
        <v>52239</v>
      </c>
      <c r="U539" s="90">
        <v>549734</v>
      </c>
    </row>
    <row r="540" spans="1:21">
      <c r="A540" s="86">
        <v>96005</v>
      </c>
      <c r="B540" s="87" t="s">
        <v>2014</v>
      </c>
      <c r="C540" s="198">
        <v>2.6457E-3</v>
      </c>
      <c r="D540" s="198">
        <v>2.6692E-3</v>
      </c>
      <c r="E540" s="88">
        <v>1120531.6299999999</v>
      </c>
      <c r="F540" s="88">
        <v>1197921</v>
      </c>
      <c r="G540" s="88">
        <v>5615062</v>
      </c>
      <c r="H540" s="88"/>
      <c r="I540" s="89">
        <v>105497</v>
      </c>
      <c r="J540" s="89">
        <v>4920584</v>
      </c>
      <c r="K540" s="89">
        <v>384582</v>
      </c>
      <c r="L540" s="88">
        <v>345182</v>
      </c>
      <c r="M540" s="88"/>
      <c r="N540" s="89">
        <v>196758</v>
      </c>
      <c r="O540" s="89">
        <v>1816162</v>
      </c>
      <c r="P540" s="89">
        <v>0</v>
      </c>
      <c r="Q540" s="88">
        <v>0</v>
      </c>
      <c r="R540" s="88"/>
      <c r="S540" s="89">
        <v>1500824</v>
      </c>
      <c r="T540" s="90">
        <v>151849</v>
      </c>
      <c r="U540" s="90">
        <v>1652672</v>
      </c>
    </row>
    <row r="541" spans="1:21">
      <c r="A541" s="86">
        <v>96008</v>
      </c>
      <c r="B541" s="87" t="s">
        <v>2015</v>
      </c>
      <c r="C541" s="198">
        <v>5.9388000000000002E-3</v>
      </c>
      <c r="D541" s="198">
        <v>5.4187000000000003E-3</v>
      </c>
      <c r="E541" s="88">
        <v>1816865.04</v>
      </c>
      <c r="F541" s="88">
        <v>2431880</v>
      </c>
      <c r="G541" s="88">
        <v>12604123</v>
      </c>
      <c r="H541" s="88"/>
      <c r="I541" s="89">
        <v>236809.65</v>
      </c>
      <c r="J541" s="89">
        <v>11045230</v>
      </c>
      <c r="K541" s="89">
        <v>863270</v>
      </c>
      <c r="L541" s="88">
        <v>0</v>
      </c>
      <c r="M541" s="88"/>
      <c r="N541" s="89">
        <v>441663</v>
      </c>
      <c r="O541" s="89">
        <v>4076737</v>
      </c>
      <c r="P541" s="89">
        <v>0</v>
      </c>
      <c r="Q541" s="88">
        <v>411808</v>
      </c>
      <c r="R541" s="88"/>
      <c r="S541" s="89">
        <v>3368897</v>
      </c>
      <c r="T541" s="90">
        <v>-148661</v>
      </c>
      <c r="U541" s="90">
        <v>3220236</v>
      </c>
    </row>
    <row r="542" spans="1:21">
      <c r="A542" s="86">
        <v>96009</v>
      </c>
      <c r="B542" s="87" t="s">
        <v>2016</v>
      </c>
      <c r="C542" s="198">
        <v>3.5980000000000002E-4</v>
      </c>
      <c r="D542" s="198">
        <v>3.9110000000000002E-4</v>
      </c>
      <c r="E542" s="88">
        <v>164904.64000000001</v>
      </c>
      <c r="F542" s="88">
        <v>175523</v>
      </c>
      <c r="G542" s="88">
        <v>763616</v>
      </c>
      <c r="H542" s="88"/>
      <c r="I542" s="89">
        <v>14347</v>
      </c>
      <c r="J542" s="89">
        <v>669171</v>
      </c>
      <c r="K542" s="89">
        <v>52301</v>
      </c>
      <c r="L542" s="88">
        <v>12534</v>
      </c>
      <c r="M542" s="88"/>
      <c r="N542" s="89">
        <v>26758</v>
      </c>
      <c r="O542" s="89">
        <v>246988</v>
      </c>
      <c r="P542" s="89">
        <v>0</v>
      </c>
      <c r="Q542" s="88">
        <v>3502</v>
      </c>
      <c r="R542" s="88"/>
      <c r="S542" s="89">
        <v>204103</v>
      </c>
      <c r="T542" s="90">
        <v>4895</v>
      </c>
      <c r="U542" s="90">
        <v>208999</v>
      </c>
    </row>
    <row r="543" spans="1:21">
      <c r="A543" s="86">
        <v>96011</v>
      </c>
      <c r="B543" s="87" t="s">
        <v>2017</v>
      </c>
      <c r="C543" s="198">
        <v>6.0489000000000001E-2</v>
      </c>
      <c r="D543" s="198">
        <v>5.8946100000000001E-2</v>
      </c>
      <c r="E543" s="88">
        <v>23738140.469999999</v>
      </c>
      <c r="F543" s="88">
        <v>26454656</v>
      </c>
      <c r="G543" s="88">
        <v>128377922</v>
      </c>
      <c r="H543" s="88"/>
      <c r="I543" s="89">
        <v>2411999</v>
      </c>
      <c r="J543" s="89">
        <v>112499983</v>
      </c>
      <c r="K543" s="89">
        <v>8792742</v>
      </c>
      <c r="L543" s="88">
        <v>167249</v>
      </c>
      <c r="M543" s="88"/>
      <c r="N543" s="89">
        <v>4498506</v>
      </c>
      <c r="O543" s="89">
        <v>41523158</v>
      </c>
      <c r="P543" s="89">
        <v>0</v>
      </c>
      <c r="Q543" s="88">
        <v>70330</v>
      </c>
      <c r="R543" s="88"/>
      <c r="S543" s="89">
        <v>34313535</v>
      </c>
      <c r="T543" s="90">
        <v>40438</v>
      </c>
      <c r="U543" s="90">
        <v>34353973</v>
      </c>
    </row>
    <row r="544" spans="1:21">
      <c r="A544" s="86">
        <v>96012</v>
      </c>
      <c r="B544" s="87" t="s">
        <v>2018</v>
      </c>
      <c r="C544" s="198">
        <v>2.4095000000000002E-3</v>
      </c>
      <c r="D544" s="198">
        <v>2.1905000000000002E-3</v>
      </c>
      <c r="E544" s="88">
        <v>930120.22000000009</v>
      </c>
      <c r="F544" s="88">
        <v>983083</v>
      </c>
      <c r="G544" s="88">
        <v>5113766</v>
      </c>
      <c r="H544" s="88"/>
      <c r="I544" s="89">
        <v>96079</v>
      </c>
      <c r="J544" s="89">
        <v>4481289</v>
      </c>
      <c r="K544" s="89">
        <v>350247</v>
      </c>
      <c r="L544" s="88">
        <v>112910</v>
      </c>
      <c r="M544" s="88"/>
      <c r="N544" s="89">
        <v>179192</v>
      </c>
      <c r="O544" s="89">
        <v>1654021</v>
      </c>
      <c r="P544" s="89">
        <v>0</v>
      </c>
      <c r="Q544" s="88">
        <v>0</v>
      </c>
      <c r="R544" s="88"/>
      <c r="S544" s="89">
        <v>1366835</v>
      </c>
      <c r="T544" s="90">
        <v>35829</v>
      </c>
      <c r="U544" s="90">
        <v>1402664</v>
      </c>
    </row>
    <row r="545" spans="1:21">
      <c r="A545" s="86">
        <v>96018</v>
      </c>
      <c r="B545" s="87" t="s">
        <v>2019</v>
      </c>
      <c r="C545" s="198">
        <v>3.6199999999999999E-5</v>
      </c>
      <c r="D545" s="198">
        <v>3.3599999999999997E-5</v>
      </c>
      <c r="E545" s="88">
        <v>13498.509999999998</v>
      </c>
      <c r="F545" s="88">
        <v>15079</v>
      </c>
      <c r="G545" s="88">
        <v>76829</v>
      </c>
      <c r="H545" s="88"/>
      <c r="I545" s="89">
        <v>1443.4749999999999</v>
      </c>
      <c r="J545" s="89">
        <v>67326</v>
      </c>
      <c r="K545" s="89">
        <v>5262</v>
      </c>
      <c r="L545" s="88">
        <v>11396</v>
      </c>
      <c r="M545" s="88"/>
      <c r="N545" s="89">
        <v>2692</v>
      </c>
      <c r="O545" s="89">
        <v>24850</v>
      </c>
      <c r="P545" s="89">
        <v>0</v>
      </c>
      <c r="Q545" s="88">
        <v>0</v>
      </c>
      <c r="R545" s="88"/>
      <c r="S545" s="89">
        <v>20535</v>
      </c>
      <c r="T545" s="90">
        <v>5069</v>
      </c>
      <c r="U545" s="90">
        <v>25604</v>
      </c>
    </row>
    <row r="546" spans="1:21">
      <c r="A546" s="86">
        <v>96021</v>
      </c>
      <c r="B546" s="87" t="s">
        <v>2020</v>
      </c>
      <c r="C546" s="198">
        <v>8.5829999999999999E-4</v>
      </c>
      <c r="D546" s="198">
        <v>8.8719999999999999E-4</v>
      </c>
      <c r="E546" s="88">
        <v>330918.43</v>
      </c>
      <c r="F546" s="88">
        <v>398170</v>
      </c>
      <c r="G546" s="88">
        <v>1821600</v>
      </c>
      <c r="H546" s="88"/>
      <c r="I546" s="89">
        <v>34225</v>
      </c>
      <c r="J546" s="89">
        <v>1596302</v>
      </c>
      <c r="K546" s="89">
        <v>124763</v>
      </c>
      <c r="L546" s="88">
        <v>50366</v>
      </c>
      <c r="M546" s="88"/>
      <c r="N546" s="89">
        <v>63831</v>
      </c>
      <c r="O546" s="89">
        <v>589187</v>
      </c>
      <c r="P546" s="89">
        <v>0</v>
      </c>
      <c r="Q546" s="88">
        <v>33170</v>
      </c>
      <c r="R546" s="88"/>
      <c r="S546" s="89">
        <v>486887</v>
      </c>
      <c r="T546" s="90">
        <v>9814</v>
      </c>
      <c r="U546" s="90">
        <v>496701</v>
      </c>
    </row>
    <row r="547" spans="1:21">
      <c r="A547" s="86">
        <v>96031</v>
      </c>
      <c r="B547" s="87" t="s">
        <v>2021</v>
      </c>
      <c r="C547" s="198">
        <v>9.0189999999999997E-4</v>
      </c>
      <c r="D547" s="198">
        <v>8.116E-4</v>
      </c>
      <c r="E547" s="88">
        <v>268946.90999999997</v>
      </c>
      <c r="F547" s="88">
        <v>364241</v>
      </c>
      <c r="G547" s="88">
        <v>1914134</v>
      </c>
      <c r="H547" s="88"/>
      <c r="I547" s="89">
        <v>35963</v>
      </c>
      <c r="J547" s="89">
        <v>1677391</v>
      </c>
      <c r="K547" s="89">
        <v>131101</v>
      </c>
      <c r="L547" s="88">
        <v>0</v>
      </c>
      <c r="M547" s="88"/>
      <c r="N547" s="89">
        <v>67073</v>
      </c>
      <c r="O547" s="89">
        <v>619116</v>
      </c>
      <c r="P547" s="89">
        <v>0</v>
      </c>
      <c r="Q547" s="88">
        <v>136310</v>
      </c>
      <c r="R547" s="88"/>
      <c r="S547" s="89">
        <v>511620</v>
      </c>
      <c r="T547" s="90">
        <v>-50978</v>
      </c>
      <c r="U547" s="90">
        <v>460642</v>
      </c>
    </row>
    <row r="548" spans="1:21">
      <c r="A548" s="86">
        <v>96041</v>
      </c>
      <c r="B548" s="87" t="s">
        <v>2022</v>
      </c>
      <c r="C548" s="198">
        <v>1.7323E-3</v>
      </c>
      <c r="D548" s="198">
        <v>1.6793999999999999E-3</v>
      </c>
      <c r="E548" s="88">
        <v>616934.88000000012</v>
      </c>
      <c r="F548" s="88">
        <v>753705</v>
      </c>
      <c r="G548" s="88">
        <v>3676521</v>
      </c>
      <c r="H548" s="88"/>
      <c r="I548" s="89">
        <v>69075</v>
      </c>
      <c r="J548" s="89">
        <v>3221804</v>
      </c>
      <c r="K548" s="89">
        <v>251809</v>
      </c>
      <c r="L548" s="88">
        <v>0</v>
      </c>
      <c r="M548" s="88"/>
      <c r="N548" s="89">
        <v>128829</v>
      </c>
      <c r="O548" s="89">
        <v>1189151</v>
      </c>
      <c r="P548" s="89">
        <v>0</v>
      </c>
      <c r="Q548" s="88">
        <v>127191</v>
      </c>
      <c r="R548" s="88"/>
      <c r="S548" s="89">
        <v>982680</v>
      </c>
      <c r="T548" s="90">
        <v>-45617</v>
      </c>
      <c r="U548" s="90">
        <v>937063</v>
      </c>
    </row>
    <row r="549" spans="1:21">
      <c r="A549" s="86">
        <v>96051</v>
      </c>
      <c r="B549" s="87" t="s">
        <v>2023</v>
      </c>
      <c r="C549" s="198">
        <v>1.0258000000000001E-3</v>
      </c>
      <c r="D549" s="198">
        <v>1.0265999999999999E-3</v>
      </c>
      <c r="E549" s="88">
        <v>369762.41000000003</v>
      </c>
      <c r="F549" s="88">
        <v>460732</v>
      </c>
      <c r="G549" s="88">
        <v>2177091</v>
      </c>
      <c r="H549" s="88"/>
      <c r="I549" s="89">
        <v>40904</v>
      </c>
      <c r="J549" s="89">
        <v>1907826</v>
      </c>
      <c r="K549" s="89">
        <v>149111</v>
      </c>
      <c r="L549" s="88">
        <v>0</v>
      </c>
      <c r="M549" s="88"/>
      <c r="N549" s="89">
        <v>76288</v>
      </c>
      <c r="O549" s="89">
        <v>704169</v>
      </c>
      <c r="P549" s="89">
        <v>0</v>
      </c>
      <c r="Q549" s="88">
        <v>94345</v>
      </c>
      <c r="R549" s="88"/>
      <c r="S549" s="89">
        <v>581905</v>
      </c>
      <c r="T549" s="90">
        <v>-32749</v>
      </c>
      <c r="U549" s="90">
        <v>549156</v>
      </c>
    </row>
    <row r="550" spans="1:21">
      <c r="A550" s="86">
        <v>96061</v>
      </c>
      <c r="B550" s="87" t="s">
        <v>2024</v>
      </c>
      <c r="C550" s="198">
        <v>3.0800000000000001E-4</v>
      </c>
      <c r="D550" s="198">
        <v>3.1809999999999998E-4</v>
      </c>
      <c r="E550" s="88">
        <v>123610.23999999999</v>
      </c>
      <c r="F550" s="88">
        <v>142761</v>
      </c>
      <c r="G550" s="88">
        <v>653679</v>
      </c>
      <c r="H550" s="88"/>
      <c r="I550" s="89">
        <v>12281.5</v>
      </c>
      <c r="J550" s="89">
        <v>572831</v>
      </c>
      <c r="K550" s="89">
        <v>44771</v>
      </c>
      <c r="L550" s="88">
        <v>2239</v>
      </c>
      <c r="M550" s="88"/>
      <c r="N550" s="89">
        <v>22906</v>
      </c>
      <c r="O550" s="89">
        <v>211429</v>
      </c>
      <c r="P550" s="89">
        <v>0</v>
      </c>
      <c r="Q550" s="88">
        <v>11106</v>
      </c>
      <c r="R550" s="88"/>
      <c r="S550" s="89">
        <v>174719</v>
      </c>
      <c r="T550" s="90">
        <v>-2865</v>
      </c>
      <c r="U550" s="90">
        <v>171854</v>
      </c>
    </row>
    <row r="551" spans="1:21">
      <c r="A551" s="86">
        <v>96071</v>
      </c>
      <c r="B551" s="87" t="s">
        <v>2025</v>
      </c>
      <c r="C551" s="198">
        <v>1.1280999999999999E-3</v>
      </c>
      <c r="D551" s="198">
        <v>1.2979000000000001E-3</v>
      </c>
      <c r="E551" s="88">
        <v>475581.26</v>
      </c>
      <c r="F551" s="88">
        <v>582490</v>
      </c>
      <c r="G551" s="88">
        <v>2394206</v>
      </c>
      <c r="H551" s="88"/>
      <c r="I551" s="89">
        <v>44983</v>
      </c>
      <c r="J551" s="89">
        <v>2098088</v>
      </c>
      <c r="K551" s="89">
        <v>163982</v>
      </c>
      <c r="L551" s="88">
        <v>64300</v>
      </c>
      <c r="M551" s="88"/>
      <c r="N551" s="89">
        <v>83896</v>
      </c>
      <c r="O551" s="89">
        <v>774393</v>
      </c>
      <c r="P551" s="89">
        <v>0</v>
      </c>
      <c r="Q551" s="88">
        <v>103673</v>
      </c>
      <c r="R551" s="88"/>
      <c r="S551" s="89">
        <v>639936</v>
      </c>
      <c r="T551" s="90">
        <v>-9157</v>
      </c>
      <c r="U551" s="90">
        <v>630779</v>
      </c>
    </row>
    <row r="552" spans="1:21">
      <c r="A552" s="86">
        <v>96081</v>
      </c>
      <c r="B552" s="87" t="s">
        <v>2026</v>
      </c>
      <c r="C552" s="198">
        <v>4.7820000000000002E-4</v>
      </c>
      <c r="D552" s="198">
        <v>4.3820000000000003E-4</v>
      </c>
      <c r="E552" s="88">
        <v>172267.02000000002</v>
      </c>
      <c r="F552" s="88">
        <v>196662</v>
      </c>
      <c r="G552" s="88">
        <v>1014901</v>
      </c>
      <c r="H552" s="88"/>
      <c r="I552" s="89">
        <v>19068</v>
      </c>
      <c r="J552" s="89">
        <v>889376</v>
      </c>
      <c r="K552" s="89">
        <v>69512</v>
      </c>
      <c r="L552" s="88">
        <v>14379</v>
      </c>
      <c r="M552" s="88"/>
      <c r="N552" s="89">
        <v>35563</v>
      </c>
      <c r="O552" s="89">
        <v>328264</v>
      </c>
      <c r="P552" s="89">
        <v>0</v>
      </c>
      <c r="Q552" s="88">
        <v>6375</v>
      </c>
      <c r="R552" s="88"/>
      <c r="S552" s="89">
        <v>271268</v>
      </c>
      <c r="T552" s="90">
        <v>4406</v>
      </c>
      <c r="U552" s="90">
        <v>275674</v>
      </c>
    </row>
    <row r="553" spans="1:21">
      <c r="A553" s="86">
        <v>96101</v>
      </c>
      <c r="B553" s="87" t="s">
        <v>2027</v>
      </c>
      <c r="C553" s="198">
        <v>7.5860000000000001E-4</v>
      </c>
      <c r="D553" s="198">
        <v>7.6990000000000001E-4</v>
      </c>
      <c r="E553" s="88">
        <v>313732.09000000003</v>
      </c>
      <c r="F553" s="88">
        <v>345527</v>
      </c>
      <c r="G553" s="88">
        <v>1610003</v>
      </c>
      <c r="H553" s="88"/>
      <c r="I553" s="89">
        <v>30249</v>
      </c>
      <c r="J553" s="89">
        <v>1410876</v>
      </c>
      <c r="K553" s="89">
        <v>110271</v>
      </c>
      <c r="L553" s="88">
        <v>31021</v>
      </c>
      <c r="M553" s="88"/>
      <c r="N553" s="89">
        <v>56416</v>
      </c>
      <c r="O553" s="89">
        <v>520747</v>
      </c>
      <c r="P553" s="89">
        <v>0</v>
      </c>
      <c r="Q553" s="88">
        <v>4721</v>
      </c>
      <c r="R553" s="88"/>
      <c r="S553" s="89">
        <v>430330</v>
      </c>
      <c r="T553" s="90">
        <v>11900</v>
      </c>
      <c r="U553" s="90">
        <v>442230</v>
      </c>
    </row>
    <row r="554" spans="1:21">
      <c r="A554" s="86">
        <v>96102</v>
      </c>
      <c r="B554" s="87" t="s">
        <v>2028</v>
      </c>
      <c r="C554" s="198">
        <v>1.42E-5</v>
      </c>
      <c r="D554" s="198">
        <v>1.3699999999999999E-5</v>
      </c>
      <c r="E554" s="88">
        <v>4769.91</v>
      </c>
      <c r="F554" s="88">
        <v>6148</v>
      </c>
      <c r="G554" s="88">
        <v>30137</v>
      </c>
      <c r="H554" s="88"/>
      <c r="I554" s="89">
        <v>566.22500000000002</v>
      </c>
      <c r="J554" s="89">
        <v>26410</v>
      </c>
      <c r="K554" s="89">
        <v>2064</v>
      </c>
      <c r="L554" s="88">
        <v>0</v>
      </c>
      <c r="M554" s="88"/>
      <c r="N554" s="89">
        <v>1056</v>
      </c>
      <c r="O554" s="89">
        <v>9748</v>
      </c>
      <c r="P554" s="89">
        <v>0</v>
      </c>
      <c r="Q554" s="88">
        <v>2903</v>
      </c>
      <c r="R554" s="88"/>
      <c r="S554" s="89">
        <v>8055</v>
      </c>
      <c r="T554" s="90">
        <v>-1101</v>
      </c>
      <c r="U554" s="90">
        <v>6954</v>
      </c>
    </row>
    <row r="555" spans="1:21">
      <c r="A555" s="86">
        <v>96111</v>
      </c>
      <c r="B555" s="87" t="s">
        <v>2029</v>
      </c>
      <c r="C555" s="198">
        <v>1.6119999999999999E-4</v>
      </c>
      <c r="D555" s="198">
        <v>1.616E-4</v>
      </c>
      <c r="E555" s="88">
        <v>70991.37</v>
      </c>
      <c r="F555" s="88">
        <v>72525</v>
      </c>
      <c r="G555" s="88">
        <v>342120</v>
      </c>
      <c r="H555" s="88"/>
      <c r="I555" s="89">
        <v>6428</v>
      </c>
      <c r="J555" s="89">
        <v>299807</v>
      </c>
      <c r="K555" s="89">
        <v>23432</v>
      </c>
      <c r="L555" s="88">
        <v>16577</v>
      </c>
      <c r="M555" s="88"/>
      <c r="N555" s="89">
        <v>11988</v>
      </c>
      <c r="O555" s="89">
        <v>110657</v>
      </c>
      <c r="P555" s="89">
        <v>0</v>
      </c>
      <c r="Q555" s="88">
        <v>0</v>
      </c>
      <c r="R555" s="88"/>
      <c r="S555" s="89">
        <v>91444</v>
      </c>
      <c r="T555" s="90">
        <v>7175</v>
      </c>
      <c r="U555" s="90">
        <v>98618</v>
      </c>
    </row>
    <row r="556" spans="1:21">
      <c r="A556" s="86">
        <v>96121</v>
      </c>
      <c r="B556" s="87" t="s">
        <v>2030</v>
      </c>
      <c r="C556" s="198">
        <v>2.2099999999999998E-5</v>
      </c>
      <c r="D556" s="198">
        <v>1.9199999999999999E-5</v>
      </c>
      <c r="E556" s="88">
        <v>7784.73</v>
      </c>
      <c r="F556" s="88">
        <v>8617</v>
      </c>
      <c r="G556" s="88">
        <v>46904</v>
      </c>
      <c r="H556" s="88"/>
      <c r="I556" s="89">
        <v>881.23749999999995</v>
      </c>
      <c r="J556" s="89">
        <v>41103</v>
      </c>
      <c r="K556" s="89">
        <v>3212</v>
      </c>
      <c r="L556" s="88">
        <v>535</v>
      </c>
      <c r="M556" s="88"/>
      <c r="N556" s="89">
        <v>1644</v>
      </c>
      <c r="O556" s="89">
        <v>15171</v>
      </c>
      <c r="P556" s="89">
        <v>0</v>
      </c>
      <c r="Q556" s="88">
        <v>1907</v>
      </c>
      <c r="R556" s="88"/>
      <c r="S556" s="89">
        <v>12537</v>
      </c>
      <c r="T556" s="90">
        <v>-758</v>
      </c>
      <c r="U556" s="90">
        <v>11779</v>
      </c>
    </row>
    <row r="557" spans="1:21">
      <c r="A557" s="86">
        <v>96201</v>
      </c>
      <c r="B557" s="87" t="s">
        <v>2031</v>
      </c>
      <c r="C557" s="198">
        <v>1.2302999999999999E-3</v>
      </c>
      <c r="D557" s="198">
        <v>1.2474000000000001E-3</v>
      </c>
      <c r="E557" s="88">
        <v>481242.57</v>
      </c>
      <c r="F557" s="88">
        <v>559826</v>
      </c>
      <c r="G557" s="88">
        <v>2611109</v>
      </c>
      <c r="H557" s="88"/>
      <c r="I557" s="89">
        <v>49058</v>
      </c>
      <c r="J557" s="89">
        <v>2288164</v>
      </c>
      <c r="K557" s="89">
        <v>178838</v>
      </c>
      <c r="L557" s="88">
        <v>0</v>
      </c>
      <c r="M557" s="88"/>
      <c r="N557" s="89">
        <v>91496</v>
      </c>
      <c r="O557" s="89">
        <v>844549</v>
      </c>
      <c r="P557" s="89">
        <v>0</v>
      </c>
      <c r="Q557" s="88">
        <v>39692</v>
      </c>
      <c r="R557" s="88"/>
      <c r="S557" s="89">
        <v>697911</v>
      </c>
      <c r="T557" s="90">
        <v>-11921</v>
      </c>
      <c r="U557" s="90">
        <v>685990</v>
      </c>
    </row>
    <row r="558" spans="1:21">
      <c r="A558" s="86">
        <v>96204</v>
      </c>
      <c r="B558" s="87" t="s">
        <v>2032</v>
      </c>
      <c r="C558" s="198">
        <v>1.5400000000000002E-5</v>
      </c>
      <c r="D558" s="198">
        <v>1.49E-5</v>
      </c>
      <c r="E558" s="88">
        <v>7656.0400000000009</v>
      </c>
      <c r="F558" s="88">
        <v>6687</v>
      </c>
      <c r="G558" s="88">
        <v>32684</v>
      </c>
      <c r="H558" s="88"/>
      <c r="I558" s="89">
        <v>614</v>
      </c>
      <c r="J558" s="89">
        <v>28642</v>
      </c>
      <c r="K558" s="89">
        <v>2239</v>
      </c>
      <c r="L558" s="88">
        <v>3853</v>
      </c>
      <c r="M558" s="88"/>
      <c r="N558" s="89">
        <v>1145</v>
      </c>
      <c r="O558" s="89">
        <v>10571</v>
      </c>
      <c r="P558" s="89">
        <v>0</v>
      </c>
      <c r="Q558" s="88">
        <v>0</v>
      </c>
      <c r="R558" s="88"/>
      <c r="S558" s="89">
        <v>8736</v>
      </c>
      <c r="T558" s="90">
        <v>1392</v>
      </c>
      <c r="U558" s="90">
        <v>10127</v>
      </c>
    </row>
    <row r="559" spans="1:21">
      <c r="A559" s="86">
        <v>96211</v>
      </c>
      <c r="B559" s="87" t="s">
        <v>2033</v>
      </c>
      <c r="C559" s="198">
        <v>3.0700000000000001E-5</v>
      </c>
      <c r="D559" s="198">
        <v>2.7399999999999999E-5</v>
      </c>
      <c r="E559" s="88">
        <v>14055.49</v>
      </c>
      <c r="F559" s="88">
        <v>12297</v>
      </c>
      <c r="G559" s="88">
        <v>65156</v>
      </c>
      <c r="H559" s="88"/>
      <c r="I559" s="89">
        <v>1224</v>
      </c>
      <c r="J559" s="89">
        <v>57097</v>
      </c>
      <c r="K559" s="89">
        <v>4463</v>
      </c>
      <c r="L559" s="88">
        <v>5441</v>
      </c>
      <c r="M559" s="88"/>
      <c r="N559" s="89">
        <v>2283</v>
      </c>
      <c r="O559" s="89">
        <v>21074</v>
      </c>
      <c r="P559" s="89">
        <v>0</v>
      </c>
      <c r="Q559" s="88">
        <v>8968.93</v>
      </c>
      <c r="R559" s="88"/>
      <c r="S559" s="89">
        <v>17415</v>
      </c>
      <c r="T559" s="90">
        <v>-2857</v>
      </c>
      <c r="U559" s="90">
        <v>14558</v>
      </c>
    </row>
    <row r="560" spans="1:21">
      <c r="A560" s="86">
        <v>96221</v>
      </c>
      <c r="B560" s="87" t="s">
        <v>2034</v>
      </c>
      <c r="C560" s="198">
        <v>2.287E-4</v>
      </c>
      <c r="D560" s="198">
        <v>2.3719999999999999E-4</v>
      </c>
      <c r="E560" s="88">
        <v>88753.9</v>
      </c>
      <c r="F560" s="88">
        <v>106454</v>
      </c>
      <c r="G560" s="88">
        <v>485378</v>
      </c>
      <c r="H560" s="88"/>
      <c r="I560" s="89">
        <v>9119</v>
      </c>
      <c r="J560" s="89">
        <v>425346</v>
      </c>
      <c r="K560" s="89">
        <v>33244</v>
      </c>
      <c r="L560" s="88">
        <v>4903</v>
      </c>
      <c r="M560" s="88"/>
      <c r="N560" s="89">
        <v>17008</v>
      </c>
      <c r="O560" s="89">
        <v>156993</v>
      </c>
      <c r="P560" s="89">
        <v>0</v>
      </c>
      <c r="Q560" s="88">
        <v>16105</v>
      </c>
      <c r="R560" s="88"/>
      <c r="S560" s="89">
        <v>129734</v>
      </c>
      <c r="T560" s="90">
        <v>-2405</v>
      </c>
      <c r="U560" s="90">
        <v>127329</v>
      </c>
    </row>
    <row r="561" spans="1:21">
      <c r="A561" s="86">
        <v>96231</v>
      </c>
      <c r="B561" s="87" t="s">
        <v>2035</v>
      </c>
      <c r="C561" s="198">
        <v>1.145E-4</v>
      </c>
      <c r="D561" s="198">
        <v>1.2420000000000001E-4</v>
      </c>
      <c r="E561" s="88">
        <v>40508.479999999996</v>
      </c>
      <c r="F561" s="88">
        <v>55740</v>
      </c>
      <c r="G561" s="88">
        <v>243007</v>
      </c>
      <c r="H561" s="88"/>
      <c r="I561" s="89">
        <v>4565.6875</v>
      </c>
      <c r="J561" s="89">
        <v>212952</v>
      </c>
      <c r="K561" s="89">
        <v>16644</v>
      </c>
      <c r="L561" s="88">
        <v>0</v>
      </c>
      <c r="M561" s="88"/>
      <c r="N561" s="89">
        <v>8515</v>
      </c>
      <c r="O561" s="89">
        <v>78599</v>
      </c>
      <c r="P561" s="89">
        <v>0</v>
      </c>
      <c r="Q561" s="88">
        <v>22692</v>
      </c>
      <c r="R561" s="88"/>
      <c r="S561" s="89">
        <v>64952</v>
      </c>
      <c r="T561" s="90">
        <v>-7733</v>
      </c>
      <c r="U561" s="90">
        <v>57219</v>
      </c>
    </row>
    <row r="562" spans="1:21">
      <c r="A562" s="86">
        <v>96241</v>
      </c>
      <c r="B562" s="87" t="s">
        <v>2036</v>
      </c>
      <c r="C562" s="198">
        <v>4.6100000000000002E-5</v>
      </c>
      <c r="D562" s="198">
        <v>5.7000000000000003E-5</v>
      </c>
      <c r="E562" s="88">
        <v>18964.25</v>
      </c>
      <c r="F562" s="88">
        <v>25581</v>
      </c>
      <c r="G562" s="88">
        <v>97840</v>
      </c>
      <c r="H562" s="88"/>
      <c r="I562" s="89">
        <v>1838</v>
      </c>
      <c r="J562" s="89">
        <v>85739</v>
      </c>
      <c r="K562" s="89">
        <v>6701</v>
      </c>
      <c r="L562" s="88">
        <v>7866</v>
      </c>
      <c r="M562" s="88"/>
      <c r="N562" s="89">
        <v>3428</v>
      </c>
      <c r="O562" s="89">
        <v>31646</v>
      </c>
      <c r="P562" s="89">
        <v>0</v>
      </c>
      <c r="Q562" s="88">
        <v>5900</v>
      </c>
      <c r="R562" s="88"/>
      <c r="S562" s="89">
        <v>26151</v>
      </c>
      <c r="T562" s="90">
        <v>2187</v>
      </c>
      <c r="U562" s="90">
        <v>28338</v>
      </c>
    </row>
    <row r="563" spans="1:21">
      <c r="A563" s="86">
        <v>96251</v>
      </c>
      <c r="B563" s="87" t="s">
        <v>2037</v>
      </c>
      <c r="C563" s="198">
        <v>7.7100000000000004E-5</v>
      </c>
      <c r="D563" s="198">
        <v>9.0699999999999996E-5</v>
      </c>
      <c r="E563" s="88">
        <v>29404.75</v>
      </c>
      <c r="F563" s="88">
        <v>40706</v>
      </c>
      <c r="G563" s="88">
        <v>163632</v>
      </c>
      <c r="H563" s="88"/>
      <c r="I563" s="89">
        <v>3074</v>
      </c>
      <c r="J563" s="89">
        <v>143394</v>
      </c>
      <c r="K563" s="89">
        <v>11207</v>
      </c>
      <c r="L563" s="88">
        <v>0</v>
      </c>
      <c r="M563" s="88"/>
      <c r="N563" s="89">
        <v>5734</v>
      </c>
      <c r="O563" s="89">
        <v>52926</v>
      </c>
      <c r="P563" s="89">
        <v>0</v>
      </c>
      <c r="Q563" s="88">
        <v>25538</v>
      </c>
      <c r="R563" s="88"/>
      <c r="S563" s="89">
        <v>43736</v>
      </c>
      <c r="T563" s="90">
        <v>-8652</v>
      </c>
      <c r="U563" s="90">
        <v>35085</v>
      </c>
    </row>
    <row r="564" spans="1:21">
      <c r="A564" s="86">
        <v>96301</v>
      </c>
      <c r="B564" s="87" t="s">
        <v>2038</v>
      </c>
      <c r="C564" s="198">
        <v>4.3785999999999999E-3</v>
      </c>
      <c r="D564" s="198">
        <v>4.5367999999999997E-3</v>
      </c>
      <c r="E564" s="88">
        <v>1765528.9300000002</v>
      </c>
      <c r="F564" s="88">
        <v>2036089</v>
      </c>
      <c r="G564" s="88">
        <v>9292856</v>
      </c>
      <c r="H564" s="88"/>
      <c r="I564" s="89">
        <v>174597</v>
      </c>
      <c r="J564" s="89">
        <v>8143504</v>
      </c>
      <c r="K564" s="89">
        <v>636478</v>
      </c>
      <c r="L564" s="88">
        <v>94185</v>
      </c>
      <c r="M564" s="88"/>
      <c r="N564" s="89">
        <v>325632</v>
      </c>
      <c r="O564" s="89">
        <v>3005725</v>
      </c>
      <c r="P564" s="89">
        <v>0</v>
      </c>
      <c r="Q564" s="88">
        <v>147101</v>
      </c>
      <c r="R564" s="88"/>
      <c r="S564" s="89">
        <v>2483844</v>
      </c>
      <c r="T564" s="90">
        <v>-12863</v>
      </c>
      <c r="U564" s="90">
        <v>2470981</v>
      </c>
    </row>
    <row r="565" spans="1:21">
      <c r="A565" s="86">
        <v>96302</v>
      </c>
      <c r="B565" s="87" t="s">
        <v>2039</v>
      </c>
      <c r="C565" s="198">
        <v>1.9199999999999999E-5</v>
      </c>
      <c r="D565" s="198">
        <v>1.42E-5</v>
      </c>
      <c r="E565" s="88">
        <v>6636.09</v>
      </c>
      <c r="F565" s="88">
        <v>6373</v>
      </c>
      <c r="G565" s="88">
        <v>40749</v>
      </c>
      <c r="H565" s="88"/>
      <c r="I565" s="89">
        <v>766</v>
      </c>
      <c r="J565" s="89">
        <v>35709</v>
      </c>
      <c r="K565" s="89">
        <v>2791</v>
      </c>
      <c r="L565" s="88">
        <v>4449</v>
      </c>
      <c r="M565" s="88"/>
      <c r="N565" s="89">
        <v>1428</v>
      </c>
      <c r="O565" s="89">
        <v>13180</v>
      </c>
      <c r="P565" s="89">
        <v>0</v>
      </c>
      <c r="Q565" s="88">
        <v>0</v>
      </c>
      <c r="R565" s="88"/>
      <c r="S565" s="89">
        <v>10892</v>
      </c>
      <c r="T565" s="90">
        <v>1514</v>
      </c>
      <c r="U565" s="90">
        <v>12406</v>
      </c>
    </row>
    <row r="566" spans="1:21">
      <c r="A566" s="86">
        <v>96304</v>
      </c>
      <c r="B566" s="87" t="s">
        <v>2040</v>
      </c>
      <c r="C566" s="198">
        <v>5.4599999999999999E-5</v>
      </c>
      <c r="D566" s="198">
        <v>5.24E-5</v>
      </c>
      <c r="E566" s="88">
        <v>25715.360000000001</v>
      </c>
      <c r="F566" s="88">
        <v>23517</v>
      </c>
      <c r="G566" s="88">
        <v>115879</v>
      </c>
      <c r="H566" s="88"/>
      <c r="I566" s="89">
        <v>2177</v>
      </c>
      <c r="J566" s="89">
        <v>101547</v>
      </c>
      <c r="K566" s="89">
        <v>7937</v>
      </c>
      <c r="L566" s="88">
        <v>7913</v>
      </c>
      <c r="M566" s="88"/>
      <c r="N566" s="89">
        <v>4061</v>
      </c>
      <c r="O566" s="89">
        <v>37481</v>
      </c>
      <c r="P566" s="89">
        <v>0</v>
      </c>
      <c r="Q566" s="88">
        <v>231</v>
      </c>
      <c r="R566" s="88"/>
      <c r="S566" s="89">
        <v>30973</v>
      </c>
      <c r="T566" s="90">
        <v>2329</v>
      </c>
      <c r="U566" s="90">
        <v>33302</v>
      </c>
    </row>
    <row r="567" spans="1:21">
      <c r="A567" s="86">
        <v>96305</v>
      </c>
      <c r="B567" s="87" t="s">
        <v>2041</v>
      </c>
      <c r="C567" s="198">
        <v>4.8199999999999999E-5</v>
      </c>
      <c r="D567" s="198">
        <v>5.0399999999999999E-5</v>
      </c>
      <c r="E567" s="88">
        <v>28361.089999999997</v>
      </c>
      <c r="F567" s="88">
        <v>22619</v>
      </c>
      <c r="G567" s="88">
        <v>102297</v>
      </c>
      <c r="H567" s="88"/>
      <c r="I567" s="89">
        <v>1921.9749999999999</v>
      </c>
      <c r="J567" s="89">
        <v>89644</v>
      </c>
      <c r="K567" s="89">
        <v>7006</v>
      </c>
      <c r="L567" s="88">
        <v>10711</v>
      </c>
      <c r="M567" s="88"/>
      <c r="N567" s="89">
        <v>3585</v>
      </c>
      <c r="O567" s="89">
        <v>33087</v>
      </c>
      <c r="P567" s="89">
        <v>0</v>
      </c>
      <c r="Q567" s="88">
        <v>0</v>
      </c>
      <c r="R567" s="88"/>
      <c r="S567" s="89">
        <v>27342</v>
      </c>
      <c r="T567" s="90">
        <v>3278</v>
      </c>
      <c r="U567" s="90">
        <v>30620</v>
      </c>
    </row>
    <row r="568" spans="1:21">
      <c r="A568" s="86">
        <v>96310</v>
      </c>
      <c r="B568" s="87" t="s">
        <v>2042</v>
      </c>
      <c r="C568" s="198">
        <v>4.88E-5</v>
      </c>
      <c r="D568" s="198">
        <v>6.1299999999999999E-5</v>
      </c>
      <c r="E568" s="88">
        <v>23402.659999999996</v>
      </c>
      <c r="F568" s="88">
        <v>27511</v>
      </c>
      <c r="G568" s="88">
        <v>103570</v>
      </c>
      <c r="H568" s="88"/>
      <c r="I568" s="89">
        <v>1945.9</v>
      </c>
      <c r="J568" s="89">
        <v>90760</v>
      </c>
      <c r="K568" s="89">
        <v>7094</v>
      </c>
      <c r="L568" s="88">
        <v>6056</v>
      </c>
      <c r="M568" s="88"/>
      <c r="N568" s="89">
        <v>3629</v>
      </c>
      <c r="O568" s="89">
        <v>33499</v>
      </c>
      <c r="P568" s="89">
        <v>0</v>
      </c>
      <c r="Q568" s="88">
        <v>4123</v>
      </c>
      <c r="R568" s="88"/>
      <c r="S568" s="89">
        <v>27683</v>
      </c>
      <c r="T568" s="90">
        <v>1701</v>
      </c>
      <c r="U568" s="90">
        <v>29384</v>
      </c>
    </row>
    <row r="569" spans="1:21">
      <c r="A569" s="86">
        <v>96311</v>
      </c>
      <c r="B569" s="87" t="s">
        <v>2043</v>
      </c>
      <c r="C569" s="198">
        <v>1.4082999999999999E-3</v>
      </c>
      <c r="D569" s="198">
        <v>1.4383E-3</v>
      </c>
      <c r="E569" s="88">
        <v>512325.3</v>
      </c>
      <c r="F569" s="88">
        <v>645500</v>
      </c>
      <c r="G569" s="88">
        <v>2988884</v>
      </c>
      <c r="H569" s="88"/>
      <c r="I569" s="89">
        <v>56156</v>
      </c>
      <c r="J569" s="89">
        <v>2619215</v>
      </c>
      <c r="K569" s="89">
        <v>204712</v>
      </c>
      <c r="L569" s="88">
        <v>22194.47</v>
      </c>
      <c r="M569" s="88"/>
      <c r="N569" s="89">
        <v>104734</v>
      </c>
      <c r="O569" s="89">
        <v>966739</v>
      </c>
      <c r="P569" s="89">
        <v>0</v>
      </c>
      <c r="Q569" s="88">
        <v>96281</v>
      </c>
      <c r="R569" s="88"/>
      <c r="S569" s="89">
        <v>798885</v>
      </c>
      <c r="T569" s="90">
        <v>-16365</v>
      </c>
      <c r="U569" s="90">
        <v>782520</v>
      </c>
    </row>
    <row r="570" spans="1:21">
      <c r="A570" s="86">
        <v>96312</v>
      </c>
      <c r="B570" s="87" t="s">
        <v>2044</v>
      </c>
      <c r="C570" s="198">
        <v>1.5999999999999999E-6</v>
      </c>
      <c r="D570" s="198">
        <v>4.7999999999999998E-6</v>
      </c>
      <c r="E570" s="88">
        <v>1991.6599999999999</v>
      </c>
      <c r="F570" s="88">
        <v>2154</v>
      </c>
      <c r="G570" s="88">
        <v>3396</v>
      </c>
      <c r="H570" s="88"/>
      <c r="I570" s="89">
        <v>63.8</v>
      </c>
      <c r="J570" s="89">
        <v>2976</v>
      </c>
      <c r="K570" s="89">
        <v>233</v>
      </c>
      <c r="L570" s="88">
        <v>51</v>
      </c>
      <c r="M570" s="88"/>
      <c r="N570" s="89">
        <v>119</v>
      </c>
      <c r="O570" s="89">
        <v>1098</v>
      </c>
      <c r="P570" s="89">
        <v>0</v>
      </c>
      <c r="Q570" s="88">
        <v>3416</v>
      </c>
      <c r="R570" s="88"/>
      <c r="S570" s="89">
        <v>908</v>
      </c>
      <c r="T570" s="90">
        <v>-1534</v>
      </c>
      <c r="U570" s="90">
        <v>-627</v>
      </c>
    </row>
    <row r="571" spans="1:21">
      <c r="A571" s="86">
        <v>96318</v>
      </c>
      <c r="B571" s="87" t="s">
        <v>2045</v>
      </c>
      <c r="C571" s="198">
        <v>1.7782E-3</v>
      </c>
      <c r="D571" s="198">
        <v>0</v>
      </c>
      <c r="E571" s="88">
        <v>12089019.32</v>
      </c>
      <c r="F571" s="88">
        <v>0</v>
      </c>
      <c r="G571" s="88">
        <v>3773936</v>
      </c>
      <c r="H571" s="88"/>
      <c r="I571" s="89">
        <v>70906</v>
      </c>
      <c r="J571" s="89">
        <v>3307171</v>
      </c>
      <c r="K571" s="89">
        <v>258481</v>
      </c>
      <c r="L571" s="88">
        <v>9984043</v>
      </c>
      <c r="M571" s="88"/>
      <c r="N571" s="89">
        <v>132243</v>
      </c>
      <c r="O571" s="89">
        <v>1220660</v>
      </c>
      <c r="P571" s="89">
        <v>0</v>
      </c>
      <c r="Q571" s="88">
        <v>0</v>
      </c>
      <c r="R571" s="88"/>
      <c r="S571" s="89">
        <v>1008718</v>
      </c>
      <c r="T571" s="90">
        <v>2586540</v>
      </c>
      <c r="U571" s="90">
        <v>3595257</v>
      </c>
    </row>
    <row r="572" spans="1:21">
      <c r="A572" s="86">
        <v>96321</v>
      </c>
      <c r="B572" s="87" t="s">
        <v>2046</v>
      </c>
      <c r="C572" s="198">
        <v>3.7400000000000001E-5</v>
      </c>
      <c r="D572" s="198">
        <v>3.9700000000000003E-5</v>
      </c>
      <c r="E572" s="88">
        <v>13314.68</v>
      </c>
      <c r="F572" s="88">
        <v>17817</v>
      </c>
      <c r="G572" s="88">
        <v>79375</v>
      </c>
      <c r="H572" s="88"/>
      <c r="I572" s="89">
        <v>1491.325</v>
      </c>
      <c r="J572" s="89">
        <v>69558</v>
      </c>
      <c r="K572" s="89">
        <v>5437</v>
      </c>
      <c r="L572" s="88">
        <v>837</v>
      </c>
      <c r="M572" s="88"/>
      <c r="N572" s="89">
        <v>2781</v>
      </c>
      <c r="O572" s="89">
        <v>25674</v>
      </c>
      <c r="P572" s="89">
        <v>0</v>
      </c>
      <c r="Q572" s="88">
        <v>3510</v>
      </c>
      <c r="R572" s="88"/>
      <c r="S572" s="89">
        <v>21216</v>
      </c>
      <c r="T572" s="90">
        <v>-764</v>
      </c>
      <c r="U572" s="90">
        <v>20452</v>
      </c>
    </row>
    <row r="573" spans="1:21">
      <c r="A573" s="86">
        <v>96331</v>
      </c>
      <c r="B573" s="87" t="s">
        <v>2047</v>
      </c>
      <c r="C573" s="198">
        <v>7.1699999999999997E-4</v>
      </c>
      <c r="D573" s="198">
        <v>7.6110000000000001E-4</v>
      </c>
      <c r="E573" s="88">
        <v>265185.34000000003</v>
      </c>
      <c r="F573" s="88">
        <v>341577</v>
      </c>
      <c r="G573" s="88">
        <v>1521714</v>
      </c>
      <c r="H573" s="88"/>
      <c r="I573" s="89">
        <v>28590.375</v>
      </c>
      <c r="J573" s="89">
        <v>1333507</v>
      </c>
      <c r="K573" s="89">
        <v>104224</v>
      </c>
      <c r="L573" s="88">
        <v>4814</v>
      </c>
      <c r="M573" s="88"/>
      <c r="N573" s="89">
        <v>53323</v>
      </c>
      <c r="O573" s="89">
        <v>492190</v>
      </c>
      <c r="P573" s="89">
        <v>0</v>
      </c>
      <c r="Q573" s="88">
        <v>66351</v>
      </c>
      <c r="R573" s="88"/>
      <c r="S573" s="89">
        <v>406732</v>
      </c>
      <c r="T573" s="90">
        <v>-20081</v>
      </c>
      <c r="U573" s="90">
        <v>386651</v>
      </c>
    </row>
    <row r="574" spans="1:21">
      <c r="A574" s="86">
        <v>96341</v>
      </c>
      <c r="B574" s="87" t="s">
        <v>2048</v>
      </c>
      <c r="C574" s="198">
        <v>9.1600000000000004E-5</v>
      </c>
      <c r="D574" s="198">
        <v>8.0799999999999999E-5</v>
      </c>
      <c r="E574" s="88">
        <v>32432.260000000002</v>
      </c>
      <c r="F574" s="88">
        <v>36263</v>
      </c>
      <c r="G574" s="88">
        <v>194406</v>
      </c>
      <c r="H574" s="88"/>
      <c r="I574" s="89">
        <v>3652.55</v>
      </c>
      <c r="J574" s="89">
        <v>170362</v>
      </c>
      <c r="K574" s="89">
        <v>13315</v>
      </c>
      <c r="L574" s="88">
        <v>13221</v>
      </c>
      <c r="M574" s="88"/>
      <c r="N574" s="89">
        <v>6812</v>
      </c>
      <c r="O574" s="89">
        <v>62880</v>
      </c>
      <c r="P574" s="89">
        <v>0</v>
      </c>
      <c r="Q574" s="88">
        <v>11187.78</v>
      </c>
      <c r="R574" s="88"/>
      <c r="S574" s="89">
        <v>51962</v>
      </c>
      <c r="T574" s="90">
        <v>-1095</v>
      </c>
      <c r="U574" s="90">
        <v>50867</v>
      </c>
    </row>
    <row r="575" spans="1:21">
      <c r="A575" s="86">
        <v>96351</v>
      </c>
      <c r="B575" s="87" t="s">
        <v>2049</v>
      </c>
      <c r="C575" s="198">
        <v>1.0736000000000001E-3</v>
      </c>
      <c r="D575" s="198">
        <v>1.0939999999999999E-3</v>
      </c>
      <c r="E575" s="88">
        <v>419131.13999999996</v>
      </c>
      <c r="F575" s="88">
        <v>490981</v>
      </c>
      <c r="G575" s="88">
        <v>2278539</v>
      </c>
      <c r="H575" s="88"/>
      <c r="I575" s="89">
        <v>42809.8</v>
      </c>
      <c r="J575" s="89">
        <v>1996726</v>
      </c>
      <c r="K575" s="89">
        <v>156060</v>
      </c>
      <c r="L575" s="88">
        <v>9467</v>
      </c>
      <c r="M575" s="88"/>
      <c r="N575" s="89">
        <v>79843</v>
      </c>
      <c r="O575" s="89">
        <v>736981</v>
      </c>
      <c r="P575" s="89">
        <v>0</v>
      </c>
      <c r="Q575" s="88">
        <v>28826</v>
      </c>
      <c r="R575" s="88"/>
      <c r="S575" s="89">
        <v>609020</v>
      </c>
      <c r="T575" s="90">
        <v>-3422</v>
      </c>
      <c r="U575" s="90">
        <v>605598</v>
      </c>
    </row>
    <row r="576" spans="1:21">
      <c r="A576" s="86">
        <v>96361</v>
      </c>
      <c r="B576" s="87" t="s">
        <v>2050</v>
      </c>
      <c r="C576" s="198">
        <v>5.8900000000000002E-5</v>
      </c>
      <c r="D576" s="198">
        <v>4.8999999999999998E-5</v>
      </c>
      <c r="E576" s="88">
        <v>21510.870000000003</v>
      </c>
      <c r="F576" s="88">
        <v>21991</v>
      </c>
      <c r="G576" s="88">
        <v>125006</v>
      </c>
      <c r="H576" s="88"/>
      <c r="I576" s="89">
        <v>2349</v>
      </c>
      <c r="J576" s="89">
        <v>109545</v>
      </c>
      <c r="K576" s="89">
        <v>8562</v>
      </c>
      <c r="L576" s="88">
        <v>5269</v>
      </c>
      <c r="M576" s="88"/>
      <c r="N576" s="89">
        <v>4380</v>
      </c>
      <c r="O576" s="89">
        <v>40432</v>
      </c>
      <c r="P576" s="89">
        <v>0</v>
      </c>
      <c r="Q576" s="88">
        <v>390</v>
      </c>
      <c r="R576" s="88"/>
      <c r="S576" s="89">
        <v>33412</v>
      </c>
      <c r="T576" s="90">
        <v>1728</v>
      </c>
      <c r="U576" s="90">
        <v>35140</v>
      </c>
    </row>
    <row r="577" spans="1:21">
      <c r="A577" s="86">
        <v>96371</v>
      </c>
      <c r="B577" s="87" t="s">
        <v>2051</v>
      </c>
      <c r="C577" s="198">
        <v>1.6359999999999999E-4</v>
      </c>
      <c r="D577" s="198">
        <v>1.6760000000000001E-4</v>
      </c>
      <c r="E577" s="88">
        <v>62916.799999999988</v>
      </c>
      <c r="F577" s="88">
        <v>75218</v>
      </c>
      <c r="G577" s="88">
        <v>347214</v>
      </c>
      <c r="H577" s="88"/>
      <c r="I577" s="89">
        <v>6524</v>
      </c>
      <c r="J577" s="89">
        <v>304270</v>
      </c>
      <c r="K577" s="89">
        <v>23781</v>
      </c>
      <c r="L577" s="88">
        <v>2683</v>
      </c>
      <c r="M577" s="88"/>
      <c r="N577" s="89">
        <v>12167</v>
      </c>
      <c r="O577" s="89">
        <v>112305</v>
      </c>
      <c r="P577" s="89">
        <v>0</v>
      </c>
      <c r="Q577" s="88">
        <v>7435</v>
      </c>
      <c r="R577" s="88"/>
      <c r="S577" s="89">
        <v>92805</v>
      </c>
      <c r="T577" s="90">
        <v>-750</v>
      </c>
      <c r="U577" s="90">
        <v>92055</v>
      </c>
    </row>
    <row r="578" spans="1:21">
      <c r="A578" s="86">
        <v>96381</v>
      </c>
      <c r="B578" s="87" t="s">
        <v>2052</v>
      </c>
      <c r="C578" s="198">
        <v>3.26E-5</v>
      </c>
      <c r="D578" s="198">
        <v>2.9600000000000001E-5</v>
      </c>
      <c r="E578" s="88">
        <v>11485.45</v>
      </c>
      <c r="F578" s="88">
        <v>13284</v>
      </c>
      <c r="G578" s="88">
        <v>69188</v>
      </c>
      <c r="H578" s="88"/>
      <c r="I578" s="89">
        <v>1299.925</v>
      </c>
      <c r="J578" s="89">
        <v>60631</v>
      </c>
      <c r="K578" s="89">
        <v>4739</v>
      </c>
      <c r="L578" s="88">
        <v>99</v>
      </c>
      <c r="M578" s="88"/>
      <c r="N578" s="89">
        <v>2424</v>
      </c>
      <c r="O578" s="89">
        <v>22379</v>
      </c>
      <c r="P578" s="89">
        <v>0</v>
      </c>
      <c r="Q578" s="88">
        <v>3089</v>
      </c>
      <c r="R578" s="88"/>
      <c r="S578" s="89">
        <v>18493</v>
      </c>
      <c r="T578" s="90">
        <v>-1205</v>
      </c>
      <c r="U578" s="90">
        <v>17288</v>
      </c>
    </row>
    <row r="579" spans="1:21">
      <c r="A579" s="86">
        <v>96391</v>
      </c>
      <c r="B579" s="87" t="s">
        <v>2053</v>
      </c>
      <c r="C579" s="198">
        <v>1.807E-4</v>
      </c>
      <c r="D579" s="198">
        <v>1.9450000000000001E-4</v>
      </c>
      <c r="E579" s="88">
        <v>66063.039999999994</v>
      </c>
      <c r="F579" s="88">
        <v>87290</v>
      </c>
      <c r="G579" s="88">
        <v>383506</v>
      </c>
      <c r="H579" s="88"/>
      <c r="I579" s="89">
        <v>7205</v>
      </c>
      <c r="J579" s="89">
        <v>336073</v>
      </c>
      <c r="K579" s="89">
        <v>26267</v>
      </c>
      <c r="L579" s="88">
        <v>19760.7</v>
      </c>
      <c r="M579" s="88"/>
      <c r="N579" s="89">
        <v>13438</v>
      </c>
      <c r="O579" s="89">
        <v>124043</v>
      </c>
      <c r="P579" s="89">
        <v>0</v>
      </c>
      <c r="Q579" s="88">
        <v>26107</v>
      </c>
      <c r="R579" s="88"/>
      <c r="S579" s="89">
        <v>102506</v>
      </c>
      <c r="T579" s="90">
        <v>2012</v>
      </c>
      <c r="U579" s="90">
        <v>104518</v>
      </c>
    </row>
    <row r="580" spans="1:21">
      <c r="A580" s="86">
        <v>96401</v>
      </c>
      <c r="B580" s="87" t="s">
        <v>2054</v>
      </c>
      <c r="C580" s="198">
        <v>4.5900000000000003E-3</v>
      </c>
      <c r="D580" s="198">
        <v>4.5434999999999998E-3</v>
      </c>
      <c r="E580" s="88">
        <v>1835552.26</v>
      </c>
      <c r="F580" s="88">
        <v>2039096</v>
      </c>
      <c r="G580" s="88">
        <v>9741518</v>
      </c>
      <c r="H580" s="88"/>
      <c r="I580" s="89">
        <v>183026.25</v>
      </c>
      <c r="J580" s="89">
        <v>8536675</v>
      </c>
      <c r="K580" s="89">
        <v>667206.99</v>
      </c>
      <c r="L580" s="88">
        <v>31898</v>
      </c>
      <c r="M580" s="88"/>
      <c r="N580" s="89">
        <v>341353.71</v>
      </c>
      <c r="O580" s="89">
        <v>3150842.22</v>
      </c>
      <c r="P580" s="89">
        <v>0</v>
      </c>
      <c r="Q580" s="88">
        <v>37434</v>
      </c>
      <c r="R580" s="88"/>
      <c r="S580" s="89">
        <v>2603764.71</v>
      </c>
      <c r="T580" s="90">
        <v>4298</v>
      </c>
      <c r="U580" s="90">
        <v>2608063</v>
      </c>
    </row>
    <row r="581" spans="1:21">
      <c r="A581" s="86">
        <v>96404</v>
      </c>
      <c r="B581" s="87" t="s">
        <v>2055</v>
      </c>
      <c r="C581" s="198">
        <v>9.8800000000000003E-5</v>
      </c>
      <c r="D581" s="198">
        <v>8.92E-5</v>
      </c>
      <c r="E581" s="88">
        <v>49336.67</v>
      </c>
      <c r="F581" s="88">
        <v>40032</v>
      </c>
      <c r="G581" s="88">
        <v>209687</v>
      </c>
      <c r="H581" s="88"/>
      <c r="I581" s="89">
        <v>3939.65</v>
      </c>
      <c r="J581" s="89">
        <v>183752</v>
      </c>
      <c r="K581" s="89">
        <v>14362</v>
      </c>
      <c r="L581" s="88">
        <v>23586</v>
      </c>
      <c r="M581" s="88"/>
      <c r="N581" s="89">
        <v>7348</v>
      </c>
      <c r="O581" s="89">
        <v>67822</v>
      </c>
      <c r="P581" s="89">
        <v>0</v>
      </c>
      <c r="Q581" s="88">
        <v>0</v>
      </c>
      <c r="R581" s="88"/>
      <c r="S581" s="89">
        <v>56046</v>
      </c>
      <c r="T581" s="90">
        <v>7753</v>
      </c>
      <c r="U581" s="90">
        <v>63799</v>
      </c>
    </row>
    <row r="582" spans="1:21">
      <c r="A582" s="86">
        <v>96405</v>
      </c>
      <c r="B582" s="87" t="s">
        <v>2056</v>
      </c>
      <c r="C582" s="198">
        <v>1.7760000000000001E-4</v>
      </c>
      <c r="D582" s="198">
        <v>1.942E-4</v>
      </c>
      <c r="E582" s="88">
        <v>83527.920000000013</v>
      </c>
      <c r="F582" s="88">
        <v>87156</v>
      </c>
      <c r="G582" s="88">
        <v>376927</v>
      </c>
      <c r="H582" s="88"/>
      <c r="I582" s="89">
        <v>7081.8</v>
      </c>
      <c r="J582" s="89">
        <v>330308</v>
      </c>
      <c r="K582" s="89">
        <v>25816</v>
      </c>
      <c r="L582" s="88">
        <v>15838</v>
      </c>
      <c r="M582" s="88"/>
      <c r="N582" s="89">
        <v>13208</v>
      </c>
      <c r="O582" s="89">
        <v>121915</v>
      </c>
      <c r="P582" s="89">
        <v>0</v>
      </c>
      <c r="Q582" s="88">
        <v>2411</v>
      </c>
      <c r="R582" s="88"/>
      <c r="S582" s="89">
        <v>100747</v>
      </c>
      <c r="T582" s="90">
        <v>4565</v>
      </c>
      <c r="U582" s="90">
        <v>105312</v>
      </c>
    </row>
    <row r="583" spans="1:21">
      <c r="A583" s="86">
        <v>96411</v>
      </c>
      <c r="B583" s="87" t="s">
        <v>2057</v>
      </c>
      <c r="C583" s="198">
        <v>5.66E-5</v>
      </c>
      <c r="D583" s="198">
        <v>6.6699999999999995E-5</v>
      </c>
      <c r="E583" s="88">
        <v>25222.480000000003</v>
      </c>
      <c r="F583" s="88">
        <v>29935</v>
      </c>
      <c r="G583" s="88">
        <v>120124</v>
      </c>
      <c r="H583" s="88"/>
      <c r="I583" s="89">
        <v>2257</v>
      </c>
      <c r="J583" s="89">
        <v>105267</v>
      </c>
      <c r="K583" s="89">
        <v>8227</v>
      </c>
      <c r="L583" s="88">
        <v>8181</v>
      </c>
      <c r="M583" s="88"/>
      <c r="N583" s="89">
        <v>4209</v>
      </c>
      <c r="O583" s="89">
        <v>38854</v>
      </c>
      <c r="P583" s="89">
        <v>0</v>
      </c>
      <c r="Q583" s="88">
        <v>6127</v>
      </c>
      <c r="R583" s="88"/>
      <c r="S583" s="89">
        <v>32107</v>
      </c>
      <c r="T583" s="90">
        <v>778</v>
      </c>
      <c r="U583" s="90">
        <v>32885</v>
      </c>
    </row>
    <row r="584" spans="1:21">
      <c r="A584" s="86">
        <v>96421</v>
      </c>
      <c r="B584" s="87" t="s">
        <v>2058</v>
      </c>
      <c r="C584" s="198">
        <v>4.2860000000000001E-4</v>
      </c>
      <c r="D584" s="198">
        <v>4.6069999999999998E-4</v>
      </c>
      <c r="E584" s="88">
        <v>149902.97</v>
      </c>
      <c r="F584" s="88">
        <v>206759</v>
      </c>
      <c r="G584" s="88">
        <v>909633</v>
      </c>
      <c r="H584" s="88"/>
      <c r="I584" s="89">
        <v>17090</v>
      </c>
      <c r="J584" s="89">
        <v>797128</v>
      </c>
      <c r="K584" s="89">
        <v>62302</v>
      </c>
      <c r="L584" s="88">
        <v>0</v>
      </c>
      <c r="M584" s="88"/>
      <c r="N584" s="89">
        <v>31875</v>
      </c>
      <c r="O584" s="89">
        <v>294216</v>
      </c>
      <c r="P584" s="89">
        <v>0</v>
      </c>
      <c r="Q584" s="88">
        <v>86301</v>
      </c>
      <c r="R584" s="88"/>
      <c r="S584" s="89">
        <v>243131</v>
      </c>
      <c r="T584" s="90">
        <v>-29627</v>
      </c>
      <c r="U584" s="90">
        <v>213504</v>
      </c>
    </row>
    <row r="585" spans="1:21">
      <c r="A585" s="86">
        <v>96431</v>
      </c>
      <c r="B585" s="87" t="s">
        <v>2059</v>
      </c>
      <c r="C585" s="198">
        <v>5.6100000000000002E-5</v>
      </c>
      <c r="D585" s="198">
        <v>3.9400000000000002E-5</v>
      </c>
      <c r="E585" s="88">
        <v>22346.13</v>
      </c>
      <c r="F585" s="88">
        <v>17682</v>
      </c>
      <c r="G585" s="88">
        <v>119063</v>
      </c>
      <c r="H585" s="88"/>
      <c r="I585" s="89">
        <v>2237</v>
      </c>
      <c r="J585" s="89">
        <v>104337</v>
      </c>
      <c r="K585" s="89">
        <v>8155</v>
      </c>
      <c r="L585" s="88">
        <v>8471</v>
      </c>
      <c r="M585" s="88"/>
      <c r="N585" s="89">
        <v>4172</v>
      </c>
      <c r="O585" s="89">
        <v>38510</v>
      </c>
      <c r="P585" s="89">
        <v>0</v>
      </c>
      <c r="Q585" s="88">
        <v>4421</v>
      </c>
      <c r="R585" s="88"/>
      <c r="S585" s="89">
        <v>31824</v>
      </c>
      <c r="T585" s="90">
        <v>305</v>
      </c>
      <c r="U585" s="90">
        <v>32128</v>
      </c>
    </row>
    <row r="586" spans="1:21">
      <c r="A586" s="86">
        <v>96441</v>
      </c>
      <c r="B586" s="87" t="s">
        <v>2060</v>
      </c>
      <c r="C586" s="198">
        <v>3.1199999999999999E-5</v>
      </c>
      <c r="D586" s="198">
        <v>3.9100000000000002E-5</v>
      </c>
      <c r="E586" s="88">
        <v>18068.97</v>
      </c>
      <c r="F586" s="88">
        <v>17548</v>
      </c>
      <c r="G586" s="88">
        <v>66217</v>
      </c>
      <c r="H586" s="88"/>
      <c r="I586" s="89">
        <v>1244</v>
      </c>
      <c r="J586" s="89">
        <v>58027</v>
      </c>
      <c r="K586" s="89">
        <v>4535</v>
      </c>
      <c r="L586" s="88">
        <v>6875</v>
      </c>
      <c r="M586" s="88"/>
      <c r="N586" s="89">
        <v>2320</v>
      </c>
      <c r="O586" s="89">
        <v>21417</v>
      </c>
      <c r="P586" s="89">
        <v>0</v>
      </c>
      <c r="Q586" s="88">
        <v>826</v>
      </c>
      <c r="R586" s="88"/>
      <c r="S586" s="89">
        <v>17699</v>
      </c>
      <c r="T586" s="90">
        <v>2052</v>
      </c>
      <c r="U586" s="90">
        <v>19751</v>
      </c>
    </row>
    <row r="587" spans="1:21">
      <c r="A587" s="86">
        <v>96451</v>
      </c>
      <c r="B587" s="87" t="s">
        <v>2061</v>
      </c>
      <c r="C587" s="198">
        <v>1.38E-5</v>
      </c>
      <c r="D587" s="198">
        <v>8.8999999999999995E-6</v>
      </c>
      <c r="E587" s="88">
        <v>6879.8000000000011</v>
      </c>
      <c r="F587" s="88">
        <v>3994</v>
      </c>
      <c r="G587" s="88">
        <v>29288</v>
      </c>
      <c r="H587" s="88"/>
      <c r="I587" s="89">
        <v>550.27499999999998</v>
      </c>
      <c r="J587" s="89">
        <v>25666</v>
      </c>
      <c r="K587" s="89">
        <v>2006</v>
      </c>
      <c r="L587" s="88">
        <v>3611</v>
      </c>
      <c r="M587" s="88"/>
      <c r="N587" s="89">
        <v>1026</v>
      </c>
      <c r="O587" s="89">
        <v>9473</v>
      </c>
      <c r="P587" s="89">
        <v>0</v>
      </c>
      <c r="Q587" s="88">
        <v>2200</v>
      </c>
      <c r="R587" s="88"/>
      <c r="S587" s="89">
        <v>7828</v>
      </c>
      <c r="T587" s="90">
        <v>55</v>
      </c>
      <c r="U587" s="90">
        <v>7883</v>
      </c>
    </row>
    <row r="588" spans="1:21">
      <c r="A588" s="86">
        <v>96461</v>
      </c>
      <c r="B588" s="87" t="s">
        <v>2062</v>
      </c>
      <c r="C588" s="198">
        <v>1.3410000000000001E-4</v>
      </c>
      <c r="D588" s="198">
        <v>1.6129999999999999E-4</v>
      </c>
      <c r="E588" s="88">
        <v>60539.490000000005</v>
      </c>
      <c r="F588" s="88">
        <v>72390</v>
      </c>
      <c r="G588" s="88">
        <v>284605</v>
      </c>
      <c r="H588" s="88"/>
      <c r="I588" s="89">
        <v>5347</v>
      </c>
      <c r="J588" s="89">
        <v>249405</v>
      </c>
      <c r="K588" s="89">
        <v>19493</v>
      </c>
      <c r="L588" s="88">
        <v>8046</v>
      </c>
      <c r="M588" s="88"/>
      <c r="N588" s="89">
        <v>9973</v>
      </c>
      <c r="O588" s="89">
        <v>92054</v>
      </c>
      <c r="P588" s="89">
        <v>0</v>
      </c>
      <c r="Q588" s="88">
        <v>27042</v>
      </c>
      <c r="R588" s="88"/>
      <c r="S588" s="89">
        <v>76071</v>
      </c>
      <c r="T588" s="90">
        <v>-4548</v>
      </c>
      <c r="U588" s="90">
        <v>71523</v>
      </c>
    </row>
    <row r="589" spans="1:21">
      <c r="A589" s="86">
        <v>96501</v>
      </c>
      <c r="B589" s="87" t="s">
        <v>2063</v>
      </c>
      <c r="C589" s="198">
        <v>1.4156999999999999E-2</v>
      </c>
      <c r="D589" s="198">
        <v>1.4844599999999999E-2</v>
      </c>
      <c r="E589" s="88">
        <v>5793174.8699999992</v>
      </c>
      <c r="F589" s="88">
        <v>6662167</v>
      </c>
      <c r="G589" s="88">
        <v>30045897</v>
      </c>
      <c r="H589" s="88"/>
      <c r="I589" s="89">
        <v>564510</v>
      </c>
      <c r="J589" s="89">
        <v>26329783</v>
      </c>
      <c r="K589" s="89">
        <v>2057876</v>
      </c>
      <c r="L589" s="88">
        <v>597577</v>
      </c>
      <c r="M589" s="88"/>
      <c r="N589" s="89">
        <v>1052842</v>
      </c>
      <c r="O589" s="89">
        <v>9718186</v>
      </c>
      <c r="P589" s="89">
        <v>0</v>
      </c>
      <c r="Q589" s="88">
        <v>395352</v>
      </c>
      <c r="R589" s="88"/>
      <c r="S589" s="89">
        <v>8030827</v>
      </c>
      <c r="T589" s="90">
        <v>146416</v>
      </c>
      <c r="U589" s="90">
        <v>8177243</v>
      </c>
    </row>
    <row r="590" spans="1:21">
      <c r="A590" s="86">
        <v>96502</v>
      </c>
      <c r="B590" s="87" t="s">
        <v>2064</v>
      </c>
      <c r="C590" s="198">
        <v>4.2309999999999998E-4</v>
      </c>
      <c r="D590" s="198">
        <v>3.9639999999999999E-4</v>
      </c>
      <c r="E590" s="88">
        <v>180923.45999999996</v>
      </c>
      <c r="F590" s="88">
        <v>177902</v>
      </c>
      <c r="G590" s="88">
        <v>897960</v>
      </c>
      <c r="H590" s="88"/>
      <c r="I590" s="89">
        <v>16871</v>
      </c>
      <c r="J590" s="89">
        <v>786899</v>
      </c>
      <c r="K590" s="89">
        <v>61502</v>
      </c>
      <c r="L590" s="88">
        <v>58143</v>
      </c>
      <c r="M590" s="88"/>
      <c r="N590" s="89">
        <v>31466</v>
      </c>
      <c r="O590" s="89">
        <v>290440</v>
      </c>
      <c r="P590" s="89">
        <v>0</v>
      </c>
      <c r="Q590" s="88">
        <v>0</v>
      </c>
      <c r="R590" s="88"/>
      <c r="S590" s="89">
        <v>240012</v>
      </c>
      <c r="T590" s="90">
        <v>22314</v>
      </c>
      <c r="U590" s="90">
        <v>262325</v>
      </c>
    </row>
    <row r="591" spans="1:21">
      <c r="A591" s="86">
        <v>96503</v>
      </c>
      <c r="B591" s="87" t="s">
        <v>2065</v>
      </c>
      <c r="C591" s="198">
        <v>3.3700000000000001E-4</v>
      </c>
      <c r="D591" s="198">
        <v>3.746E-4</v>
      </c>
      <c r="E591" s="88">
        <v>297528.38</v>
      </c>
      <c r="F591" s="88">
        <v>168118</v>
      </c>
      <c r="G591" s="88">
        <v>715227</v>
      </c>
      <c r="H591" s="88"/>
      <c r="I591" s="89">
        <v>13437.875</v>
      </c>
      <c r="J591" s="89">
        <v>626767</v>
      </c>
      <c r="K591" s="89">
        <v>48987</v>
      </c>
      <c r="L591" s="88">
        <v>200924</v>
      </c>
      <c r="M591" s="88"/>
      <c r="N591" s="89">
        <v>25062</v>
      </c>
      <c r="O591" s="89">
        <v>231336</v>
      </c>
      <c r="P591" s="89">
        <v>0</v>
      </c>
      <c r="Q591" s="88">
        <v>29898</v>
      </c>
      <c r="R591" s="88"/>
      <c r="S591" s="89">
        <v>191170</v>
      </c>
      <c r="T591" s="90">
        <v>46111</v>
      </c>
      <c r="U591" s="90">
        <v>237280</v>
      </c>
    </row>
    <row r="592" spans="1:21">
      <c r="A592" s="86">
        <v>96504</v>
      </c>
      <c r="B592" s="87" t="s">
        <v>2066</v>
      </c>
      <c r="C592" s="198">
        <v>3.6039999999999998E-4</v>
      </c>
      <c r="D592" s="198">
        <v>3.7149999999999998E-4</v>
      </c>
      <c r="E592" s="88">
        <v>148639.46</v>
      </c>
      <c r="F592" s="88">
        <v>166727</v>
      </c>
      <c r="G592" s="88">
        <v>764890</v>
      </c>
      <c r="H592" s="88"/>
      <c r="I592" s="89">
        <v>14371</v>
      </c>
      <c r="J592" s="89">
        <v>670287</v>
      </c>
      <c r="K592" s="89">
        <v>52388</v>
      </c>
      <c r="L592" s="88">
        <v>11269</v>
      </c>
      <c r="M592" s="88"/>
      <c r="N592" s="89">
        <v>26803</v>
      </c>
      <c r="O592" s="89">
        <v>247399</v>
      </c>
      <c r="P592" s="89">
        <v>0</v>
      </c>
      <c r="Q592" s="88">
        <v>6125</v>
      </c>
      <c r="R592" s="88"/>
      <c r="S592" s="89">
        <v>204444</v>
      </c>
      <c r="T592" s="90">
        <v>2299</v>
      </c>
      <c r="U592" s="90">
        <v>206743</v>
      </c>
    </row>
    <row r="593" spans="1:21">
      <c r="A593" s="86">
        <v>96507</v>
      </c>
      <c r="B593" s="87" t="s">
        <v>2067</v>
      </c>
      <c r="C593" s="198">
        <v>2.2604999999999999E-3</v>
      </c>
      <c r="D593" s="198">
        <v>2.1895999999999999E-3</v>
      </c>
      <c r="E593" s="88">
        <v>971182.37999999977</v>
      </c>
      <c r="F593" s="88">
        <v>982679</v>
      </c>
      <c r="G593" s="88">
        <v>4797538</v>
      </c>
      <c r="H593" s="88"/>
      <c r="I593" s="89">
        <v>90137</v>
      </c>
      <c r="J593" s="89">
        <v>4204173</v>
      </c>
      <c r="K593" s="89">
        <v>328589</v>
      </c>
      <c r="L593" s="88">
        <v>180324</v>
      </c>
      <c r="M593" s="88"/>
      <c r="N593" s="89">
        <v>168111</v>
      </c>
      <c r="O593" s="89">
        <v>1551738</v>
      </c>
      <c r="P593" s="89">
        <v>0</v>
      </c>
      <c r="Q593" s="88">
        <v>0</v>
      </c>
      <c r="R593" s="88"/>
      <c r="S593" s="89">
        <v>1282312</v>
      </c>
      <c r="T593" s="90">
        <v>64566</v>
      </c>
      <c r="U593" s="90">
        <v>1346877</v>
      </c>
    </row>
    <row r="594" spans="1:21">
      <c r="A594" s="86">
        <v>96508</v>
      </c>
      <c r="B594" s="87" t="s">
        <v>2068</v>
      </c>
      <c r="C594" s="198">
        <v>9.7999999999999993E-6</v>
      </c>
      <c r="D594" s="198">
        <v>1.03E-5</v>
      </c>
      <c r="E594" s="88">
        <v>9949.2000000000025</v>
      </c>
      <c r="F594" s="88">
        <v>4623</v>
      </c>
      <c r="G594" s="88">
        <v>20799</v>
      </c>
      <c r="H594" s="88"/>
      <c r="I594" s="89">
        <v>390.77499999999998</v>
      </c>
      <c r="J594" s="89">
        <v>18226</v>
      </c>
      <c r="K594" s="89">
        <v>1425</v>
      </c>
      <c r="L594" s="88">
        <v>9383</v>
      </c>
      <c r="M594" s="88"/>
      <c r="N594" s="89">
        <v>729</v>
      </c>
      <c r="O594" s="89">
        <v>6727</v>
      </c>
      <c r="P594" s="89">
        <v>0</v>
      </c>
      <c r="Q594" s="88">
        <v>0</v>
      </c>
      <c r="R594" s="88"/>
      <c r="S594" s="89">
        <v>5559</v>
      </c>
      <c r="T594" s="90">
        <v>3176</v>
      </c>
      <c r="U594" s="90">
        <v>8735</v>
      </c>
    </row>
    <row r="595" spans="1:21">
      <c r="A595" s="86">
        <v>96511</v>
      </c>
      <c r="B595" s="87" t="s">
        <v>2069</v>
      </c>
      <c r="C595" s="198">
        <v>6.221E-4</v>
      </c>
      <c r="D595" s="198">
        <v>7.5080000000000004E-4</v>
      </c>
      <c r="E595" s="88">
        <v>244657.82</v>
      </c>
      <c r="F595" s="88">
        <v>336955</v>
      </c>
      <c r="G595" s="88">
        <v>1320305</v>
      </c>
      <c r="H595" s="88"/>
      <c r="I595" s="89">
        <v>24806</v>
      </c>
      <c r="J595" s="89">
        <v>1157008</v>
      </c>
      <c r="K595" s="89">
        <v>90429</v>
      </c>
      <c r="L595" s="88">
        <v>0</v>
      </c>
      <c r="M595" s="88"/>
      <c r="N595" s="89">
        <v>46265</v>
      </c>
      <c r="O595" s="89">
        <v>427046</v>
      </c>
      <c r="P595" s="89">
        <v>0</v>
      </c>
      <c r="Q595" s="88">
        <v>135169</v>
      </c>
      <c r="R595" s="88"/>
      <c r="S595" s="89">
        <v>352898</v>
      </c>
      <c r="T595" s="90">
        <v>-47382</v>
      </c>
      <c r="U595" s="90">
        <v>305516</v>
      </c>
    </row>
    <row r="596" spans="1:21">
      <c r="A596" s="86">
        <v>96512</v>
      </c>
      <c r="B596" s="87" t="s">
        <v>2070</v>
      </c>
      <c r="C596" s="198">
        <v>1.7000000000000001E-4</v>
      </c>
      <c r="D596" s="198">
        <v>1.5550000000000001E-4</v>
      </c>
      <c r="E596" s="88">
        <v>63900.750000000007</v>
      </c>
      <c r="F596" s="88">
        <v>69787</v>
      </c>
      <c r="G596" s="88">
        <v>360796.95</v>
      </c>
      <c r="H596" s="88"/>
      <c r="I596" s="89">
        <v>6779</v>
      </c>
      <c r="J596" s="89">
        <v>316173.14</v>
      </c>
      <c r="K596" s="89">
        <v>24711</v>
      </c>
      <c r="L596" s="88">
        <v>8267</v>
      </c>
      <c r="M596" s="88"/>
      <c r="N596" s="89">
        <v>12643</v>
      </c>
      <c r="O596" s="89">
        <v>116698</v>
      </c>
      <c r="P596" s="89">
        <v>0</v>
      </c>
      <c r="Q596" s="88">
        <v>0</v>
      </c>
      <c r="R596" s="88"/>
      <c r="S596" s="89">
        <v>96436</v>
      </c>
      <c r="T596" s="90">
        <v>2689</v>
      </c>
      <c r="U596" s="90">
        <v>99124</v>
      </c>
    </row>
    <row r="597" spans="1:21">
      <c r="A597" s="86">
        <v>96519</v>
      </c>
      <c r="B597" s="87" t="s">
        <v>2071</v>
      </c>
      <c r="C597" s="198">
        <v>0</v>
      </c>
      <c r="D597" s="198">
        <v>1.7197E-3</v>
      </c>
      <c r="E597" s="88">
        <v>0</v>
      </c>
      <c r="F597" s="88">
        <v>771791</v>
      </c>
      <c r="G597" s="88">
        <v>0</v>
      </c>
      <c r="H597" s="88"/>
      <c r="I597" s="89">
        <v>0</v>
      </c>
      <c r="J597" s="89">
        <v>0</v>
      </c>
      <c r="K597" s="89">
        <v>0</v>
      </c>
      <c r="L597" s="88">
        <v>300924</v>
      </c>
      <c r="M597" s="88"/>
      <c r="N597" s="89">
        <v>0</v>
      </c>
      <c r="O597" s="89">
        <v>0</v>
      </c>
      <c r="P597" s="89">
        <v>0</v>
      </c>
      <c r="Q597" s="88">
        <v>931590</v>
      </c>
      <c r="R597" s="88"/>
      <c r="S597" s="89">
        <v>0</v>
      </c>
      <c r="T597" s="90">
        <v>-102954</v>
      </c>
      <c r="U597" s="90">
        <v>-102954</v>
      </c>
    </row>
    <row r="598" spans="1:21">
      <c r="A598" s="86">
        <v>96521</v>
      </c>
      <c r="B598" s="87" t="s">
        <v>2072</v>
      </c>
      <c r="C598" s="198">
        <v>9.4240000000000003E-4</v>
      </c>
      <c r="D598" s="198">
        <v>9.0479999999999998E-4</v>
      </c>
      <c r="E598" s="88">
        <v>332666.64</v>
      </c>
      <c r="F598" s="88">
        <v>406069</v>
      </c>
      <c r="G598" s="88">
        <v>2000089</v>
      </c>
      <c r="H598" s="88"/>
      <c r="I598" s="89">
        <v>37578</v>
      </c>
      <c r="J598" s="89">
        <v>1752715</v>
      </c>
      <c r="K598" s="89">
        <v>136988</v>
      </c>
      <c r="L598" s="88">
        <v>46521</v>
      </c>
      <c r="M598" s="88"/>
      <c r="N598" s="89">
        <v>70085</v>
      </c>
      <c r="O598" s="89">
        <v>646918</v>
      </c>
      <c r="P598" s="89">
        <v>0</v>
      </c>
      <c r="Q598" s="88">
        <v>27885</v>
      </c>
      <c r="R598" s="88"/>
      <c r="S598" s="89">
        <v>534594</v>
      </c>
      <c r="T598" s="90">
        <v>8139</v>
      </c>
      <c r="U598" s="90">
        <v>542733</v>
      </c>
    </row>
    <row r="599" spans="1:21">
      <c r="A599" s="86">
        <v>96531</v>
      </c>
      <c r="B599" s="87" t="s">
        <v>2073</v>
      </c>
      <c r="C599" s="198">
        <v>8.6088999999999992E-3</v>
      </c>
      <c r="D599" s="198">
        <v>9.1912000000000001E-3</v>
      </c>
      <c r="E599" s="88">
        <v>3504528.87</v>
      </c>
      <c r="F599" s="88">
        <v>4124955</v>
      </c>
      <c r="G599" s="88">
        <v>18270970</v>
      </c>
      <c r="H599" s="88"/>
      <c r="I599" s="89">
        <v>343280</v>
      </c>
      <c r="J599" s="89">
        <v>16011194</v>
      </c>
      <c r="K599" s="89">
        <v>1251398</v>
      </c>
      <c r="L599" s="88">
        <v>75559</v>
      </c>
      <c r="M599" s="88"/>
      <c r="N599" s="89">
        <v>640235</v>
      </c>
      <c r="O599" s="89">
        <v>5909648</v>
      </c>
      <c r="P599" s="89">
        <v>0</v>
      </c>
      <c r="Q599" s="88">
        <v>381680</v>
      </c>
      <c r="R599" s="88"/>
      <c r="S599" s="89">
        <v>4883562</v>
      </c>
      <c r="T599" s="90">
        <v>-81286</v>
      </c>
      <c r="U599" s="90">
        <v>4802276</v>
      </c>
    </row>
    <row r="600" spans="1:21">
      <c r="A600" s="86">
        <v>96541</v>
      </c>
      <c r="B600" s="87" t="s">
        <v>2074</v>
      </c>
      <c r="C600" s="198">
        <v>3.3169999999999999E-4</v>
      </c>
      <c r="D600" s="198">
        <v>3.2759999999999999E-4</v>
      </c>
      <c r="E600" s="88">
        <v>136435.87</v>
      </c>
      <c r="F600" s="88">
        <v>147025</v>
      </c>
      <c r="G600" s="88">
        <v>703979</v>
      </c>
      <c r="H600" s="88"/>
      <c r="I600" s="89">
        <v>13227</v>
      </c>
      <c r="J600" s="89">
        <v>616910</v>
      </c>
      <c r="K600" s="89">
        <v>48216</v>
      </c>
      <c r="L600" s="88">
        <v>22779</v>
      </c>
      <c r="M600" s="88"/>
      <c r="N600" s="89">
        <v>24668</v>
      </c>
      <c r="O600" s="89">
        <v>227698</v>
      </c>
      <c r="P600" s="89">
        <v>0</v>
      </c>
      <c r="Q600" s="88">
        <v>0</v>
      </c>
      <c r="R600" s="88"/>
      <c r="S600" s="89">
        <v>188163</v>
      </c>
      <c r="T600" s="90">
        <v>10018</v>
      </c>
      <c r="U600" s="90">
        <v>198181</v>
      </c>
    </row>
    <row r="601" spans="1:21">
      <c r="A601" s="86">
        <v>96601</v>
      </c>
      <c r="B601" s="87" t="s">
        <v>2075</v>
      </c>
      <c r="C601" s="198">
        <v>1.8416000000000001E-3</v>
      </c>
      <c r="D601" s="198">
        <v>1.8462999999999999E-3</v>
      </c>
      <c r="E601" s="88">
        <v>769874.79</v>
      </c>
      <c r="F601" s="88">
        <v>828608</v>
      </c>
      <c r="G601" s="88">
        <v>3908492</v>
      </c>
      <c r="H601" s="88"/>
      <c r="I601" s="89">
        <v>73433.8</v>
      </c>
      <c r="J601" s="89">
        <v>3425085</v>
      </c>
      <c r="K601" s="89">
        <v>267697</v>
      </c>
      <c r="L601" s="88">
        <v>58499</v>
      </c>
      <c r="M601" s="88"/>
      <c r="N601" s="89">
        <v>136958</v>
      </c>
      <c r="O601" s="89">
        <v>1264181</v>
      </c>
      <c r="P601" s="89">
        <v>0</v>
      </c>
      <c r="Q601" s="88">
        <v>6413</v>
      </c>
      <c r="R601" s="88"/>
      <c r="S601" s="89">
        <v>1044683</v>
      </c>
      <c r="T601" s="90">
        <v>25319</v>
      </c>
      <c r="U601" s="90">
        <v>1070002</v>
      </c>
    </row>
    <row r="602" spans="1:21">
      <c r="A602" s="86">
        <v>96604</v>
      </c>
      <c r="B602" s="87" t="s">
        <v>2076</v>
      </c>
      <c r="C602" s="198">
        <v>7.9000000000000006E-6</v>
      </c>
      <c r="D602" s="198">
        <v>7.9000000000000006E-6</v>
      </c>
      <c r="E602" s="88">
        <v>4374.7800000000007</v>
      </c>
      <c r="F602" s="88">
        <v>3545</v>
      </c>
      <c r="G602" s="88">
        <v>16766</v>
      </c>
      <c r="H602" s="88"/>
      <c r="I602" s="89">
        <v>315</v>
      </c>
      <c r="J602" s="89">
        <v>14693</v>
      </c>
      <c r="K602" s="89">
        <v>1148</v>
      </c>
      <c r="L602" s="88">
        <v>1595</v>
      </c>
      <c r="M602" s="88"/>
      <c r="N602" s="89">
        <v>588</v>
      </c>
      <c r="O602" s="89">
        <v>5423</v>
      </c>
      <c r="P602" s="89">
        <v>0</v>
      </c>
      <c r="Q602" s="88">
        <v>108</v>
      </c>
      <c r="R602" s="88"/>
      <c r="S602" s="89">
        <v>4481</v>
      </c>
      <c r="T602" s="90">
        <v>545</v>
      </c>
      <c r="U602" s="90">
        <v>5027</v>
      </c>
    </row>
    <row r="603" spans="1:21">
      <c r="A603" s="86">
        <v>96611</v>
      </c>
      <c r="B603" s="87" t="s">
        <v>2077</v>
      </c>
      <c r="C603" s="198">
        <v>3.29E-5</v>
      </c>
      <c r="D603" s="198">
        <v>2.9499999999999999E-5</v>
      </c>
      <c r="E603" s="88">
        <v>11899.8</v>
      </c>
      <c r="F603" s="88">
        <v>13239</v>
      </c>
      <c r="G603" s="88">
        <v>69825</v>
      </c>
      <c r="H603" s="88"/>
      <c r="I603" s="89">
        <v>1312</v>
      </c>
      <c r="J603" s="89">
        <v>61189</v>
      </c>
      <c r="K603" s="89">
        <v>4782</v>
      </c>
      <c r="L603" s="88">
        <v>2869</v>
      </c>
      <c r="M603" s="88"/>
      <c r="N603" s="89">
        <v>2447</v>
      </c>
      <c r="O603" s="89">
        <v>22584</v>
      </c>
      <c r="P603" s="89">
        <v>0</v>
      </c>
      <c r="Q603" s="88">
        <v>649</v>
      </c>
      <c r="R603" s="88"/>
      <c r="S603" s="89">
        <v>18663</v>
      </c>
      <c r="T603" s="90">
        <v>1079</v>
      </c>
      <c r="U603" s="90">
        <v>19742</v>
      </c>
    </row>
    <row r="604" spans="1:21">
      <c r="A604" s="86">
        <v>96612</v>
      </c>
      <c r="B604" s="87" t="s">
        <v>2078</v>
      </c>
      <c r="C604" s="198">
        <v>6.3899999999999995E-5</v>
      </c>
      <c r="D604" s="198">
        <v>6.4399999999999993E-5</v>
      </c>
      <c r="E604" s="88">
        <v>30973.800000000003</v>
      </c>
      <c r="F604" s="88">
        <v>28902</v>
      </c>
      <c r="G604" s="88">
        <v>135617</v>
      </c>
      <c r="H604" s="88"/>
      <c r="I604" s="89">
        <v>2548</v>
      </c>
      <c r="J604" s="89">
        <v>118844</v>
      </c>
      <c r="K604" s="89">
        <v>9289</v>
      </c>
      <c r="L604" s="88">
        <v>7363</v>
      </c>
      <c r="M604" s="88"/>
      <c r="N604" s="89">
        <v>4752</v>
      </c>
      <c r="O604" s="89">
        <v>43865</v>
      </c>
      <c r="P604" s="89">
        <v>0</v>
      </c>
      <c r="Q604" s="88">
        <v>1323</v>
      </c>
      <c r="R604" s="88"/>
      <c r="S604" s="89">
        <v>36248</v>
      </c>
      <c r="T604" s="90">
        <v>1615</v>
      </c>
      <c r="U604" s="90">
        <v>37864</v>
      </c>
    </row>
    <row r="605" spans="1:21">
      <c r="A605" s="86">
        <v>96621</v>
      </c>
      <c r="B605" s="87" t="s">
        <v>2079</v>
      </c>
      <c r="C605" s="198">
        <v>2.65E-5</v>
      </c>
      <c r="D605" s="198">
        <v>3.6600000000000002E-5</v>
      </c>
      <c r="E605" s="88">
        <v>12593.01</v>
      </c>
      <c r="F605" s="88">
        <v>16426</v>
      </c>
      <c r="G605" s="88">
        <v>56242</v>
      </c>
      <c r="H605" s="88"/>
      <c r="I605" s="89">
        <v>1056.6875</v>
      </c>
      <c r="J605" s="89">
        <v>49286</v>
      </c>
      <c r="K605" s="89">
        <v>3852</v>
      </c>
      <c r="L605" s="88">
        <v>1133</v>
      </c>
      <c r="M605" s="88"/>
      <c r="N605" s="89">
        <v>1971</v>
      </c>
      <c r="O605" s="89">
        <v>18191</v>
      </c>
      <c r="P605" s="89">
        <v>0</v>
      </c>
      <c r="Q605" s="88">
        <v>7687</v>
      </c>
      <c r="R605" s="88"/>
      <c r="S605" s="89">
        <v>15033</v>
      </c>
      <c r="T605" s="90">
        <v>-2457</v>
      </c>
      <c r="U605" s="90">
        <v>12576</v>
      </c>
    </row>
    <row r="606" spans="1:21">
      <c r="A606" s="86">
        <v>96631</v>
      </c>
      <c r="B606" s="87" t="s">
        <v>2080</v>
      </c>
      <c r="C606" s="198">
        <v>2.5899999999999999E-5</v>
      </c>
      <c r="D606" s="198">
        <v>2.5599999999999999E-5</v>
      </c>
      <c r="E606" s="88">
        <v>10252.959999999999</v>
      </c>
      <c r="F606" s="88">
        <v>11489</v>
      </c>
      <c r="G606" s="88">
        <v>54968</v>
      </c>
      <c r="H606" s="88"/>
      <c r="I606" s="89">
        <v>1032.7625</v>
      </c>
      <c r="J606" s="89">
        <v>48170</v>
      </c>
      <c r="K606" s="89">
        <v>3765</v>
      </c>
      <c r="L606" s="88">
        <v>5664</v>
      </c>
      <c r="M606" s="88"/>
      <c r="N606" s="89">
        <v>1926</v>
      </c>
      <c r="O606" s="89">
        <v>17779</v>
      </c>
      <c r="P606" s="89">
        <v>0</v>
      </c>
      <c r="Q606" s="88">
        <v>154</v>
      </c>
      <c r="R606" s="88"/>
      <c r="S606" s="89">
        <v>14692</v>
      </c>
      <c r="T606" s="90">
        <v>2250</v>
      </c>
      <c r="U606" s="90">
        <v>16942</v>
      </c>
    </row>
    <row r="607" spans="1:21">
      <c r="A607" s="86">
        <v>96641</v>
      </c>
      <c r="B607" s="87" t="s">
        <v>2081</v>
      </c>
      <c r="C607" s="198">
        <v>2.6999999999999999E-5</v>
      </c>
      <c r="D607" s="198">
        <v>2.7100000000000001E-5</v>
      </c>
      <c r="E607" s="88">
        <v>17201.89</v>
      </c>
      <c r="F607" s="88">
        <v>12162</v>
      </c>
      <c r="G607" s="88">
        <v>57303</v>
      </c>
      <c r="H607" s="88"/>
      <c r="I607" s="89">
        <v>1076.625</v>
      </c>
      <c r="J607" s="89">
        <v>50216</v>
      </c>
      <c r="K607" s="89">
        <v>3925</v>
      </c>
      <c r="L607" s="88">
        <v>10873</v>
      </c>
      <c r="M607" s="88"/>
      <c r="N607" s="89">
        <v>2008</v>
      </c>
      <c r="O607" s="89">
        <v>18534</v>
      </c>
      <c r="P607" s="89">
        <v>0</v>
      </c>
      <c r="Q607" s="88">
        <v>0</v>
      </c>
      <c r="R607" s="88"/>
      <c r="S607" s="89">
        <v>15316</v>
      </c>
      <c r="T607" s="90">
        <v>3846</v>
      </c>
      <c r="U607" s="90">
        <v>19162</v>
      </c>
    </row>
    <row r="608" spans="1:21">
      <c r="A608" s="86">
        <v>96651</v>
      </c>
      <c r="B608" s="87" t="s">
        <v>2082</v>
      </c>
      <c r="C608" s="198">
        <v>1.9400000000000001E-5</v>
      </c>
      <c r="D608" s="198">
        <v>1.9300000000000002E-5</v>
      </c>
      <c r="E608" s="88">
        <v>8893.0600000000013</v>
      </c>
      <c r="F608" s="88">
        <v>8662</v>
      </c>
      <c r="G608" s="88">
        <v>41173</v>
      </c>
      <c r="H608" s="88"/>
      <c r="I608" s="89">
        <v>773.57500000000005</v>
      </c>
      <c r="J608" s="89">
        <v>36081</v>
      </c>
      <c r="K608" s="89">
        <v>2820</v>
      </c>
      <c r="L608" s="88">
        <v>781</v>
      </c>
      <c r="M608" s="88"/>
      <c r="N608" s="89">
        <v>1443</v>
      </c>
      <c r="O608" s="89">
        <v>13317</v>
      </c>
      <c r="P608" s="89">
        <v>0</v>
      </c>
      <c r="Q608" s="88">
        <v>2222</v>
      </c>
      <c r="R608" s="88"/>
      <c r="S608" s="89">
        <v>11005</v>
      </c>
      <c r="T608" s="90">
        <v>-715</v>
      </c>
      <c r="U608" s="90">
        <v>10290</v>
      </c>
    </row>
    <row r="609" spans="1:21">
      <c r="A609" s="86">
        <v>96661</v>
      </c>
      <c r="B609" s="87" t="s">
        <v>2083</v>
      </c>
      <c r="C609" s="198">
        <v>1.9000000000000001E-5</v>
      </c>
      <c r="D609" s="198">
        <v>1.7200000000000001E-5</v>
      </c>
      <c r="E609" s="88">
        <v>9291.01</v>
      </c>
      <c r="F609" s="88">
        <v>7719</v>
      </c>
      <c r="G609" s="88">
        <v>40324</v>
      </c>
      <c r="H609" s="88"/>
      <c r="I609" s="89">
        <v>757.625</v>
      </c>
      <c r="J609" s="89">
        <v>35337</v>
      </c>
      <c r="K609" s="89">
        <v>2762</v>
      </c>
      <c r="L609" s="88">
        <v>6032</v>
      </c>
      <c r="M609" s="88"/>
      <c r="N609" s="89">
        <v>1413</v>
      </c>
      <c r="O609" s="89">
        <v>13043</v>
      </c>
      <c r="P609" s="89">
        <v>0</v>
      </c>
      <c r="Q609" s="88">
        <v>0</v>
      </c>
      <c r="R609" s="88"/>
      <c r="S609" s="89">
        <v>10778</v>
      </c>
      <c r="T609" s="90">
        <v>2137</v>
      </c>
      <c r="U609" s="90">
        <v>12915</v>
      </c>
    </row>
    <row r="610" spans="1:21">
      <c r="A610" s="86">
        <v>96671</v>
      </c>
      <c r="B610" s="87" t="s">
        <v>2084</v>
      </c>
      <c r="C610" s="198">
        <v>1.5500000000000001E-5</v>
      </c>
      <c r="D610" s="198">
        <v>1.56E-5</v>
      </c>
      <c r="E610" s="88">
        <v>11958.029999999999</v>
      </c>
      <c r="F610" s="88">
        <v>7001</v>
      </c>
      <c r="G610" s="88">
        <v>32896</v>
      </c>
      <c r="H610" s="88"/>
      <c r="I610" s="89">
        <v>618.0625</v>
      </c>
      <c r="J610" s="89">
        <v>28828</v>
      </c>
      <c r="K610" s="89">
        <v>2253</v>
      </c>
      <c r="L610" s="88">
        <v>11385</v>
      </c>
      <c r="M610" s="88"/>
      <c r="N610" s="89">
        <v>1153</v>
      </c>
      <c r="O610" s="89">
        <v>10640</v>
      </c>
      <c r="P610" s="89">
        <v>0</v>
      </c>
      <c r="Q610" s="88">
        <v>418</v>
      </c>
      <c r="R610" s="88"/>
      <c r="S610" s="89">
        <v>8793</v>
      </c>
      <c r="T610" s="90">
        <v>3409</v>
      </c>
      <c r="U610" s="90">
        <v>12201</v>
      </c>
    </row>
    <row r="611" spans="1:21">
      <c r="A611" s="86">
        <v>96681</v>
      </c>
      <c r="B611" s="87" t="s">
        <v>2085</v>
      </c>
      <c r="C611" s="198">
        <v>3.4799999999999999E-5</v>
      </c>
      <c r="D611" s="198">
        <v>3.4700000000000003E-5</v>
      </c>
      <c r="E611" s="88">
        <v>22895.739999999998</v>
      </c>
      <c r="F611" s="88">
        <v>15573</v>
      </c>
      <c r="G611" s="88">
        <v>73857</v>
      </c>
      <c r="H611" s="88"/>
      <c r="I611" s="89">
        <v>1388</v>
      </c>
      <c r="J611" s="89">
        <v>64723</v>
      </c>
      <c r="K611" s="89">
        <v>5059</v>
      </c>
      <c r="L611" s="88">
        <v>18633</v>
      </c>
      <c r="M611" s="88"/>
      <c r="N611" s="89">
        <v>2588</v>
      </c>
      <c r="O611" s="89">
        <v>23889</v>
      </c>
      <c r="P611" s="89">
        <v>0</v>
      </c>
      <c r="Q611" s="88">
        <v>1494</v>
      </c>
      <c r="R611" s="88"/>
      <c r="S611" s="89">
        <v>19741</v>
      </c>
      <c r="T611" s="90">
        <v>5200</v>
      </c>
      <c r="U611" s="90">
        <v>24941</v>
      </c>
    </row>
    <row r="612" spans="1:21">
      <c r="A612" s="86">
        <v>96701</v>
      </c>
      <c r="B612" s="87" t="s">
        <v>2086</v>
      </c>
      <c r="C612" s="198">
        <v>7.7850000000000003E-3</v>
      </c>
      <c r="D612" s="198">
        <v>7.7803999999999998E-3</v>
      </c>
      <c r="E612" s="88">
        <v>3136203</v>
      </c>
      <c r="F612" s="88">
        <v>3491797</v>
      </c>
      <c r="G612" s="88">
        <v>16522378</v>
      </c>
      <c r="H612" s="88"/>
      <c r="I612" s="89">
        <v>310427</v>
      </c>
      <c r="J612" s="89">
        <v>14478870</v>
      </c>
      <c r="K612" s="89">
        <v>1131635</v>
      </c>
      <c r="L612" s="88">
        <v>289202</v>
      </c>
      <c r="M612" s="88"/>
      <c r="N612" s="89">
        <v>578963</v>
      </c>
      <c r="O612" s="89">
        <v>5344075.53</v>
      </c>
      <c r="P612" s="89">
        <v>0</v>
      </c>
      <c r="Q612" s="88">
        <v>79279</v>
      </c>
      <c r="R612" s="88"/>
      <c r="S612" s="89">
        <v>4416189</v>
      </c>
      <c r="T612" s="90">
        <v>74739</v>
      </c>
      <c r="U612" s="90">
        <v>4490928</v>
      </c>
    </row>
    <row r="613" spans="1:21">
      <c r="A613" s="86">
        <v>96704</v>
      </c>
      <c r="B613" s="87" t="s">
        <v>2087</v>
      </c>
      <c r="C613" s="198">
        <v>1.5330000000000001E-4</v>
      </c>
      <c r="D613" s="198">
        <v>1.5919999999999999E-4</v>
      </c>
      <c r="E613" s="88">
        <v>71376.409999999989</v>
      </c>
      <c r="F613" s="88">
        <v>71448</v>
      </c>
      <c r="G613" s="88">
        <v>325354</v>
      </c>
      <c r="H613" s="88"/>
      <c r="I613" s="89">
        <v>6113</v>
      </c>
      <c r="J613" s="89">
        <v>285114</v>
      </c>
      <c r="K613" s="89">
        <v>22284</v>
      </c>
      <c r="L613" s="88">
        <v>9181</v>
      </c>
      <c r="M613" s="88"/>
      <c r="N613" s="89">
        <v>11401</v>
      </c>
      <c r="O613" s="89">
        <v>105234</v>
      </c>
      <c r="P613" s="89">
        <v>0</v>
      </c>
      <c r="Q613" s="88">
        <v>0</v>
      </c>
      <c r="R613" s="88"/>
      <c r="S613" s="89">
        <v>86962</v>
      </c>
      <c r="T613" s="90">
        <v>3774</v>
      </c>
      <c r="U613" s="90">
        <v>90736</v>
      </c>
    </row>
    <row r="614" spans="1:21">
      <c r="A614" s="86">
        <v>96708</v>
      </c>
      <c r="B614" s="87" t="s">
        <v>2088</v>
      </c>
      <c r="C614" s="198">
        <v>8.4590000000000002E-4</v>
      </c>
      <c r="D614" s="198">
        <v>9.8109999999999994E-4</v>
      </c>
      <c r="E614" s="88">
        <v>406277.09</v>
      </c>
      <c r="F614" s="88">
        <v>440312</v>
      </c>
      <c r="G614" s="88">
        <v>1795283</v>
      </c>
      <c r="H614" s="88"/>
      <c r="I614" s="89">
        <v>33730</v>
      </c>
      <c r="J614" s="89">
        <v>1573240</v>
      </c>
      <c r="K614" s="89">
        <v>122961</v>
      </c>
      <c r="L614" s="88">
        <v>54938</v>
      </c>
      <c r="M614" s="88"/>
      <c r="N614" s="89">
        <v>62909</v>
      </c>
      <c r="O614" s="89">
        <v>580675</v>
      </c>
      <c r="P614" s="89">
        <v>0</v>
      </c>
      <c r="Q614" s="88">
        <v>26851</v>
      </c>
      <c r="R614" s="88"/>
      <c r="S614" s="89">
        <v>479853</v>
      </c>
      <c r="T614" s="90">
        <v>14104</v>
      </c>
      <c r="U614" s="90">
        <v>493957</v>
      </c>
    </row>
    <row r="615" spans="1:21">
      <c r="A615" s="86">
        <v>96711</v>
      </c>
      <c r="B615" s="87" t="s">
        <v>2089</v>
      </c>
      <c r="C615" s="198">
        <v>4.4140000000000004E-3</v>
      </c>
      <c r="D615" s="198">
        <v>4.2459999999999998E-3</v>
      </c>
      <c r="E615" s="88">
        <v>1606504.9700000004</v>
      </c>
      <c r="F615" s="88">
        <v>1905579</v>
      </c>
      <c r="G615" s="88">
        <v>9367987</v>
      </c>
      <c r="H615" s="88"/>
      <c r="I615" s="89">
        <v>176008</v>
      </c>
      <c r="J615" s="89">
        <v>8209343</v>
      </c>
      <c r="K615" s="89">
        <v>641623</v>
      </c>
      <c r="L615" s="88">
        <v>20750</v>
      </c>
      <c r="M615" s="88"/>
      <c r="N615" s="89">
        <v>328265</v>
      </c>
      <c r="O615" s="89">
        <v>3030026</v>
      </c>
      <c r="P615" s="89">
        <v>0</v>
      </c>
      <c r="Q615" s="88">
        <v>348266</v>
      </c>
      <c r="R615" s="88"/>
      <c r="S615" s="89">
        <v>2503925</v>
      </c>
      <c r="T615" s="90">
        <v>-105928</v>
      </c>
      <c r="U615" s="90">
        <v>2397997</v>
      </c>
    </row>
    <row r="616" spans="1:21">
      <c r="A616" s="86">
        <v>96721</v>
      </c>
      <c r="B616" s="87" t="s">
        <v>2090</v>
      </c>
      <c r="C616" s="198">
        <v>1.9780000000000001E-4</v>
      </c>
      <c r="D616" s="198">
        <v>2.5119999999999998E-4</v>
      </c>
      <c r="E616" s="88">
        <v>74366.510000000009</v>
      </c>
      <c r="F616" s="88">
        <v>112737</v>
      </c>
      <c r="G616" s="88">
        <v>419798</v>
      </c>
      <c r="H616" s="88"/>
      <c r="I616" s="89">
        <v>7887</v>
      </c>
      <c r="J616" s="89">
        <v>367877</v>
      </c>
      <c r="K616" s="89">
        <v>28752</v>
      </c>
      <c r="L616" s="88">
        <v>10855</v>
      </c>
      <c r="M616" s="88"/>
      <c r="N616" s="89">
        <v>14710</v>
      </c>
      <c r="O616" s="89">
        <v>135781</v>
      </c>
      <c r="P616" s="89">
        <v>0</v>
      </c>
      <c r="Q616" s="88">
        <v>34469</v>
      </c>
      <c r="R616" s="88"/>
      <c r="S616" s="89">
        <v>112206</v>
      </c>
      <c r="T616" s="90">
        <v>-3553</v>
      </c>
      <c r="U616" s="90">
        <v>108653</v>
      </c>
    </row>
    <row r="617" spans="1:21">
      <c r="A617" s="86">
        <v>96731</v>
      </c>
      <c r="B617" s="87" t="s">
        <v>2091</v>
      </c>
      <c r="C617" s="198">
        <v>1.5090000000000001E-4</v>
      </c>
      <c r="D617" s="198">
        <v>1.3420000000000001E-4</v>
      </c>
      <c r="E617" s="88">
        <v>65647.320000000007</v>
      </c>
      <c r="F617" s="88">
        <v>60228</v>
      </c>
      <c r="G617" s="88">
        <v>320260</v>
      </c>
      <c r="H617" s="88"/>
      <c r="I617" s="89">
        <v>6017</v>
      </c>
      <c r="J617" s="89">
        <v>280650</v>
      </c>
      <c r="K617" s="89">
        <v>21935</v>
      </c>
      <c r="L617" s="88">
        <v>18052</v>
      </c>
      <c r="M617" s="88"/>
      <c r="N617" s="89">
        <v>11222</v>
      </c>
      <c r="O617" s="89">
        <v>103587</v>
      </c>
      <c r="P617" s="89">
        <v>0</v>
      </c>
      <c r="Q617" s="88">
        <v>12</v>
      </c>
      <c r="R617" s="88"/>
      <c r="S617" s="89">
        <v>85601</v>
      </c>
      <c r="T617" s="90">
        <v>5259</v>
      </c>
      <c r="U617" s="90">
        <v>90859</v>
      </c>
    </row>
    <row r="618" spans="1:21">
      <c r="A618" s="86">
        <v>96733</v>
      </c>
      <c r="B618" s="87" t="s">
        <v>2092</v>
      </c>
      <c r="C618" s="198">
        <v>9.2E-6</v>
      </c>
      <c r="D618" s="198">
        <v>4.1999999999999996E-6</v>
      </c>
      <c r="E618" s="88">
        <v>5389.79</v>
      </c>
      <c r="F618" s="88">
        <v>1885</v>
      </c>
      <c r="G618" s="88">
        <v>19525</v>
      </c>
      <c r="H618" s="88"/>
      <c r="I618" s="89">
        <v>366.85</v>
      </c>
      <c r="J618" s="89">
        <v>17111</v>
      </c>
      <c r="K618" s="89">
        <v>1337</v>
      </c>
      <c r="L618" s="88">
        <v>6066</v>
      </c>
      <c r="M618" s="88"/>
      <c r="N618" s="89">
        <v>684</v>
      </c>
      <c r="O618" s="89">
        <v>6315</v>
      </c>
      <c r="P618" s="89">
        <v>0</v>
      </c>
      <c r="Q618" s="88">
        <v>1048</v>
      </c>
      <c r="R618" s="88"/>
      <c r="S618" s="89">
        <v>5219</v>
      </c>
      <c r="T618" s="90">
        <v>1707</v>
      </c>
      <c r="U618" s="90">
        <v>6925</v>
      </c>
    </row>
    <row r="619" spans="1:21">
      <c r="A619" s="86">
        <v>96741</v>
      </c>
      <c r="B619" s="87" t="s">
        <v>2093</v>
      </c>
      <c r="C619" s="198">
        <v>9.2399999999999996E-5</v>
      </c>
      <c r="D619" s="198">
        <v>9.2899999999999995E-5</v>
      </c>
      <c r="E619" s="88">
        <v>36389.700000000004</v>
      </c>
      <c r="F619" s="88">
        <v>41693</v>
      </c>
      <c r="G619" s="88">
        <v>196104</v>
      </c>
      <c r="H619" s="88"/>
      <c r="I619" s="89">
        <v>3684.45</v>
      </c>
      <c r="J619" s="89">
        <v>171849</v>
      </c>
      <c r="K619" s="89">
        <v>13431</v>
      </c>
      <c r="L619" s="88">
        <v>7135</v>
      </c>
      <c r="M619" s="88"/>
      <c r="N619" s="89">
        <v>6872</v>
      </c>
      <c r="O619" s="89">
        <v>63429</v>
      </c>
      <c r="P619" s="89">
        <v>0</v>
      </c>
      <c r="Q619" s="88">
        <v>1549</v>
      </c>
      <c r="R619" s="88"/>
      <c r="S619" s="89">
        <v>52416</v>
      </c>
      <c r="T619" s="90">
        <v>2530</v>
      </c>
      <c r="U619" s="90">
        <v>54946</v>
      </c>
    </row>
    <row r="620" spans="1:21">
      <c r="A620" s="86">
        <v>96751</v>
      </c>
      <c r="B620" s="87" t="s">
        <v>2094</v>
      </c>
      <c r="C620" s="198">
        <v>2.6120000000000001E-4</v>
      </c>
      <c r="D620" s="198">
        <v>3.0909999999999998E-4</v>
      </c>
      <c r="E620" s="88">
        <v>103640.73999999999</v>
      </c>
      <c r="F620" s="88">
        <v>138722</v>
      </c>
      <c r="G620" s="88">
        <v>554354</v>
      </c>
      <c r="H620" s="88"/>
      <c r="I620" s="89">
        <v>10415.35</v>
      </c>
      <c r="J620" s="89">
        <v>485791</v>
      </c>
      <c r="K620" s="89">
        <v>37968</v>
      </c>
      <c r="L620" s="88">
        <v>21728.81</v>
      </c>
      <c r="M620" s="88"/>
      <c r="N620" s="89">
        <v>19425</v>
      </c>
      <c r="O620" s="89">
        <v>179303</v>
      </c>
      <c r="P620" s="89">
        <v>0</v>
      </c>
      <c r="Q620" s="88">
        <v>37607</v>
      </c>
      <c r="R620" s="88"/>
      <c r="S620" s="89">
        <v>148171</v>
      </c>
      <c r="T620" s="90">
        <v>349</v>
      </c>
      <c r="U620" s="90">
        <v>148519</v>
      </c>
    </row>
    <row r="621" spans="1:21">
      <c r="A621" s="86">
        <v>96801</v>
      </c>
      <c r="B621" s="87" t="s">
        <v>2095</v>
      </c>
      <c r="C621" s="198">
        <v>7.8463999999999999E-3</v>
      </c>
      <c r="D621" s="198">
        <v>7.0825000000000003E-3</v>
      </c>
      <c r="E621" s="88">
        <v>3035869.73</v>
      </c>
      <c r="F621" s="88">
        <v>3178584</v>
      </c>
      <c r="G621" s="88">
        <v>16652689</v>
      </c>
      <c r="H621" s="88"/>
      <c r="I621" s="89">
        <v>312875.2</v>
      </c>
      <c r="J621" s="89">
        <v>14593064</v>
      </c>
      <c r="K621" s="89">
        <v>1140561</v>
      </c>
      <c r="L621" s="88">
        <v>642631</v>
      </c>
      <c r="M621" s="88"/>
      <c r="N621" s="89">
        <v>583529</v>
      </c>
      <c r="O621" s="89">
        <v>5386224</v>
      </c>
      <c r="P621" s="89">
        <v>0</v>
      </c>
      <c r="Q621" s="88">
        <v>0</v>
      </c>
      <c r="R621" s="88"/>
      <c r="S621" s="89">
        <v>4451019</v>
      </c>
      <c r="T621" s="90">
        <v>235775</v>
      </c>
      <c r="U621" s="90">
        <v>4686794</v>
      </c>
    </row>
    <row r="622" spans="1:21">
      <c r="A622" s="86">
        <v>96804</v>
      </c>
      <c r="B622" s="87" t="s">
        <v>2096</v>
      </c>
      <c r="C622" s="198">
        <v>2.4230000000000001E-4</v>
      </c>
      <c r="D622" s="198">
        <v>2.275E-4</v>
      </c>
      <c r="E622" s="88">
        <v>89702.400000000009</v>
      </c>
      <c r="F622" s="88">
        <v>102101</v>
      </c>
      <c r="G622" s="88">
        <v>514242</v>
      </c>
      <c r="H622" s="88"/>
      <c r="I622" s="89">
        <v>9662</v>
      </c>
      <c r="J622" s="89">
        <v>450640</v>
      </c>
      <c r="K622" s="89">
        <v>35221</v>
      </c>
      <c r="L622" s="88">
        <v>4453</v>
      </c>
      <c r="M622" s="88"/>
      <c r="N622" s="89">
        <v>18020</v>
      </c>
      <c r="O622" s="89">
        <v>166329</v>
      </c>
      <c r="P622" s="89">
        <v>0</v>
      </c>
      <c r="Q622" s="88">
        <v>3167</v>
      </c>
      <c r="R622" s="88"/>
      <c r="S622" s="89">
        <v>137449</v>
      </c>
      <c r="T622" s="90">
        <v>1085</v>
      </c>
      <c r="U622" s="90">
        <v>138535</v>
      </c>
    </row>
    <row r="623" spans="1:21">
      <c r="A623" s="86">
        <v>96808</v>
      </c>
      <c r="B623" s="87" t="s">
        <v>2097</v>
      </c>
      <c r="C623" s="198">
        <v>1.2882E-3</v>
      </c>
      <c r="D623" s="198">
        <v>1.1995E-3</v>
      </c>
      <c r="E623" s="88">
        <v>505072.35</v>
      </c>
      <c r="F623" s="88">
        <v>538328</v>
      </c>
      <c r="G623" s="88">
        <v>2733992</v>
      </c>
      <c r="H623" s="88"/>
      <c r="I623" s="89">
        <v>51367</v>
      </c>
      <c r="J623" s="89">
        <v>2395848</v>
      </c>
      <c r="K623" s="89">
        <v>187254</v>
      </c>
      <c r="L623" s="88">
        <v>67087</v>
      </c>
      <c r="M623" s="88"/>
      <c r="N623" s="89">
        <v>95802</v>
      </c>
      <c r="O623" s="89">
        <v>884295</v>
      </c>
      <c r="P623" s="89">
        <v>0</v>
      </c>
      <c r="Q623" s="88">
        <v>0</v>
      </c>
      <c r="R623" s="88"/>
      <c r="S623" s="89">
        <v>730756</v>
      </c>
      <c r="T623" s="90">
        <v>24558</v>
      </c>
      <c r="U623" s="90">
        <v>755313</v>
      </c>
    </row>
    <row r="624" spans="1:21">
      <c r="A624" s="86">
        <v>96811</v>
      </c>
      <c r="B624" s="87" t="s">
        <v>2098</v>
      </c>
      <c r="C624" s="198">
        <v>5.9861999999999997E-3</v>
      </c>
      <c r="D624" s="198">
        <v>6.0393000000000001E-3</v>
      </c>
      <c r="E624" s="88">
        <v>2443568.73</v>
      </c>
      <c r="F624" s="88">
        <v>2710402</v>
      </c>
      <c r="G624" s="88">
        <v>12704722</v>
      </c>
      <c r="H624" s="88"/>
      <c r="I624" s="89">
        <v>238700</v>
      </c>
      <c r="J624" s="89">
        <v>11133386</v>
      </c>
      <c r="K624" s="89">
        <v>870160</v>
      </c>
      <c r="L624" s="88">
        <v>0</v>
      </c>
      <c r="M624" s="88"/>
      <c r="N624" s="89">
        <v>445188</v>
      </c>
      <c r="O624" s="89">
        <v>4109275</v>
      </c>
      <c r="P624" s="89">
        <v>0</v>
      </c>
      <c r="Q624" s="88">
        <v>86222</v>
      </c>
      <c r="R624" s="88"/>
      <c r="S624" s="89">
        <v>3395786</v>
      </c>
      <c r="T624" s="90">
        <v>-32722</v>
      </c>
      <c r="U624" s="90">
        <v>3363064</v>
      </c>
    </row>
    <row r="625" spans="1:21">
      <c r="A625" s="86">
        <v>96821</v>
      </c>
      <c r="B625" s="87" t="s">
        <v>2099</v>
      </c>
      <c r="C625" s="198">
        <v>1.3630999999999999E-3</v>
      </c>
      <c r="D625" s="198">
        <v>1.4808E-3</v>
      </c>
      <c r="E625" s="88">
        <v>518291.4</v>
      </c>
      <c r="F625" s="88">
        <v>664574</v>
      </c>
      <c r="G625" s="88">
        <v>2892955</v>
      </c>
      <c r="H625" s="88"/>
      <c r="I625" s="89">
        <v>54354</v>
      </c>
      <c r="J625" s="89">
        <v>2535151</v>
      </c>
      <c r="K625" s="89">
        <v>198142</v>
      </c>
      <c r="L625" s="88">
        <v>0</v>
      </c>
      <c r="M625" s="88"/>
      <c r="N625" s="89">
        <v>101372</v>
      </c>
      <c r="O625" s="89">
        <v>935711</v>
      </c>
      <c r="P625" s="89">
        <v>0</v>
      </c>
      <c r="Q625" s="88">
        <v>153131</v>
      </c>
      <c r="R625" s="88"/>
      <c r="S625" s="89">
        <v>773244</v>
      </c>
      <c r="T625" s="90">
        <v>-47603</v>
      </c>
      <c r="U625" s="90">
        <v>725641</v>
      </c>
    </row>
    <row r="626" spans="1:21">
      <c r="A626" s="86">
        <v>96831</v>
      </c>
      <c r="B626" s="87" t="s">
        <v>2100</v>
      </c>
      <c r="C626" s="198">
        <v>9.2400000000000002E-4</v>
      </c>
      <c r="D626" s="198">
        <v>8.3830000000000005E-4</v>
      </c>
      <c r="E626" s="88">
        <v>353922.04000000004</v>
      </c>
      <c r="F626" s="88">
        <v>376224</v>
      </c>
      <c r="G626" s="88">
        <v>1961037.54</v>
      </c>
      <c r="H626" s="88"/>
      <c r="I626" s="89">
        <v>36844.5</v>
      </c>
      <c r="J626" s="89">
        <v>1718494</v>
      </c>
      <c r="K626" s="89">
        <v>134314</v>
      </c>
      <c r="L626" s="88">
        <v>56487</v>
      </c>
      <c r="M626" s="88"/>
      <c r="N626" s="89">
        <v>68717</v>
      </c>
      <c r="O626" s="89">
        <v>634287</v>
      </c>
      <c r="P626" s="89">
        <v>0</v>
      </c>
      <c r="Q626" s="88">
        <v>0</v>
      </c>
      <c r="R626" s="88"/>
      <c r="S626" s="89">
        <v>524157</v>
      </c>
      <c r="T626" s="90">
        <v>19257</v>
      </c>
      <c r="U626" s="90">
        <v>543413</v>
      </c>
    </row>
    <row r="627" spans="1:21">
      <c r="A627" s="86">
        <v>96901</v>
      </c>
      <c r="B627" s="87" t="s">
        <v>2101</v>
      </c>
      <c r="C627" s="198">
        <v>8.1610000000000005E-4</v>
      </c>
      <c r="D627" s="198">
        <v>7.6599999999999997E-4</v>
      </c>
      <c r="E627" s="88">
        <v>326581.33</v>
      </c>
      <c r="F627" s="88">
        <v>343776</v>
      </c>
      <c r="G627" s="88">
        <v>1732038</v>
      </c>
      <c r="H627" s="88"/>
      <c r="I627" s="89">
        <v>32542</v>
      </c>
      <c r="J627" s="89">
        <v>1517817</v>
      </c>
      <c r="K627" s="89">
        <v>118629</v>
      </c>
      <c r="L627" s="88">
        <v>46444</v>
      </c>
      <c r="M627" s="88"/>
      <c r="N627" s="89">
        <v>60693</v>
      </c>
      <c r="O627" s="89">
        <v>560218</v>
      </c>
      <c r="P627" s="89">
        <v>0</v>
      </c>
      <c r="Q627" s="88">
        <v>0</v>
      </c>
      <c r="R627" s="88"/>
      <c r="S627" s="89">
        <v>462948</v>
      </c>
      <c r="T627" s="90">
        <v>15281</v>
      </c>
      <c r="U627" s="90">
        <v>478229</v>
      </c>
    </row>
    <row r="628" spans="1:21">
      <c r="A628" s="86">
        <v>96911</v>
      </c>
      <c r="B628" s="87" t="s">
        <v>2102</v>
      </c>
      <c r="C628" s="198">
        <v>3.7000000000000002E-6</v>
      </c>
      <c r="D628" s="198">
        <v>1.15E-5</v>
      </c>
      <c r="E628" s="88">
        <v>2162.39</v>
      </c>
      <c r="F628" s="88">
        <v>5161</v>
      </c>
      <c r="G628" s="88">
        <v>7853</v>
      </c>
      <c r="H628" s="88"/>
      <c r="I628" s="89">
        <v>147.53749999999999</v>
      </c>
      <c r="J628" s="89">
        <v>6881</v>
      </c>
      <c r="K628" s="89">
        <v>538</v>
      </c>
      <c r="L628" s="88">
        <v>3997</v>
      </c>
      <c r="M628" s="88"/>
      <c r="N628" s="89">
        <v>275</v>
      </c>
      <c r="O628" s="89">
        <v>2540</v>
      </c>
      <c r="P628" s="89">
        <v>0</v>
      </c>
      <c r="Q628" s="88">
        <v>3716</v>
      </c>
      <c r="R628" s="88"/>
      <c r="S628" s="89">
        <v>2099</v>
      </c>
      <c r="T628" s="90">
        <v>571</v>
      </c>
      <c r="U628" s="90">
        <v>2669</v>
      </c>
    </row>
    <row r="629" spans="1:21">
      <c r="A629" s="86">
        <v>96912</v>
      </c>
      <c r="B629" s="87" t="s">
        <v>2103</v>
      </c>
      <c r="C629" s="198">
        <v>6.0999999999999999E-5</v>
      </c>
      <c r="D629" s="198">
        <v>5.5899999999999997E-5</v>
      </c>
      <c r="E629" s="88">
        <v>20331.63</v>
      </c>
      <c r="F629" s="88">
        <v>25088</v>
      </c>
      <c r="G629" s="88">
        <v>129462</v>
      </c>
      <c r="H629" s="88"/>
      <c r="I629" s="89">
        <v>2432.375</v>
      </c>
      <c r="J629" s="89">
        <v>113450</v>
      </c>
      <c r="K629" s="89">
        <v>8867</v>
      </c>
      <c r="L629" s="88">
        <v>7641</v>
      </c>
      <c r="M629" s="88"/>
      <c r="N629" s="89">
        <v>4537</v>
      </c>
      <c r="O629" s="89">
        <v>41874</v>
      </c>
      <c r="P629" s="89">
        <v>0</v>
      </c>
      <c r="Q629" s="88">
        <v>1013</v>
      </c>
      <c r="R629" s="88"/>
      <c r="S629" s="89">
        <v>34603</v>
      </c>
      <c r="T629" s="90">
        <v>3054</v>
      </c>
      <c r="U629" s="90">
        <v>37657</v>
      </c>
    </row>
    <row r="630" spans="1:21">
      <c r="A630" s="86">
        <v>96918</v>
      </c>
      <c r="B630" s="87" t="s">
        <v>2104</v>
      </c>
      <c r="C630" s="198">
        <v>4.0500000000000002E-5</v>
      </c>
      <c r="D630" s="198">
        <v>4.5099999999999998E-5</v>
      </c>
      <c r="E630" s="88">
        <v>18289.97</v>
      </c>
      <c r="F630" s="88">
        <v>20241</v>
      </c>
      <c r="G630" s="88">
        <v>85955</v>
      </c>
      <c r="H630" s="88"/>
      <c r="I630" s="89">
        <v>1614.9375</v>
      </c>
      <c r="J630" s="89">
        <v>75324</v>
      </c>
      <c r="K630" s="89">
        <v>5887</v>
      </c>
      <c r="L630" s="88">
        <v>12921</v>
      </c>
      <c r="M630" s="88"/>
      <c r="N630" s="89">
        <v>3012</v>
      </c>
      <c r="O630" s="89">
        <v>27802</v>
      </c>
      <c r="P630" s="89">
        <v>0</v>
      </c>
      <c r="Q630" s="88">
        <v>1194</v>
      </c>
      <c r="R630" s="88"/>
      <c r="S630" s="89">
        <v>22974</v>
      </c>
      <c r="T630" s="90">
        <v>5498</v>
      </c>
      <c r="U630" s="90">
        <v>28472</v>
      </c>
    </row>
    <row r="631" spans="1:21">
      <c r="A631" s="86">
        <v>97001</v>
      </c>
      <c r="B631" s="87" t="s">
        <v>2105</v>
      </c>
      <c r="C631" s="198">
        <v>1.3641E-3</v>
      </c>
      <c r="D631" s="198">
        <v>1.3221999999999999E-3</v>
      </c>
      <c r="E631" s="88">
        <v>636604.70000000007</v>
      </c>
      <c r="F631" s="88">
        <v>593395</v>
      </c>
      <c r="G631" s="88">
        <v>2895077</v>
      </c>
      <c r="H631" s="88"/>
      <c r="I631" s="89">
        <v>54393</v>
      </c>
      <c r="J631" s="89">
        <v>2537010</v>
      </c>
      <c r="K631" s="89">
        <v>198287</v>
      </c>
      <c r="L631" s="88">
        <v>107093</v>
      </c>
      <c r="M631" s="88"/>
      <c r="N631" s="89">
        <v>101447</v>
      </c>
      <c r="O631" s="89">
        <v>936397</v>
      </c>
      <c r="P631" s="89">
        <v>0</v>
      </c>
      <c r="Q631" s="88">
        <v>23162</v>
      </c>
      <c r="R631" s="88"/>
      <c r="S631" s="89">
        <v>773812</v>
      </c>
      <c r="T631" s="90">
        <v>18430</v>
      </c>
      <c r="U631" s="90">
        <v>792241</v>
      </c>
    </row>
    <row r="632" spans="1:21">
      <c r="A632" s="86">
        <v>97002</v>
      </c>
      <c r="B632" s="87" t="s">
        <v>2106</v>
      </c>
      <c r="C632" s="198">
        <v>4.6589999999999999E-4</v>
      </c>
      <c r="D632" s="198">
        <v>3.9229999999999999E-4</v>
      </c>
      <c r="E632" s="88">
        <v>151526.06</v>
      </c>
      <c r="F632" s="88">
        <v>176062</v>
      </c>
      <c r="G632" s="88">
        <v>988796</v>
      </c>
      <c r="H632" s="88"/>
      <c r="I632" s="89">
        <v>18578</v>
      </c>
      <c r="J632" s="89">
        <v>866500</v>
      </c>
      <c r="K632" s="89">
        <v>67724</v>
      </c>
      <c r="L632" s="88">
        <v>28607</v>
      </c>
      <c r="M632" s="88"/>
      <c r="N632" s="89">
        <v>34649</v>
      </c>
      <c r="O632" s="89">
        <v>319821</v>
      </c>
      <c r="P632" s="89">
        <v>0</v>
      </c>
      <c r="Q632" s="88">
        <v>0</v>
      </c>
      <c r="R632" s="88"/>
      <c r="S632" s="89">
        <v>264291</v>
      </c>
      <c r="T632" s="90">
        <v>11776</v>
      </c>
      <c r="U632" s="90">
        <v>276066</v>
      </c>
    </row>
    <row r="633" spans="1:21">
      <c r="A633" s="86">
        <v>97004</v>
      </c>
      <c r="B633" s="87" t="s">
        <v>2107</v>
      </c>
      <c r="C633" s="198">
        <v>1.0900000000000001E-5</v>
      </c>
      <c r="D633" s="198">
        <v>1.47E-5</v>
      </c>
      <c r="E633" s="88">
        <v>7359.36</v>
      </c>
      <c r="F633" s="88">
        <v>6597</v>
      </c>
      <c r="G633" s="88">
        <v>23133</v>
      </c>
      <c r="H633" s="88"/>
      <c r="I633" s="89">
        <v>435</v>
      </c>
      <c r="J633" s="89">
        <v>20272</v>
      </c>
      <c r="K633" s="89">
        <v>1584</v>
      </c>
      <c r="L633" s="88">
        <v>3251</v>
      </c>
      <c r="M633" s="88"/>
      <c r="N633" s="89">
        <v>811</v>
      </c>
      <c r="O633" s="89">
        <v>7482</v>
      </c>
      <c r="P633" s="89">
        <v>0</v>
      </c>
      <c r="Q633" s="88">
        <v>0</v>
      </c>
      <c r="R633" s="88"/>
      <c r="S633" s="89">
        <v>6183</v>
      </c>
      <c r="T633" s="90">
        <v>1295</v>
      </c>
      <c r="U633" s="90">
        <v>7478</v>
      </c>
    </row>
    <row r="634" spans="1:21">
      <c r="A634" s="86">
        <v>97005</v>
      </c>
      <c r="B634" s="87" t="s">
        <v>2108</v>
      </c>
      <c r="C634" s="198">
        <v>1.42E-5</v>
      </c>
      <c r="D634" s="198">
        <v>2.3799999999999999E-5</v>
      </c>
      <c r="E634" s="88">
        <v>10552.87</v>
      </c>
      <c r="F634" s="88">
        <v>10681</v>
      </c>
      <c r="G634" s="88">
        <v>30137</v>
      </c>
      <c r="H634" s="88"/>
      <c r="I634" s="89">
        <v>566.22500000000002</v>
      </c>
      <c r="J634" s="89">
        <v>26410</v>
      </c>
      <c r="K634" s="89">
        <v>2064</v>
      </c>
      <c r="L634" s="88">
        <v>3091</v>
      </c>
      <c r="M634" s="88"/>
      <c r="N634" s="89">
        <v>1056</v>
      </c>
      <c r="O634" s="89">
        <v>9748</v>
      </c>
      <c r="P634" s="89">
        <v>0</v>
      </c>
      <c r="Q634" s="88">
        <v>2036</v>
      </c>
      <c r="R634" s="88"/>
      <c r="S634" s="89">
        <v>8055</v>
      </c>
      <c r="T634" s="90">
        <v>428</v>
      </c>
      <c r="U634" s="90">
        <v>8483</v>
      </c>
    </row>
    <row r="635" spans="1:21">
      <c r="A635" s="86">
        <v>97008</v>
      </c>
      <c r="B635" s="87" t="s">
        <v>2109</v>
      </c>
      <c r="C635" s="198">
        <v>2.7530000000000002E-4</v>
      </c>
      <c r="D635" s="198">
        <v>2.6959999999999999E-4</v>
      </c>
      <c r="E635" s="88">
        <v>107270.37</v>
      </c>
      <c r="F635" s="88">
        <v>120995</v>
      </c>
      <c r="G635" s="88">
        <v>584279</v>
      </c>
      <c r="H635" s="88"/>
      <c r="I635" s="89">
        <v>10978</v>
      </c>
      <c r="J635" s="89">
        <v>512015</v>
      </c>
      <c r="K635" s="89">
        <v>40018</v>
      </c>
      <c r="L635" s="88">
        <v>14688</v>
      </c>
      <c r="M635" s="88"/>
      <c r="N635" s="89">
        <v>20474</v>
      </c>
      <c r="O635" s="89">
        <v>188982</v>
      </c>
      <c r="P635" s="89">
        <v>0</v>
      </c>
      <c r="Q635" s="88">
        <v>4604</v>
      </c>
      <c r="R635" s="88"/>
      <c r="S635" s="89">
        <v>156169</v>
      </c>
      <c r="T635" s="90">
        <v>5904</v>
      </c>
      <c r="U635" s="90">
        <v>162074</v>
      </c>
    </row>
    <row r="636" spans="1:21">
      <c r="A636" s="86">
        <v>97010</v>
      </c>
      <c r="B636" s="87" t="s">
        <v>2110</v>
      </c>
      <c r="C636" s="198">
        <v>0</v>
      </c>
      <c r="D636" s="198">
        <v>0</v>
      </c>
      <c r="E636" s="88">
        <v>0</v>
      </c>
      <c r="F636" s="88">
        <v>0</v>
      </c>
      <c r="G636" s="88">
        <v>0</v>
      </c>
      <c r="H636" s="88"/>
      <c r="I636" s="89">
        <v>0</v>
      </c>
      <c r="J636" s="89">
        <v>0</v>
      </c>
      <c r="K636" s="89">
        <v>0</v>
      </c>
      <c r="L636" s="88">
        <v>0</v>
      </c>
      <c r="M636" s="88"/>
      <c r="N636" s="89">
        <v>0</v>
      </c>
      <c r="O636" s="89">
        <v>0</v>
      </c>
      <c r="P636" s="89">
        <v>0</v>
      </c>
      <c r="Q636" s="88">
        <v>3339356</v>
      </c>
      <c r="R636" s="88"/>
      <c r="S636" s="89">
        <v>0</v>
      </c>
      <c r="T636" s="90">
        <v>-1282454</v>
      </c>
      <c r="U636" s="90">
        <v>-1282454</v>
      </c>
    </row>
    <row r="637" spans="1:21">
      <c r="A637" s="86">
        <v>97011</v>
      </c>
      <c r="B637" s="87" t="s">
        <v>2111</v>
      </c>
      <c r="C637" s="198">
        <v>1.9522999999999999E-3</v>
      </c>
      <c r="D637" s="198">
        <v>2.0471E-3</v>
      </c>
      <c r="E637" s="88">
        <v>745774.1399999999</v>
      </c>
      <c r="F637" s="88">
        <v>918726</v>
      </c>
      <c r="G637" s="88">
        <v>4143435</v>
      </c>
      <c r="H637" s="88"/>
      <c r="I637" s="89">
        <v>77848</v>
      </c>
      <c r="J637" s="89">
        <v>3630970</v>
      </c>
      <c r="K637" s="89">
        <v>283788</v>
      </c>
      <c r="L637" s="88">
        <v>0</v>
      </c>
      <c r="M637" s="88"/>
      <c r="N637" s="89">
        <v>145191</v>
      </c>
      <c r="O637" s="89">
        <v>1340172</v>
      </c>
      <c r="P637" s="89">
        <v>0</v>
      </c>
      <c r="Q637" s="88">
        <v>128959</v>
      </c>
      <c r="R637" s="88"/>
      <c r="S637" s="89">
        <v>1107479</v>
      </c>
      <c r="T637" s="90">
        <v>-38250</v>
      </c>
      <c r="U637" s="90">
        <v>1069229</v>
      </c>
    </row>
    <row r="638" spans="1:21">
      <c r="A638" s="86">
        <v>97012</v>
      </c>
      <c r="B638" s="87" t="s">
        <v>2112</v>
      </c>
      <c r="C638" s="198">
        <v>2.4499999999999999E-5</v>
      </c>
      <c r="D638" s="198">
        <v>2.4199999999999999E-5</v>
      </c>
      <c r="E638" s="88">
        <v>14173.02</v>
      </c>
      <c r="F638" s="88">
        <v>10861</v>
      </c>
      <c r="G638" s="88">
        <v>51997</v>
      </c>
      <c r="H638" s="88"/>
      <c r="I638" s="89">
        <v>976.9375</v>
      </c>
      <c r="J638" s="89">
        <v>45566</v>
      </c>
      <c r="K638" s="89">
        <v>3561</v>
      </c>
      <c r="L638" s="88">
        <v>3417</v>
      </c>
      <c r="M638" s="88"/>
      <c r="N638" s="89">
        <v>1822</v>
      </c>
      <c r="O638" s="89">
        <v>16818</v>
      </c>
      <c r="P638" s="89">
        <v>0</v>
      </c>
      <c r="Q638" s="88">
        <v>1887</v>
      </c>
      <c r="R638" s="88"/>
      <c r="S638" s="89">
        <v>13898</v>
      </c>
      <c r="T638" s="90">
        <v>148</v>
      </c>
      <c r="U638" s="90">
        <v>14046</v>
      </c>
    </row>
    <row r="639" spans="1:21">
      <c r="A639" s="86">
        <v>97013</v>
      </c>
      <c r="B639" s="87" t="s">
        <v>2113</v>
      </c>
      <c r="C639" s="198">
        <v>2.0699999999999998E-5</v>
      </c>
      <c r="D639" s="198">
        <v>1.1399999999999999E-5</v>
      </c>
      <c r="E639" s="88">
        <v>8196.81</v>
      </c>
      <c r="F639" s="88">
        <v>5116</v>
      </c>
      <c r="G639" s="88">
        <v>43932</v>
      </c>
      <c r="H639" s="88"/>
      <c r="I639" s="89">
        <v>825</v>
      </c>
      <c r="J639" s="89">
        <v>38499</v>
      </c>
      <c r="K639" s="89">
        <v>3009</v>
      </c>
      <c r="L639" s="88">
        <v>7733</v>
      </c>
      <c r="M639" s="88"/>
      <c r="N639" s="89">
        <v>1539</v>
      </c>
      <c r="O639" s="89">
        <v>14210</v>
      </c>
      <c r="P639" s="89">
        <v>0</v>
      </c>
      <c r="Q639" s="88">
        <v>866</v>
      </c>
      <c r="R639" s="88"/>
      <c r="S639" s="89">
        <v>11742</v>
      </c>
      <c r="T639" s="90">
        <v>1850</v>
      </c>
      <c r="U639" s="90">
        <v>13592</v>
      </c>
    </row>
    <row r="640" spans="1:21">
      <c r="A640" s="86">
        <v>97015</v>
      </c>
      <c r="B640" s="87" t="s">
        <v>2114</v>
      </c>
      <c r="C640" s="198">
        <v>5.3699999999999997E-5</v>
      </c>
      <c r="D640" s="198">
        <v>4.7700000000000001E-5</v>
      </c>
      <c r="E640" s="88">
        <v>21900.080000000002</v>
      </c>
      <c r="F640" s="88">
        <v>21407</v>
      </c>
      <c r="G640" s="88">
        <v>113969</v>
      </c>
      <c r="H640" s="88"/>
      <c r="I640" s="89">
        <v>2141</v>
      </c>
      <c r="J640" s="89">
        <v>99874</v>
      </c>
      <c r="K640" s="89">
        <v>7806</v>
      </c>
      <c r="L640" s="88">
        <v>6681</v>
      </c>
      <c r="M640" s="88"/>
      <c r="N640" s="89">
        <v>3994</v>
      </c>
      <c r="O640" s="89">
        <v>36863</v>
      </c>
      <c r="P640" s="89">
        <v>0</v>
      </c>
      <c r="Q640" s="88">
        <v>1588</v>
      </c>
      <c r="R640" s="88"/>
      <c r="S640" s="89">
        <v>30462</v>
      </c>
      <c r="T640" s="90">
        <v>1274</v>
      </c>
      <c r="U640" s="90">
        <v>31737</v>
      </c>
    </row>
    <row r="641" spans="1:21">
      <c r="A641" s="86">
        <v>97018</v>
      </c>
      <c r="B641" s="87" t="s">
        <v>2115</v>
      </c>
      <c r="C641" s="198">
        <v>9.3999999999999998E-6</v>
      </c>
      <c r="D641" s="198">
        <v>9.5000000000000005E-6</v>
      </c>
      <c r="E641" s="88">
        <v>7336.3199999999988</v>
      </c>
      <c r="F641" s="88">
        <v>4264</v>
      </c>
      <c r="G641" s="88">
        <v>19950</v>
      </c>
      <c r="H641" s="88"/>
      <c r="I641" s="89">
        <v>374.82499999999999</v>
      </c>
      <c r="J641" s="89">
        <v>17483</v>
      </c>
      <c r="K641" s="89">
        <v>1366</v>
      </c>
      <c r="L641" s="88">
        <v>6124</v>
      </c>
      <c r="M641" s="88"/>
      <c r="N641" s="89">
        <v>699</v>
      </c>
      <c r="O641" s="89">
        <v>6453</v>
      </c>
      <c r="P641" s="89">
        <v>0</v>
      </c>
      <c r="Q641" s="88">
        <v>0</v>
      </c>
      <c r="R641" s="88"/>
      <c r="S641" s="89">
        <v>5332</v>
      </c>
      <c r="T641" s="90">
        <v>2103</v>
      </c>
      <c r="U641" s="90">
        <v>7435</v>
      </c>
    </row>
    <row r="642" spans="1:21">
      <c r="A642" s="86">
        <v>97101</v>
      </c>
      <c r="B642" s="87" t="s">
        <v>2116</v>
      </c>
      <c r="C642" s="198">
        <v>2.6029E-3</v>
      </c>
      <c r="D642" s="198">
        <v>2.5864999999999998E-3</v>
      </c>
      <c r="E642" s="88">
        <v>1065743.6500000001</v>
      </c>
      <c r="F642" s="88">
        <v>1160806</v>
      </c>
      <c r="G642" s="88">
        <v>5524226</v>
      </c>
      <c r="H642" s="88"/>
      <c r="I642" s="89">
        <v>103791</v>
      </c>
      <c r="J642" s="89">
        <v>4840983</v>
      </c>
      <c r="K642" s="89">
        <v>378360</v>
      </c>
      <c r="L642" s="88">
        <v>28605</v>
      </c>
      <c r="M642" s="88"/>
      <c r="N642" s="89">
        <v>193575</v>
      </c>
      <c r="O642" s="89">
        <v>1786782</v>
      </c>
      <c r="P642" s="89">
        <v>0</v>
      </c>
      <c r="Q642" s="88">
        <v>13944</v>
      </c>
      <c r="R642" s="88"/>
      <c r="S642" s="89">
        <v>1476544</v>
      </c>
      <c r="T642" s="90">
        <v>2643</v>
      </c>
      <c r="U642" s="90">
        <v>1479187</v>
      </c>
    </row>
    <row r="643" spans="1:21">
      <c r="A643" s="86">
        <v>97104</v>
      </c>
      <c r="B643" s="87" t="s">
        <v>2117</v>
      </c>
      <c r="C643" s="198">
        <v>5.6799999999999998E-5</v>
      </c>
      <c r="D643" s="198">
        <v>5.2099999999999999E-5</v>
      </c>
      <c r="E643" s="88">
        <v>26203.390000000003</v>
      </c>
      <c r="F643" s="88">
        <v>23382</v>
      </c>
      <c r="G643" s="88">
        <v>120549</v>
      </c>
      <c r="H643" s="88"/>
      <c r="I643" s="89">
        <v>2264.9</v>
      </c>
      <c r="J643" s="89">
        <v>105639</v>
      </c>
      <c r="K643" s="89">
        <v>8257</v>
      </c>
      <c r="L643" s="88">
        <v>15710</v>
      </c>
      <c r="M643" s="88"/>
      <c r="N643" s="89">
        <v>4224</v>
      </c>
      <c r="O643" s="89">
        <v>38991</v>
      </c>
      <c r="P643" s="89">
        <v>0</v>
      </c>
      <c r="Q643" s="88">
        <v>0</v>
      </c>
      <c r="R643" s="88"/>
      <c r="S643" s="89">
        <v>32221</v>
      </c>
      <c r="T643" s="90">
        <v>5708</v>
      </c>
      <c r="U643" s="90">
        <v>37929</v>
      </c>
    </row>
    <row r="644" spans="1:21">
      <c r="A644" s="86">
        <v>97111</v>
      </c>
      <c r="B644" s="87" t="s">
        <v>2118</v>
      </c>
      <c r="C644" s="198">
        <v>2.7099999999999997E-4</v>
      </c>
      <c r="D644" s="198">
        <v>2.5099999999999998E-4</v>
      </c>
      <c r="E644" s="88">
        <v>99518.98</v>
      </c>
      <c r="F644" s="88">
        <v>112647</v>
      </c>
      <c r="G644" s="88">
        <v>575153</v>
      </c>
      <c r="H644" s="88"/>
      <c r="I644" s="89">
        <v>10806</v>
      </c>
      <c r="J644" s="89">
        <v>504017</v>
      </c>
      <c r="K644" s="89">
        <v>39393</v>
      </c>
      <c r="L644" s="88">
        <v>14654</v>
      </c>
      <c r="M644" s="88"/>
      <c r="N644" s="89">
        <v>20154</v>
      </c>
      <c r="O644" s="89">
        <v>186030</v>
      </c>
      <c r="P644" s="89">
        <v>0</v>
      </c>
      <c r="Q644" s="88">
        <v>17411</v>
      </c>
      <c r="R644" s="88"/>
      <c r="S644" s="89">
        <v>153730</v>
      </c>
      <c r="T644" s="90">
        <v>858</v>
      </c>
      <c r="U644" s="90">
        <v>154588</v>
      </c>
    </row>
    <row r="645" spans="1:21">
      <c r="A645" s="86">
        <v>97121</v>
      </c>
      <c r="B645" s="87" t="s">
        <v>2119</v>
      </c>
      <c r="C645" s="198">
        <v>1.2070000000000001E-4</v>
      </c>
      <c r="D645" s="198">
        <v>1.495E-4</v>
      </c>
      <c r="E645" s="88">
        <v>55080.780000000006</v>
      </c>
      <c r="F645" s="88">
        <v>67095</v>
      </c>
      <c r="G645" s="88">
        <v>256166</v>
      </c>
      <c r="H645" s="88"/>
      <c r="I645" s="89">
        <v>4813</v>
      </c>
      <c r="J645" s="89">
        <v>224483</v>
      </c>
      <c r="K645" s="89">
        <v>17545</v>
      </c>
      <c r="L645" s="88">
        <v>0</v>
      </c>
      <c r="M645" s="88"/>
      <c r="N645" s="89">
        <v>8976</v>
      </c>
      <c r="O645" s="89">
        <v>82855</v>
      </c>
      <c r="P645" s="89">
        <v>0</v>
      </c>
      <c r="Q645" s="88">
        <v>14541</v>
      </c>
      <c r="R645" s="88"/>
      <c r="S645" s="89">
        <v>68469</v>
      </c>
      <c r="T645" s="90">
        <v>-4515</v>
      </c>
      <c r="U645" s="90">
        <v>63954</v>
      </c>
    </row>
    <row r="646" spans="1:21">
      <c r="A646" s="86">
        <v>97131</v>
      </c>
      <c r="B646" s="87" t="s">
        <v>2120</v>
      </c>
      <c r="C646" s="198">
        <v>6.2969999999999996E-4</v>
      </c>
      <c r="D646" s="198">
        <v>5.9650000000000002E-4</v>
      </c>
      <c r="E646" s="88">
        <v>232414.21000000002</v>
      </c>
      <c r="F646" s="88">
        <v>267706</v>
      </c>
      <c r="G646" s="88">
        <v>1336434</v>
      </c>
      <c r="H646" s="88"/>
      <c r="I646" s="89">
        <v>25109</v>
      </c>
      <c r="J646" s="89">
        <v>1171143</v>
      </c>
      <c r="K646" s="89">
        <v>91534</v>
      </c>
      <c r="L646" s="88">
        <v>6841</v>
      </c>
      <c r="M646" s="88"/>
      <c r="N646" s="89">
        <v>46830</v>
      </c>
      <c r="O646" s="89">
        <v>432263</v>
      </c>
      <c r="P646" s="89">
        <v>0</v>
      </c>
      <c r="Q646" s="88">
        <v>3274</v>
      </c>
      <c r="R646" s="88"/>
      <c r="S646" s="89">
        <v>357209</v>
      </c>
      <c r="T646" s="90">
        <v>1535</v>
      </c>
      <c r="U646" s="90">
        <v>358745</v>
      </c>
    </row>
    <row r="647" spans="1:21">
      <c r="A647" s="86">
        <v>97201</v>
      </c>
      <c r="B647" s="87" t="s">
        <v>2121</v>
      </c>
      <c r="C647" s="198">
        <v>4.9439999999999998E-4</v>
      </c>
      <c r="D647" s="198">
        <v>4.7249999999999999E-4</v>
      </c>
      <c r="E647" s="88">
        <v>214121.60000000001</v>
      </c>
      <c r="F647" s="88">
        <v>212055</v>
      </c>
      <c r="G647" s="88">
        <v>1049282</v>
      </c>
      <c r="H647" s="88"/>
      <c r="I647" s="89">
        <v>19714.2</v>
      </c>
      <c r="J647" s="89">
        <v>919506</v>
      </c>
      <c r="K647" s="89">
        <v>71866</v>
      </c>
      <c r="L647" s="88">
        <v>22797</v>
      </c>
      <c r="M647" s="88"/>
      <c r="N647" s="89">
        <v>36768</v>
      </c>
      <c r="O647" s="89">
        <v>339385</v>
      </c>
      <c r="P647" s="89">
        <v>0</v>
      </c>
      <c r="Q647" s="88">
        <v>3773</v>
      </c>
      <c r="R647" s="88"/>
      <c r="S647" s="89">
        <v>280458</v>
      </c>
      <c r="T647" s="90">
        <v>4235</v>
      </c>
      <c r="U647" s="90">
        <v>284693</v>
      </c>
    </row>
    <row r="648" spans="1:21">
      <c r="A648" s="86">
        <v>97211</v>
      </c>
      <c r="B648" s="87" t="s">
        <v>2122</v>
      </c>
      <c r="C648" s="198">
        <v>1.4119999999999999E-4</v>
      </c>
      <c r="D648" s="198">
        <v>1.7689999999999999E-4</v>
      </c>
      <c r="E648" s="88">
        <v>62098.209999999992</v>
      </c>
      <c r="F648" s="88">
        <v>79392</v>
      </c>
      <c r="G648" s="88">
        <v>299674</v>
      </c>
      <c r="H648" s="88"/>
      <c r="I648" s="89">
        <v>5630</v>
      </c>
      <c r="J648" s="89">
        <v>262610</v>
      </c>
      <c r="K648" s="89">
        <v>20525</v>
      </c>
      <c r="L648" s="88">
        <v>3573</v>
      </c>
      <c r="M648" s="88"/>
      <c r="N648" s="89">
        <v>10501</v>
      </c>
      <c r="O648" s="89">
        <v>96928</v>
      </c>
      <c r="P648" s="89">
        <v>0</v>
      </c>
      <c r="Q648" s="88">
        <v>16466</v>
      </c>
      <c r="R648" s="88"/>
      <c r="S648" s="89">
        <v>80098</v>
      </c>
      <c r="T648" s="90">
        <v>-3079</v>
      </c>
      <c r="U648" s="90">
        <v>77020</v>
      </c>
    </row>
    <row r="649" spans="1:21">
      <c r="A649" s="86">
        <v>97213</v>
      </c>
      <c r="B649" s="87" t="s">
        <v>2123</v>
      </c>
      <c r="C649" s="198">
        <v>3.8300000000000003E-5</v>
      </c>
      <c r="D649" s="198">
        <v>4.0800000000000002E-5</v>
      </c>
      <c r="E649" s="88">
        <v>16614.780000000002</v>
      </c>
      <c r="F649" s="88">
        <v>18311</v>
      </c>
      <c r="G649" s="88">
        <v>81285</v>
      </c>
      <c r="H649" s="88"/>
      <c r="I649" s="89">
        <v>1527</v>
      </c>
      <c r="J649" s="89">
        <v>71232</v>
      </c>
      <c r="K649" s="89">
        <v>5567</v>
      </c>
      <c r="L649" s="88">
        <v>1545</v>
      </c>
      <c r="M649" s="88"/>
      <c r="N649" s="89">
        <v>2848</v>
      </c>
      <c r="O649" s="89">
        <v>26291</v>
      </c>
      <c r="P649" s="89">
        <v>0</v>
      </c>
      <c r="Q649" s="88">
        <v>668</v>
      </c>
      <c r="R649" s="88"/>
      <c r="S649" s="89">
        <v>21726</v>
      </c>
      <c r="T649" s="90">
        <v>577</v>
      </c>
      <c r="U649" s="90">
        <v>22303</v>
      </c>
    </row>
    <row r="650" spans="1:21">
      <c r="A650" s="86">
        <v>97217</v>
      </c>
      <c r="B650" s="87" t="s">
        <v>2124</v>
      </c>
      <c r="C650" s="198">
        <v>4.8999999999999997E-6</v>
      </c>
      <c r="D650" s="198">
        <v>5.0000000000000004E-6</v>
      </c>
      <c r="E650" s="88">
        <v>6184.6800000000012</v>
      </c>
      <c r="F650" s="88">
        <v>2244</v>
      </c>
      <c r="G650" s="88">
        <v>10399</v>
      </c>
      <c r="H650" s="88"/>
      <c r="I650" s="89">
        <v>195.38749999999999</v>
      </c>
      <c r="J650" s="89">
        <v>9113</v>
      </c>
      <c r="K650" s="89">
        <v>712</v>
      </c>
      <c r="L650" s="88">
        <v>6975</v>
      </c>
      <c r="M650" s="88"/>
      <c r="N650" s="89">
        <v>364</v>
      </c>
      <c r="O650" s="89">
        <v>3364</v>
      </c>
      <c r="P650" s="89">
        <v>0</v>
      </c>
      <c r="Q650" s="88">
        <v>0</v>
      </c>
      <c r="R650" s="88"/>
      <c r="S650" s="89">
        <v>2780</v>
      </c>
      <c r="T650" s="90">
        <v>2381</v>
      </c>
      <c r="U650" s="90">
        <v>5160</v>
      </c>
    </row>
    <row r="651" spans="1:21">
      <c r="A651" s="86">
        <v>97221</v>
      </c>
      <c r="B651" s="87" t="s">
        <v>2125</v>
      </c>
      <c r="C651" s="198">
        <v>6.1999999999999999E-6</v>
      </c>
      <c r="D651" s="198">
        <v>6.2999999999999998E-6</v>
      </c>
      <c r="E651" s="88">
        <v>6603.27</v>
      </c>
      <c r="F651" s="88">
        <v>2827</v>
      </c>
      <c r="G651" s="88">
        <v>13158</v>
      </c>
      <c r="H651" s="88"/>
      <c r="I651" s="89">
        <v>247.22499999999999</v>
      </c>
      <c r="J651" s="89">
        <v>11531</v>
      </c>
      <c r="K651" s="89">
        <v>901</v>
      </c>
      <c r="L651" s="88">
        <v>5895</v>
      </c>
      <c r="M651" s="88"/>
      <c r="N651" s="89">
        <v>461</v>
      </c>
      <c r="O651" s="89">
        <v>4256</v>
      </c>
      <c r="P651" s="89">
        <v>0</v>
      </c>
      <c r="Q651" s="88">
        <v>0</v>
      </c>
      <c r="R651" s="88"/>
      <c r="S651" s="89">
        <v>3517</v>
      </c>
      <c r="T651" s="90">
        <v>2057</v>
      </c>
      <c r="U651" s="90">
        <v>5574</v>
      </c>
    </row>
    <row r="652" spans="1:21">
      <c r="A652" s="86">
        <v>97301</v>
      </c>
      <c r="B652" s="87" t="s">
        <v>2126</v>
      </c>
      <c r="C652" s="198">
        <v>2.5742E-3</v>
      </c>
      <c r="D652" s="198">
        <v>2.6905000000000002E-3</v>
      </c>
      <c r="E652" s="88">
        <v>1080030.6199999999</v>
      </c>
      <c r="F652" s="88">
        <v>1207480</v>
      </c>
      <c r="G652" s="88">
        <v>5463315</v>
      </c>
      <c r="H652" s="88"/>
      <c r="I652" s="89">
        <v>102646</v>
      </c>
      <c r="J652" s="89">
        <v>4787605</v>
      </c>
      <c r="K652" s="89">
        <v>374188</v>
      </c>
      <c r="L652" s="88">
        <v>36738</v>
      </c>
      <c r="M652" s="88"/>
      <c r="N652" s="89">
        <v>191441</v>
      </c>
      <c r="O652" s="89">
        <v>1767080</v>
      </c>
      <c r="P652" s="89">
        <v>0</v>
      </c>
      <c r="Q652" s="88">
        <v>62348</v>
      </c>
      <c r="R652" s="88"/>
      <c r="S652" s="89">
        <v>1460264</v>
      </c>
      <c r="T652" s="90">
        <v>-7105</v>
      </c>
      <c r="U652" s="90">
        <v>1453159</v>
      </c>
    </row>
    <row r="653" spans="1:21">
      <c r="A653" s="86">
        <v>97304</v>
      </c>
      <c r="B653" s="87" t="s">
        <v>2127</v>
      </c>
      <c r="C653" s="198">
        <v>1.7600000000000001E-5</v>
      </c>
      <c r="D653" s="198">
        <v>1.8499999999999999E-5</v>
      </c>
      <c r="E653" s="88">
        <v>11927.640000000001</v>
      </c>
      <c r="F653" s="88">
        <v>8303</v>
      </c>
      <c r="G653" s="88">
        <v>37353</v>
      </c>
      <c r="H653" s="88"/>
      <c r="I653" s="89">
        <v>702</v>
      </c>
      <c r="J653" s="89">
        <v>32733</v>
      </c>
      <c r="K653" s="89">
        <v>2558</v>
      </c>
      <c r="L653" s="88">
        <v>7244</v>
      </c>
      <c r="M653" s="88"/>
      <c r="N653" s="89">
        <v>1309</v>
      </c>
      <c r="O653" s="89">
        <v>12082</v>
      </c>
      <c r="P653" s="89">
        <v>0</v>
      </c>
      <c r="Q653" s="88">
        <v>0</v>
      </c>
      <c r="R653" s="88"/>
      <c r="S653" s="89">
        <v>9984</v>
      </c>
      <c r="T653" s="90">
        <v>2504</v>
      </c>
      <c r="U653" s="90">
        <v>12488</v>
      </c>
    </row>
    <row r="654" spans="1:21">
      <c r="A654" s="86">
        <v>97311</v>
      </c>
      <c r="B654" s="87" t="s">
        <v>2128</v>
      </c>
      <c r="C654" s="198">
        <v>9.5E-4</v>
      </c>
      <c r="D654" s="198">
        <v>1.0311000000000001E-3</v>
      </c>
      <c r="E654" s="88">
        <v>367318.43000000005</v>
      </c>
      <c r="F654" s="88">
        <v>462751</v>
      </c>
      <c r="G654" s="88">
        <v>2016218.25</v>
      </c>
      <c r="H654" s="88"/>
      <c r="I654" s="89">
        <v>37881.25</v>
      </c>
      <c r="J654" s="89">
        <v>1766849.9</v>
      </c>
      <c r="K654" s="89">
        <v>138093</v>
      </c>
      <c r="L654" s="88">
        <v>0</v>
      </c>
      <c r="M654" s="88"/>
      <c r="N654" s="89">
        <v>70650.55</v>
      </c>
      <c r="O654" s="89">
        <v>652135.1</v>
      </c>
      <c r="P654" s="89">
        <v>0</v>
      </c>
      <c r="Q654" s="88">
        <v>97758</v>
      </c>
      <c r="R654" s="88"/>
      <c r="S654" s="89">
        <v>538906</v>
      </c>
      <c r="T654" s="90">
        <v>-33821</v>
      </c>
      <c r="U654" s="90">
        <v>505085</v>
      </c>
    </row>
    <row r="655" spans="1:21">
      <c r="A655" s="86">
        <v>97401</v>
      </c>
      <c r="B655" s="87" t="s">
        <v>2129</v>
      </c>
      <c r="C655" s="198">
        <v>6.9633000000000004E-3</v>
      </c>
      <c r="D655" s="198">
        <v>6.9844E-3</v>
      </c>
      <c r="E655" s="88">
        <v>2848906.9899999998</v>
      </c>
      <c r="F655" s="88">
        <v>3134557</v>
      </c>
      <c r="G655" s="88">
        <v>14778455</v>
      </c>
      <c r="H655" s="88"/>
      <c r="I655" s="89">
        <v>277662</v>
      </c>
      <c r="J655" s="89">
        <v>12950638</v>
      </c>
      <c r="K655" s="89">
        <v>1012192</v>
      </c>
      <c r="L655" s="88">
        <v>0</v>
      </c>
      <c r="M655" s="88"/>
      <c r="N655" s="89">
        <v>517854</v>
      </c>
      <c r="O655" s="89">
        <v>4780013</v>
      </c>
      <c r="P655" s="89">
        <v>0</v>
      </c>
      <c r="Q655" s="88">
        <v>142656</v>
      </c>
      <c r="R655" s="88"/>
      <c r="S655" s="89">
        <v>3950064</v>
      </c>
      <c r="T655" s="90">
        <v>-59462</v>
      </c>
      <c r="U655" s="90">
        <v>3890602</v>
      </c>
    </row>
    <row r="656" spans="1:21">
      <c r="A656" s="86">
        <v>97402</v>
      </c>
      <c r="B656" s="87" t="s">
        <v>2130</v>
      </c>
      <c r="C656" s="198">
        <v>4.4700000000000002E-5</v>
      </c>
      <c r="D656" s="198">
        <v>2.3799999999999999E-5</v>
      </c>
      <c r="E656" s="88">
        <v>21076.7</v>
      </c>
      <c r="F656" s="88">
        <v>10681</v>
      </c>
      <c r="G656" s="88">
        <v>94868</v>
      </c>
      <c r="H656" s="88"/>
      <c r="I656" s="89">
        <v>1782</v>
      </c>
      <c r="J656" s="89">
        <v>83135</v>
      </c>
      <c r="K656" s="89">
        <v>6498</v>
      </c>
      <c r="L656" s="88">
        <v>15050</v>
      </c>
      <c r="M656" s="88"/>
      <c r="N656" s="89">
        <v>3324</v>
      </c>
      <c r="O656" s="89">
        <v>30685</v>
      </c>
      <c r="P656" s="89">
        <v>0</v>
      </c>
      <c r="Q656" s="88">
        <v>0</v>
      </c>
      <c r="R656" s="88"/>
      <c r="S656" s="89">
        <v>25357</v>
      </c>
      <c r="T656" s="90">
        <v>4096</v>
      </c>
      <c r="U656" s="90">
        <v>29453</v>
      </c>
    </row>
    <row r="657" spans="1:21">
      <c r="A657" s="86">
        <v>97404</v>
      </c>
      <c r="B657" s="87" t="s">
        <v>2131</v>
      </c>
      <c r="C657" s="198">
        <v>2.1049999999999999E-4</v>
      </c>
      <c r="D657" s="198">
        <v>2.1249999999999999E-4</v>
      </c>
      <c r="E657" s="88">
        <v>73914.680000000008</v>
      </c>
      <c r="F657" s="88">
        <v>95369</v>
      </c>
      <c r="G657" s="88">
        <v>446752</v>
      </c>
      <c r="H657" s="88"/>
      <c r="I657" s="89">
        <v>8393.6875</v>
      </c>
      <c r="J657" s="89">
        <v>391497</v>
      </c>
      <c r="K657" s="89">
        <v>30598</v>
      </c>
      <c r="L657" s="88">
        <v>1976</v>
      </c>
      <c r="M657" s="88"/>
      <c r="N657" s="89">
        <v>15655</v>
      </c>
      <c r="O657" s="89">
        <v>144499</v>
      </c>
      <c r="P657" s="89">
        <v>0</v>
      </c>
      <c r="Q657" s="88">
        <v>16111</v>
      </c>
      <c r="R657" s="88"/>
      <c r="S657" s="89">
        <v>119410</v>
      </c>
      <c r="T657" s="90">
        <v>-3656</v>
      </c>
      <c r="U657" s="90">
        <v>115754</v>
      </c>
    </row>
    <row r="658" spans="1:21">
      <c r="A658" s="86">
        <v>97405</v>
      </c>
      <c r="B658" s="87" t="s">
        <v>2132</v>
      </c>
      <c r="C658" s="198">
        <v>1.087E-4</v>
      </c>
      <c r="D658" s="198">
        <v>1.081E-4</v>
      </c>
      <c r="E658" s="88">
        <v>55456.069999999992</v>
      </c>
      <c r="F658" s="88">
        <v>48515</v>
      </c>
      <c r="G658" s="88">
        <v>230698</v>
      </c>
      <c r="H658" s="88"/>
      <c r="I658" s="89">
        <v>4334</v>
      </c>
      <c r="J658" s="89">
        <v>202165</v>
      </c>
      <c r="K658" s="89">
        <v>15801</v>
      </c>
      <c r="L658" s="88">
        <v>20704</v>
      </c>
      <c r="M658" s="88"/>
      <c r="N658" s="89">
        <v>8084</v>
      </c>
      <c r="O658" s="89">
        <v>74618</v>
      </c>
      <c r="P658" s="89">
        <v>0</v>
      </c>
      <c r="Q658" s="88">
        <v>9828.61</v>
      </c>
      <c r="R658" s="88"/>
      <c r="S658" s="89">
        <v>61662</v>
      </c>
      <c r="T658" s="90">
        <v>1556</v>
      </c>
      <c r="U658" s="90">
        <v>63218</v>
      </c>
    </row>
    <row r="659" spans="1:21">
      <c r="A659" s="86">
        <v>97408</v>
      </c>
      <c r="B659" s="87" t="s">
        <v>2133</v>
      </c>
      <c r="C659" s="198">
        <v>4.9299999999999999E-5</v>
      </c>
      <c r="D659" s="198">
        <v>5.1199999999999998E-5</v>
      </c>
      <c r="E659" s="88">
        <v>28028.109999999997</v>
      </c>
      <c r="F659" s="88">
        <v>22978</v>
      </c>
      <c r="G659" s="88">
        <v>104631</v>
      </c>
      <c r="H659" s="88"/>
      <c r="I659" s="89">
        <v>1966</v>
      </c>
      <c r="J659" s="89">
        <v>91690</v>
      </c>
      <c r="K659" s="89">
        <v>7166</v>
      </c>
      <c r="L659" s="88">
        <v>7585</v>
      </c>
      <c r="M659" s="88"/>
      <c r="N659" s="89">
        <v>3666</v>
      </c>
      <c r="O659" s="89">
        <v>33842</v>
      </c>
      <c r="P659" s="89">
        <v>0</v>
      </c>
      <c r="Q659" s="88">
        <v>0</v>
      </c>
      <c r="R659" s="88"/>
      <c r="S659" s="89">
        <v>27966</v>
      </c>
      <c r="T659" s="90">
        <v>2375</v>
      </c>
      <c r="U659" s="90">
        <v>30341</v>
      </c>
    </row>
    <row r="660" spans="1:21">
      <c r="A660" s="86">
        <v>97411</v>
      </c>
      <c r="B660" s="87" t="s">
        <v>2134</v>
      </c>
      <c r="C660" s="198">
        <v>6.7269000000000001E-3</v>
      </c>
      <c r="D660" s="198">
        <v>7.0987000000000003E-3</v>
      </c>
      <c r="E660" s="88">
        <v>2531536.58</v>
      </c>
      <c r="F660" s="88">
        <v>3185854</v>
      </c>
      <c r="G660" s="88">
        <v>14276735</v>
      </c>
      <c r="H660" s="88"/>
      <c r="I660" s="89">
        <v>268235</v>
      </c>
      <c r="J660" s="89">
        <v>12510971</v>
      </c>
      <c r="K660" s="89">
        <v>977829</v>
      </c>
      <c r="L660" s="88">
        <v>0</v>
      </c>
      <c r="M660" s="88"/>
      <c r="N660" s="89">
        <v>500273</v>
      </c>
      <c r="O660" s="89">
        <v>4617734</v>
      </c>
      <c r="P660" s="89">
        <v>0</v>
      </c>
      <c r="Q660" s="88">
        <v>854591</v>
      </c>
      <c r="R660" s="88"/>
      <c r="S660" s="89">
        <v>3815962</v>
      </c>
      <c r="T660" s="90">
        <v>-289319</v>
      </c>
      <c r="U660" s="90">
        <v>3526643</v>
      </c>
    </row>
    <row r="661" spans="1:21">
      <c r="A661" s="86">
        <v>97412</v>
      </c>
      <c r="B661" s="87" t="s">
        <v>2135</v>
      </c>
      <c r="C661" s="198">
        <v>4.424E-3</v>
      </c>
      <c r="D661" s="198">
        <v>4.1891999999999997E-3</v>
      </c>
      <c r="E661" s="88">
        <v>1763681.7500000002</v>
      </c>
      <c r="F661" s="88">
        <v>1880088</v>
      </c>
      <c r="G661" s="88">
        <v>9389210</v>
      </c>
      <c r="H661" s="88"/>
      <c r="I661" s="89">
        <v>176407</v>
      </c>
      <c r="J661" s="89">
        <v>8227941</v>
      </c>
      <c r="K661" s="89">
        <v>643077</v>
      </c>
      <c r="L661" s="88">
        <v>158642</v>
      </c>
      <c r="M661" s="88"/>
      <c r="N661" s="89">
        <v>329008</v>
      </c>
      <c r="O661" s="89">
        <v>3036890</v>
      </c>
      <c r="P661" s="89">
        <v>0</v>
      </c>
      <c r="Q661" s="88">
        <v>0</v>
      </c>
      <c r="R661" s="88"/>
      <c r="S661" s="89">
        <v>2509598</v>
      </c>
      <c r="T661" s="90">
        <v>54211</v>
      </c>
      <c r="U661" s="90">
        <v>2563810</v>
      </c>
    </row>
    <row r="662" spans="1:21">
      <c r="A662" s="86">
        <v>97413</v>
      </c>
      <c r="B662" s="87" t="s">
        <v>2136</v>
      </c>
      <c r="C662" s="198">
        <v>2.7910000000000001E-4</v>
      </c>
      <c r="D662" s="198">
        <v>2.9320000000000003E-4</v>
      </c>
      <c r="E662" s="88">
        <v>126701.6</v>
      </c>
      <c r="F662" s="88">
        <v>131586</v>
      </c>
      <c r="G662" s="88">
        <v>592344</v>
      </c>
      <c r="H662" s="88"/>
      <c r="I662" s="89">
        <v>11129</v>
      </c>
      <c r="J662" s="89">
        <v>519082</v>
      </c>
      <c r="K662" s="89">
        <v>40570</v>
      </c>
      <c r="L662" s="88">
        <v>1832</v>
      </c>
      <c r="M662" s="88"/>
      <c r="N662" s="89">
        <v>20756</v>
      </c>
      <c r="O662" s="89">
        <v>191590</v>
      </c>
      <c r="P662" s="89">
        <v>0</v>
      </c>
      <c r="Q662" s="88">
        <v>10212</v>
      </c>
      <c r="R662" s="88"/>
      <c r="S662" s="89">
        <v>158325</v>
      </c>
      <c r="T662" s="90">
        <v>-4433</v>
      </c>
      <c r="U662" s="90">
        <v>153891</v>
      </c>
    </row>
    <row r="663" spans="1:21">
      <c r="A663" s="86">
        <v>97421</v>
      </c>
      <c r="B663" s="87" t="s">
        <v>2137</v>
      </c>
      <c r="C663" s="198">
        <v>4.1120000000000002E-4</v>
      </c>
      <c r="D663" s="198">
        <v>4.1140000000000003E-4</v>
      </c>
      <c r="E663" s="88">
        <v>162264.79999999999</v>
      </c>
      <c r="F663" s="88">
        <v>184634</v>
      </c>
      <c r="G663" s="88">
        <v>872704</v>
      </c>
      <c r="H663" s="88"/>
      <c r="I663" s="89">
        <v>16397</v>
      </c>
      <c r="J663" s="89">
        <v>764767</v>
      </c>
      <c r="K663" s="89">
        <v>59772</v>
      </c>
      <c r="L663" s="88">
        <v>0</v>
      </c>
      <c r="M663" s="88"/>
      <c r="N663" s="89">
        <v>30581</v>
      </c>
      <c r="O663" s="89">
        <v>282272</v>
      </c>
      <c r="P663" s="89">
        <v>0</v>
      </c>
      <c r="Q663" s="88">
        <v>40232</v>
      </c>
      <c r="R663" s="88"/>
      <c r="S663" s="89">
        <v>233261</v>
      </c>
      <c r="T663" s="90">
        <v>-16104</v>
      </c>
      <c r="U663" s="90">
        <v>217157</v>
      </c>
    </row>
    <row r="664" spans="1:21">
      <c r="A664" s="86">
        <v>97423</v>
      </c>
      <c r="B664" s="87" t="s">
        <v>2138</v>
      </c>
      <c r="C664" s="198">
        <v>4.5800000000000002E-5</v>
      </c>
      <c r="D664" s="198">
        <v>4.5300000000000003E-5</v>
      </c>
      <c r="E664" s="88">
        <v>37545.089999999997</v>
      </c>
      <c r="F664" s="88">
        <v>20330</v>
      </c>
      <c r="G664" s="88">
        <v>97203</v>
      </c>
      <c r="H664" s="88"/>
      <c r="I664" s="89">
        <v>1826.2750000000001</v>
      </c>
      <c r="J664" s="89">
        <v>85181</v>
      </c>
      <c r="K664" s="89">
        <v>6658</v>
      </c>
      <c r="L664" s="88">
        <v>26530</v>
      </c>
      <c r="M664" s="88"/>
      <c r="N664" s="89">
        <v>3406</v>
      </c>
      <c r="O664" s="89">
        <v>31440</v>
      </c>
      <c r="P664" s="89">
        <v>0</v>
      </c>
      <c r="Q664" s="88">
        <v>0</v>
      </c>
      <c r="R664" s="88"/>
      <c r="S664" s="89">
        <v>25981</v>
      </c>
      <c r="T664" s="90">
        <v>8002</v>
      </c>
      <c r="U664" s="90">
        <v>33982</v>
      </c>
    </row>
    <row r="665" spans="1:21">
      <c r="A665" s="86">
        <v>97431</v>
      </c>
      <c r="B665" s="87" t="s">
        <v>2139</v>
      </c>
      <c r="C665" s="198">
        <v>8.5199999999999997E-5</v>
      </c>
      <c r="D665" s="198">
        <v>8.7700000000000004E-5</v>
      </c>
      <c r="E665" s="88">
        <v>38446.49</v>
      </c>
      <c r="F665" s="88">
        <v>39359</v>
      </c>
      <c r="G665" s="88">
        <v>180823</v>
      </c>
      <c r="H665" s="88"/>
      <c r="I665" s="89">
        <v>3397.35</v>
      </c>
      <c r="J665" s="89">
        <v>158459</v>
      </c>
      <c r="K665" s="89">
        <v>12385</v>
      </c>
      <c r="L665" s="88">
        <v>2882</v>
      </c>
      <c r="M665" s="88"/>
      <c r="N665" s="89">
        <v>6336</v>
      </c>
      <c r="O665" s="89">
        <v>58486</v>
      </c>
      <c r="P665" s="89">
        <v>0</v>
      </c>
      <c r="Q665" s="88">
        <v>0</v>
      </c>
      <c r="R665" s="88"/>
      <c r="S665" s="89">
        <v>48331</v>
      </c>
      <c r="T665" s="90">
        <v>909</v>
      </c>
      <c r="U665" s="90">
        <v>49241</v>
      </c>
    </row>
    <row r="666" spans="1:21">
      <c r="A666" s="86">
        <v>97441</v>
      </c>
      <c r="B666" s="87" t="s">
        <v>2140</v>
      </c>
      <c r="C666" s="198">
        <v>7.0500000000000006E-5</v>
      </c>
      <c r="D666" s="198">
        <v>6.8700000000000003E-5</v>
      </c>
      <c r="E666" s="88">
        <v>23078.829999999998</v>
      </c>
      <c r="F666" s="88">
        <v>30832</v>
      </c>
      <c r="G666" s="88">
        <v>149625</v>
      </c>
      <c r="H666" s="88"/>
      <c r="I666" s="89">
        <v>2811</v>
      </c>
      <c r="J666" s="89">
        <v>131119</v>
      </c>
      <c r="K666" s="89">
        <v>10248</v>
      </c>
      <c r="L666" s="88">
        <v>406</v>
      </c>
      <c r="M666" s="88"/>
      <c r="N666" s="89">
        <v>5243</v>
      </c>
      <c r="O666" s="89">
        <v>48395</v>
      </c>
      <c r="P666" s="89">
        <v>0</v>
      </c>
      <c r="Q666" s="88">
        <v>4997</v>
      </c>
      <c r="R666" s="88"/>
      <c r="S666" s="89">
        <v>39992</v>
      </c>
      <c r="T666" s="90">
        <v>-1212</v>
      </c>
      <c r="U666" s="90">
        <v>38780</v>
      </c>
    </row>
    <row r="667" spans="1:21">
      <c r="A667" s="86">
        <v>97451</v>
      </c>
      <c r="B667" s="87" t="s">
        <v>2141</v>
      </c>
      <c r="C667" s="198">
        <v>6.1039999999999998E-4</v>
      </c>
      <c r="D667" s="198">
        <v>5.1670000000000004E-4</v>
      </c>
      <c r="E667" s="88">
        <v>212064.53000000003</v>
      </c>
      <c r="F667" s="88">
        <v>231892</v>
      </c>
      <c r="G667" s="88">
        <v>1295473</v>
      </c>
      <c r="H667" s="88"/>
      <c r="I667" s="89">
        <v>24339.7</v>
      </c>
      <c r="J667" s="89">
        <v>1135248</v>
      </c>
      <c r="K667" s="89">
        <v>88728</v>
      </c>
      <c r="L667" s="88">
        <v>30041</v>
      </c>
      <c r="M667" s="88"/>
      <c r="N667" s="89">
        <v>45395</v>
      </c>
      <c r="O667" s="89">
        <v>419014</v>
      </c>
      <c r="P667" s="89">
        <v>0</v>
      </c>
      <c r="Q667" s="88">
        <v>5880</v>
      </c>
      <c r="R667" s="88"/>
      <c r="S667" s="89">
        <v>346261</v>
      </c>
      <c r="T667" s="90">
        <v>8187</v>
      </c>
      <c r="U667" s="90">
        <v>354448</v>
      </c>
    </row>
    <row r="668" spans="1:21">
      <c r="A668" s="86">
        <v>97461</v>
      </c>
      <c r="B668" s="87" t="s">
        <v>2142</v>
      </c>
      <c r="C668" s="198">
        <v>5.1869999999999998E-4</v>
      </c>
      <c r="D668" s="198">
        <v>5.3859999999999997E-4</v>
      </c>
      <c r="E668" s="88">
        <v>202229.84000000003</v>
      </c>
      <c r="F668" s="88">
        <v>241720</v>
      </c>
      <c r="G668" s="88">
        <v>1100855</v>
      </c>
      <c r="H668" s="88"/>
      <c r="I668" s="89">
        <v>20683</v>
      </c>
      <c r="J668" s="89">
        <v>964700</v>
      </c>
      <c r="K668" s="89">
        <v>75399</v>
      </c>
      <c r="L668" s="88">
        <v>4454</v>
      </c>
      <c r="M668" s="88"/>
      <c r="N668" s="89">
        <v>38575</v>
      </c>
      <c r="O668" s="89">
        <v>356066</v>
      </c>
      <c r="P668" s="89">
        <v>0</v>
      </c>
      <c r="Q668" s="88">
        <v>46078</v>
      </c>
      <c r="R668" s="88"/>
      <c r="S668" s="89">
        <v>294242</v>
      </c>
      <c r="T668" s="90">
        <v>-12231</v>
      </c>
      <c r="U668" s="90">
        <v>282012</v>
      </c>
    </row>
    <row r="669" spans="1:21">
      <c r="A669" s="86">
        <v>97463</v>
      </c>
      <c r="B669" s="87" t="s">
        <v>2143</v>
      </c>
      <c r="C669" s="198">
        <v>5.0099999999999998E-5</v>
      </c>
      <c r="D669" s="198">
        <v>5.6400000000000002E-5</v>
      </c>
      <c r="E669" s="88">
        <v>17389.919999999998</v>
      </c>
      <c r="F669" s="88">
        <v>25312</v>
      </c>
      <c r="G669" s="88">
        <v>106329</v>
      </c>
      <c r="H669" s="88"/>
      <c r="I669" s="89">
        <v>1998</v>
      </c>
      <c r="J669" s="89">
        <v>93178</v>
      </c>
      <c r="K669" s="89">
        <v>7283</v>
      </c>
      <c r="L669" s="88">
        <v>2539</v>
      </c>
      <c r="M669" s="88"/>
      <c r="N669" s="89">
        <v>3726</v>
      </c>
      <c r="O669" s="89">
        <v>34392</v>
      </c>
      <c r="P669" s="89">
        <v>0</v>
      </c>
      <c r="Q669" s="88">
        <v>5965</v>
      </c>
      <c r="R669" s="88"/>
      <c r="S669" s="89">
        <v>28420</v>
      </c>
      <c r="T669" s="90">
        <v>-427</v>
      </c>
      <c r="U669" s="90">
        <v>27993</v>
      </c>
    </row>
    <row r="670" spans="1:21">
      <c r="A670" s="86">
        <v>97471</v>
      </c>
      <c r="B670" s="87" t="s">
        <v>2144</v>
      </c>
      <c r="C670" s="198">
        <v>1.27E-5</v>
      </c>
      <c r="D670" s="198">
        <v>1.31E-5</v>
      </c>
      <c r="E670" s="88">
        <v>8483.43</v>
      </c>
      <c r="F670" s="88">
        <v>5879</v>
      </c>
      <c r="G670" s="88">
        <v>26954</v>
      </c>
      <c r="H670" s="88"/>
      <c r="I670" s="89">
        <v>506.41250000000002</v>
      </c>
      <c r="J670" s="89">
        <v>23620</v>
      </c>
      <c r="K670" s="89">
        <v>1846</v>
      </c>
      <c r="L670" s="88">
        <v>5163</v>
      </c>
      <c r="M670" s="88"/>
      <c r="N670" s="89">
        <v>944</v>
      </c>
      <c r="O670" s="89">
        <v>8718</v>
      </c>
      <c r="P670" s="89">
        <v>0</v>
      </c>
      <c r="Q670" s="88">
        <v>0</v>
      </c>
      <c r="R670" s="88"/>
      <c r="S670" s="89">
        <v>7204</v>
      </c>
      <c r="T670" s="90">
        <v>1775</v>
      </c>
      <c r="U670" s="90">
        <v>8980</v>
      </c>
    </row>
    <row r="671" spans="1:21">
      <c r="A671" s="86">
        <v>97481</v>
      </c>
      <c r="B671" s="87" t="s">
        <v>2145</v>
      </c>
      <c r="C671" s="198">
        <v>1.63E-5</v>
      </c>
      <c r="D671" s="198">
        <v>1.13E-5</v>
      </c>
      <c r="E671" s="88">
        <v>5817.26</v>
      </c>
      <c r="F671" s="88">
        <v>5071</v>
      </c>
      <c r="G671" s="88">
        <v>34594</v>
      </c>
      <c r="H671" s="88"/>
      <c r="I671" s="89">
        <v>649.96249999999998</v>
      </c>
      <c r="J671" s="89">
        <v>30315</v>
      </c>
      <c r="K671" s="89">
        <v>2369</v>
      </c>
      <c r="L671" s="88">
        <v>5965</v>
      </c>
      <c r="M671" s="88"/>
      <c r="N671" s="89">
        <v>1212</v>
      </c>
      <c r="O671" s="89">
        <v>11189</v>
      </c>
      <c r="P671" s="89">
        <v>0</v>
      </c>
      <c r="Q671" s="88">
        <v>0</v>
      </c>
      <c r="R671" s="88"/>
      <c r="S671" s="89">
        <v>9246</v>
      </c>
      <c r="T671" s="90">
        <v>2373</v>
      </c>
      <c r="U671" s="90">
        <v>11619</v>
      </c>
    </row>
    <row r="672" spans="1:21">
      <c r="A672" s="86">
        <v>97491</v>
      </c>
      <c r="B672" s="87" t="s">
        <v>2146</v>
      </c>
      <c r="C672" s="198">
        <v>0</v>
      </c>
      <c r="D672" s="198">
        <v>0</v>
      </c>
      <c r="E672" s="88">
        <v>0</v>
      </c>
      <c r="F672" s="88">
        <v>0</v>
      </c>
      <c r="G672" s="88">
        <v>0</v>
      </c>
      <c r="H672" s="88"/>
      <c r="I672" s="89">
        <v>0</v>
      </c>
      <c r="J672" s="89">
        <v>0</v>
      </c>
      <c r="K672" s="89">
        <v>0</v>
      </c>
      <c r="L672" s="88">
        <v>0</v>
      </c>
      <c r="M672" s="88"/>
      <c r="N672" s="89">
        <v>0</v>
      </c>
      <c r="O672" s="89">
        <v>0</v>
      </c>
      <c r="P672" s="89">
        <v>0</v>
      </c>
      <c r="Q672" s="88">
        <v>12790</v>
      </c>
      <c r="R672" s="88"/>
      <c r="S672" s="89">
        <v>0</v>
      </c>
      <c r="T672" s="90">
        <v>-4941</v>
      </c>
      <c r="U672" s="90">
        <v>-4941</v>
      </c>
    </row>
    <row r="673" spans="1:21">
      <c r="A673" s="86">
        <v>97501</v>
      </c>
      <c r="B673" s="87" t="s">
        <v>2147</v>
      </c>
      <c r="C673" s="198">
        <v>9.6730000000000004E-4</v>
      </c>
      <c r="D673" s="198">
        <v>9.7659999999999999E-4</v>
      </c>
      <c r="E673" s="88">
        <v>413876.56</v>
      </c>
      <c r="F673" s="88">
        <v>438292</v>
      </c>
      <c r="G673" s="88">
        <v>2052935</v>
      </c>
      <c r="H673" s="88"/>
      <c r="I673" s="89">
        <v>38571</v>
      </c>
      <c r="J673" s="89">
        <v>1799025</v>
      </c>
      <c r="K673" s="89">
        <v>140608</v>
      </c>
      <c r="L673" s="88">
        <v>45898</v>
      </c>
      <c r="M673" s="88"/>
      <c r="N673" s="89">
        <v>71937</v>
      </c>
      <c r="O673" s="89">
        <v>664011</v>
      </c>
      <c r="P673" s="89">
        <v>0</v>
      </c>
      <c r="Q673" s="88">
        <v>0</v>
      </c>
      <c r="R673" s="88"/>
      <c r="S673" s="89">
        <v>548719</v>
      </c>
      <c r="T673" s="90">
        <v>19873</v>
      </c>
      <c r="U673" s="90">
        <v>568592</v>
      </c>
    </row>
    <row r="674" spans="1:21">
      <c r="A674" s="86">
        <v>97511</v>
      </c>
      <c r="B674" s="87" t="s">
        <v>2148</v>
      </c>
      <c r="C674" s="198">
        <v>2.3220000000000001E-4</v>
      </c>
      <c r="D674" s="198">
        <v>2.1719999999999999E-4</v>
      </c>
      <c r="E674" s="88">
        <v>97777.06</v>
      </c>
      <c r="F674" s="88">
        <v>97478</v>
      </c>
      <c r="G674" s="88">
        <v>492806</v>
      </c>
      <c r="H674" s="88"/>
      <c r="I674" s="89">
        <v>9259</v>
      </c>
      <c r="J674" s="89">
        <v>431855</v>
      </c>
      <c r="K674" s="89">
        <v>33753</v>
      </c>
      <c r="L674" s="88">
        <v>10778</v>
      </c>
      <c r="M674" s="88"/>
      <c r="N674" s="89">
        <v>17268</v>
      </c>
      <c r="O674" s="89">
        <v>159396</v>
      </c>
      <c r="P674" s="89">
        <v>0</v>
      </c>
      <c r="Q674" s="88">
        <v>1307</v>
      </c>
      <c r="R674" s="88"/>
      <c r="S674" s="89">
        <v>131720</v>
      </c>
      <c r="T674" s="90">
        <v>2532</v>
      </c>
      <c r="U674" s="90">
        <v>134252</v>
      </c>
    </row>
    <row r="675" spans="1:21">
      <c r="A675" s="86">
        <v>97521</v>
      </c>
      <c r="B675" s="87" t="s">
        <v>2149</v>
      </c>
      <c r="C675" s="198">
        <v>1.293E-4</v>
      </c>
      <c r="D675" s="198">
        <v>1.404E-4</v>
      </c>
      <c r="E675" s="88">
        <v>48146.35</v>
      </c>
      <c r="F675" s="88">
        <v>63011</v>
      </c>
      <c r="G675" s="88">
        <v>274418</v>
      </c>
      <c r="H675" s="88"/>
      <c r="I675" s="89">
        <v>5156</v>
      </c>
      <c r="J675" s="89">
        <v>240478</v>
      </c>
      <c r="K675" s="89">
        <v>18795</v>
      </c>
      <c r="L675" s="88">
        <v>4401.88</v>
      </c>
      <c r="M675" s="88"/>
      <c r="N675" s="89">
        <v>9616</v>
      </c>
      <c r="O675" s="89">
        <v>88759</v>
      </c>
      <c r="P675" s="89">
        <v>0</v>
      </c>
      <c r="Q675" s="88">
        <v>17530</v>
      </c>
      <c r="R675" s="88"/>
      <c r="S675" s="89">
        <v>73348</v>
      </c>
      <c r="T675" s="90">
        <v>-3048</v>
      </c>
      <c r="U675" s="90">
        <v>70299</v>
      </c>
    </row>
    <row r="676" spans="1:21">
      <c r="A676" s="86">
        <v>97531</v>
      </c>
      <c r="B676" s="87" t="s">
        <v>2150</v>
      </c>
      <c r="C676" s="198">
        <v>3.6300000000000001E-5</v>
      </c>
      <c r="D676" s="198">
        <v>3.5099999999999999E-5</v>
      </c>
      <c r="E676" s="88">
        <v>18181.670000000002</v>
      </c>
      <c r="F676" s="88">
        <v>15753</v>
      </c>
      <c r="G676" s="88">
        <v>77041</v>
      </c>
      <c r="H676" s="88"/>
      <c r="I676" s="89">
        <v>1447</v>
      </c>
      <c r="J676" s="89">
        <v>67512</v>
      </c>
      <c r="K676" s="89">
        <v>5277</v>
      </c>
      <c r="L676" s="88">
        <v>3234</v>
      </c>
      <c r="M676" s="88"/>
      <c r="N676" s="89">
        <v>2700</v>
      </c>
      <c r="O676" s="89">
        <v>24918</v>
      </c>
      <c r="P676" s="89">
        <v>0</v>
      </c>
      <c r="Q676" s="88">
        <v>14595</v>
      </c>
      <c r="R676" s="88"/>
      <c r="S676" s="89">
        <v>20592</v>
      </c>
      <c r="T676" s="90">
        <v>-4705</v>
      </c>
      <c r="U676" s="90">
        <v>15887</v>
      </c>
    </row>
    <row r="677" spans="1:21">
      <c r="A677" s="86">
        <v>97601</v>
      </c>
      <c r="B677" s="87" t="s">
        <v>2151</v>
      </c>
      <c r="C677" s="198">
        <v>4.7808E-3</v>
      </c>
      <c r="D677" s="198">
        <v>4.8238999999999999E-3</v>
      </c>
      <c r="E677" s="88">
        <v>1911817.8699999999</v>
      </c>
      <c r="F677" s="88">
        <v>2164937</v>
      </c>
      <c r="G677" s="88">
        <v>10146459</v>
      </c>
      <c r="H677" s="88"/>
      <c r="I677" s="89">
        <v>190634.4</v>
      </c>
      <c r="J677" s="89">
        <v>8891533</v>
      </c>
      <c r="K677" s="89">
        <v>694942</v>
      </c>
      <c r="L677" s="88">
        <v>0</v>
      </c>
      <c r="M677" s="88"/>
      <c r="N677" s="89">
        <v>355543</v>
      </c>
      <c r="O677" s="89">
        <v>3281818</v>
      </c>
      <c r="P677" s="89">
        <v>0</v>
      </c>
      <c r="Q677" s="88">
        <v>137509</v>
      </c>
      <c r="R677" s="88"/>
      <c r="S677" s="89">
        <v>2712000</v>
      </c>
      <c r="T677" s="90">
        <v>-46067</v>
      </c>
      <c r="U677" s="90">
        <v>2665933</v>
      </c>
    </row>
    <row r="678" spans="1:21">
      <c r="A678" s="86">
        <v>97607</v>
      </c>
      <c r="B678" s="87" t="s">
        <v>2152</v>
      </c>
      <c r="C678" s="198">
        <v>1.9199999999999999E-5</v>
      </c>
      <c r="D678" s="198">
        <v>2.27E-5</v>
      </c>
      <c r="E678" s="88">
        <v>13222.63</v>
      </c>
      <c r="F678" s="88">
        <v>10188</v>
      </c>
      <c r="G678" s="88">
        <v>40749</v>
      </c>
      <c r="H678" s="88"/>
      <c r="I678" s="89">
        <v>766</v>
      </c>
      <c r="J678" s="89">
        <v>35709</v>
      </c>
      <c r="K678" s="89">
        <v>2791</v>
      </c>
      <c r="L678" s="88">
        <v>8819</v>
      </c>
      <c r="M678" s="88"/>
      <c r="N678" s="89">
        <v>1428</v>
      </c>
      <c r="O678" s="89">
        <v>13180</v>
      </c>
      <c r="P678" s="89">
        <v>0</v>
      </c>
      <c r="Q678" s="88">
        <v>0</v>
      </c>
      <c r="R678" s="88"/>
      <c r="S678" s="89">
        <v>10892</v>
      </c>
      <c r="T678" s="90">
        <v>3435</v>
      </c>
      <c r="U678" s="90">
        <v>14327</v>
      </c>
    </row>
    <row r="679" spans="1:21">
      <c r="A679" s="86">
        <v>97611</v>
      </c>
      <c r="B679" s="87" t="s">
        <v>2153</v>
      </c>
      <c r="C679" s="198">
        <v>2.5750999999999999E-3</v>
      </c>
      <c r="D679" s="198">
        <v>2.7582000000000001E-3</v>
      </c>
      <c r="E679" s="88">
        <v>984035.03</v>
      </c>
      <c r="F679" s="88">
        <v>1237864</v>
      </c>
      <c r="G679" s="88">
        <v>5465225</v>
      </c>
      <c r="H679" s="88"/>
      <c r="I679" s="89">
        <v>102682</v>
      </c>
      <c r="J679" s="89">
        <v>4789279</v>
      </c>
      <c r="K679" s="89">
        <v>374319</v>
      </c>
      <c r="L679" s="88">
        <v>0</v>
      </c>
      <c r="M679" s="88"/>
      <c r="N679" s="89">
        <v>191508</v>
      </c>
      <c r="O679" s="89">
        <v>1767698</v>
      </c>
      <c r="P679" s="89">
        <v>0</v>
      </c>
      <c r="Q679" s="88">
        <v>281180</v>
      </c>
      <c r="R679" s="88"/>
      <c r="S679" s="89">
        <v>1460774</v>
      </c>
      <c r="T679" s="90">
        <v>-93860</v>
      </c>
      <c r="U679" s="90">
        <v>1366915</v>
      </c>
    </row>
    <row r="680" spans="1:21">
      <c r="A680" s="86">
        <v>97613</v>
      </c>
      <c r="B680" s="87" t="s">
        <v>2154</v>
      </c>
      <c r="C680" s="198">
        <v>1.2459999999999999E-4</v>
      </c>
      <c r="D680" s="198">
        <v>1.21E-4</v>
      </c>
      <c r="E680" s="88">
        <v>55529.85</v>
      </c>
      <c r="F680" s="88">
        <v>54304</v>
      </c>
      <c r="G680" s="88">
        <v>264443</v>
      </c>
      <c r="H680" s="88"/>
      <c r="I680" s="89">
        <v>4968</v>
      </c>
      <c r="J680" s="89">
        <v>231736</v>
      </c>
      <c r="K680" s="89">
        <v>18112</v>
      </c>
      <c r="L680" s="88">
        <v>5357</v>
      </c>
      <c r="M680" s="88"/>
      <c r="N680" s="89">
        <v>9266</v>
      </c>
      <c r="O680" s="89">
        <v>85533</v>
      </c>
      <c r="P680" s="89">
        <v>0</v>
      </c>
      <c r="Q680" s="88">
        <v>5319</v>
      </c>
      <c r="R680" s="88"/>
      <c r="S680" s="89">
        <v>70682</v>
      </c>
      <c r="T680" s="90">
        <v>-505</v>
      </c>
      <c r="U680" s="90">
        <v>70177</v>
      </c>
    </row>
    <row r="681" spans="1:21">
      <c r="A681" s="86">
        <v>97621</v>
      </c>
      <c r="B681" s="87" t="s">
        <v>2155</v>
      </c>
      <c r="C681" s="198">
        <v>4.7429999999999998E-4</v>
      </c>
      <c r="D681" s="198">
        <v>5.1290000000000005E-4</v>
      </c>
      <c r="E681" s="88">
        <v>166598.32</v>
      </c>
      <c r="F681" s="88">
        <v>230186</v>
      </c>
      <c r="G681" s="88">
        <v>1006623</v>
      </c>
      <c r="H681" s="88"/>
      <c r="I681" s="89">
        <v>18913</v>
      </c>
      <c r="J681" s="89">
        <v>882123</v>
      </c>
      <c r="K681" s="89">
        <v>68945</v>
      </c>
      <c r="L681" s="88">
        <v>24561</v>
      </c>
      <c r="M681" s="88"/>
      <c r="N681" s="89">
        <v>35273</v>
      </c>
      <c r="O681" s="89">
        <v>325587</v>
      </c>
      <c r="P681" s="89">
        <v>0</v>
      </c>
      <c r="Q681" s="88">
        <v>43510</v>
      </c>
      <c r="R681" s="88"/>
      <c r="S681" s="89">
        <v>269056</v>
      </c>
      <c r="T681" s="90">
        <v>-2547</v>
      </c>
      <c r="U681" s="90">
        <v>266509</v>
      </c>
    </row>
    <row r="682" spans="1:21">
      <c r="A682" s="86">
        <v>97623</v>
      </c>
      <c r="B682" s="87" t="s">
        <v>2156</v>
      </c>
      <c r="C682" s="198">
        <v>2.9200000000000002E-5</v>
      </c>
      <c r="D682" s="198">
        <v>3.0000000000000001E-5</v>
      </c>
      <c r="E682" s="88">
        <v>14038.030000000002</v>
      </c>
      <c r="F682" s="88">
        <v>13463.82</v>
      </c>
      <c r="G682" s="88">
        <v>61972</v>
      </c>
      <c r="H682" s="88"/>
      <c r="I682" s="89">
        <v>1164</v>
      </c>
      <c r="J682" s="89">
        <v>54307</v>
      </c>
      <c r="K682" s="89">
        <v>4245</v>
      </c>
      <c r="L682" s="88">
        <v>10193</v>
      </c>
      <c r="M682" s="88"/>
      <c r="N682" s="89">
        <v>2172</v>
      </c>
      <c r="O682" s="89">
        <v>20045</v>
      </c>
      <c r="P682" s="89">
        <v>0</v>
      </c>
      <c r="Q682" s="88">
        <v>0</v>
      </c>
      <c r="R682" s="88"/>
      <c r="S682" s="89">
        <v>16564</v>
      </c>
      <c r="T682" s="90">
        <v>3688</v>
      </c>
      <c r="U682" s="90">
        <v>20252</v>
      </c>
    </row>
    <row r="683" spans="1:21">
      <c r="A683" s="86">
        <v>97627</v>
      </c>
      <c r="B683" s="87" t="s">
        <v>2157</v>
      </c>
      <c r="C683" s="198">
        <v>1.0200000000000001E-5</v>
      </c>
      <c r="D683" s="198">
        <v>9.0999999999999993E-6</v>
      </c>
      <c r="E683" s="88">
        <v>4149.8899999999994</v>
      </c>
      <c r="F683" s="88">
        <v>4084</v>
      </c>
      <c r="G683" s="88">
        <v>21648</v>
      </c>
      <c r="H683" s="88"/>
      <c r="I683" s="89">
        <v>406.72500000000002</v>
      </c>
      <c r="J683" s="89">
        <v>18970</v>
      </c>
      <c r="K683" s="89">
        <v>1483</v>
      </c>
      <c r="L683" s="88">
        <v>942</v>
      </c>
      <c r="M683" s="88"/>
      <c r="N683" s="89">
        <v>759</v>
      </c>
      <c r="O683" s="89">
        <v>7002</v>
      </c>
      <c r="P683" s="89">
        <v>0</v>
      </c>
      <c r="Q683" s="88">
        <v>1562</v>
      </c>
      <c r="R683" s="88"/>
      <c r="S683" s="89">
        <v>5786</v>
      </c>
      <c r="T683" s="90">
        <v>-217</v>
      </c>
      <c r="U683" s="90">
        <v>5570</v>
      </c>
    </row>
    <row r="684" spans="1:21">
      <c r="A684" s="86">
        <v>97631</v>
      </c>
      <c r="B684" s="87" t="s">
        <v>2158</v>
      </c>
      <c r="C684" s="198">
        <v>2.009E-4</v>
      </c>
      <c r="D684" s="198">
        <v>1.7239999999999999E-4</v>
      </c>
      <c r="E684" s="88">
        <v>69843.56</v>
      </c>
      <c r="F684" s="88">
        <v>77372</v>
      </c>
      <c r="G684" s="88">
        <v>426377</v>
      </c>
      <c r="H684" s="88"/>
      <c r="I684" s="89">
        <v>8011</v>
      </c>
      <c r="J684" s="89">
        <v>373642</v>
      </c>
      <c r="K684" s="89">
        <v>29203</v>
      </c>
      <c r="L684" s="88">
        <v>14802</v>
      </c>
      <c r="M684" s="88"/>
      <c r="N684" s="89">
        <v>14941</v>
      </c>
      <c r="O684" s="89">
        <v>137909</v>
      </c>
      <c r="P684" s="89">
        <v>0</v>
      </c>
      <c r="Q684" s="88">
        <v>0</v>
      </c>
      <c r="R684" s="88"/>
      <c r="S684" s="89">
        <v>113964</v>
      </c>
      <c r="T684" s="90">
        <v>5491</v>
      </c>
      <c r="U684" s="90">
        <v>119456</v>
      </c>
    </row>
    <row r="685" spans="1:21">
      <c r="A685" s="86">
        <v>97637</v>
      </c>
      <c r="B685" s="87" t="s">
        <v>2159</v>
      </c>
      <c r="C685" s="198">
        <v>4.7999999999999998E-6</v>
      </c>
      <c r="D685" s="198">
        <v>6.1999999999999999E-6</v>
      </c>
      <c r="E685" s="88">
        <v>2878.4200000000005</v>
      </c>
      <c r="F685" s="88">
        <v>2783</v>
      </c>
      <c r="G685" s="88">
        <v>10187</v>
      </c>
      <c r="H685" s="88"/>
      <c r="I685" s="89">
        <v>191</v>
      </c>
      <c r="J685" s="89">
        <v>8927</v>
      </c>
      <c r="K685" s="89">
        <v>698</v>
      </c>
      <c r="L685" s="88">
        <v>655</v>
      </c>
      <c r="M685" s="88"/>
      <c r="N685" s="89">
        <v>357</v>
      </c>
      <c r="O685" s="89">
        <v>3295</v>
      </c>
      <c r="P685" s="89">
        <v>0</v>
      </c>
      <c r="Q685" s="88">
        <v>40</v>
      </c>
      <c r="R685" s="88"/>
      <c r="S685" s="89">
        <v>2723</v>
      </c>
      <c r="T685" s="90">
        <v>244</v>
      </c>
      <c r="U685" s="90">
        <v>2967</v>
      </c>
    </row>
    <row r="686" spans="1:21">
      <c r="A686" s="86">
        <v>97641</v>
      </c>
      <c r="B686" s="87" t="s">
        <v>2160</v>
      </c>
      <c r="C686" s="198">
        <v>6.9999999999999994E-5</v>
      </c>
      <c r="D686" s="198">
        <v>5.3900000000000002E-5</v>
      </c>
      <c r="E686" s="88">
        <v>31635.049999999996</v>
      </c>
      <c r="F686" s="88">
        <v>24190</v>
      </c>
      <c r="G686" s="88">
        <v>148563</v>
      </c>
      <c r="H686" s="88"/>
      <c r="I686" s="89">
        <v>2791</v>
      </c>
      <c r="J686" s="89">
        <v>130189</v>
      </c>
      <c r="K686" s="89">
        <v>10175</v>
      </c>
      <c r="L686" s="88">
        <v>15548</v>
      </c>
      <c r="M686" s="88"/>
      <c r="N686" s="89">
        <v>5205.83</v>
      </c>
      <c r="O686" s="89">
        <v>48052.06</v>
      </c>
      <c r="P686" s="89">
        <v>0</v>
      </c>
      <c r="Q686" s="88">
        <v>5807</v>
      </c>
      <c r="R686" s="88"/>
      <c r="S686" s="89">
        <v>39709</v>
      </c>
      <c r="T686" s="90">
        <v>1546</v>
      </c>
      <c r="U686" s="90">
        <v>41255</v>
      </c>
    </row>
    <row r="687" spans="1:21">
      <c r="A687" s="86">
        <v>97651</v>
      </c>
      <c r="B687" s="87" t="s">
        <v>2161</v>
      </c>
      <c r="C687" s="198">
        <v>5.1579999999999996E-4</v>
      </c>
      <c r="D687" s="198">
        <v>5.4140000000000004E-4</v>
      </c>
      <c r="E687" s="88">
        <v>190593.37</v>
      </c>
      <c r="F687" s="88">
        <v>242977</v>
      </c>
      <c r="G687" s="88">
        <v>1094700</v>
      </c>
      <c r="H687" s="88"/>
      <c r="I687" s="89">
        <v>20568</v>
      </c>
      <c r="J687" s="89">
        <v>959307</v>
      </c>
      <c r="K687" s="89">
        <v>74977</v>
      </c>
      <c r="L687" s="88">
        <v>4062</v>
      </c>
      <c r="M687" s="88"/>
      <c r="N687" s="89">
        <v>38360</v>
      </c>
      <c r="O687" s="89">
        <v>354075</v>
      </c>
      <c r="P687" s="89">
        <v>0</v>
      </c>
      <c r="Q687" s="88">
        <v>51828</v>
      </c>
      <c r="R687" s="88"/>
      <c r="S687" s="89">
        <v>292597</v>
      </c>
      <c r="T687" s="90">
        <v>-17066</v>
      </c>
      <c r="U687" s="90">
        <v>275532</v>
      </c>
    </row>
    <row r="688" spans="1:21">
      <c r="A688" s="86">
        <v>97661</v>
      </c>
      <c r="B688" s="87" t="s">
        <v>2162</v>
      </c>
      <c r="C688" s="198">
        <v>4.3900000000000003E-5</v>
      </c>
      <c r="D688" s="198">
        <v>3.1999999999999999E-5</v>
      </c>
      <c r="E688" s="88">
        <v>18869.439999999999</v>
      </c>
      <c r="F688" s="88">
        <v>14361</v>
      </c>
      <c r="G688" s="88">
        <v>93171</v>
      </c>
      <c r="H688" s="88"/>
      <c r="I688" s="89">
        <v>1751</v>
      </c>
      <c r="J688" s="89">
        <v>81647</v>
      </c>
      <c r="K688" s="89">
        <v>6381</v>
      </c>
      <c r="L688" s="88">
        <v>12364</v>
      </c>
      <c r="M688" s="88"/>
      <c r="N688" s="89">
        <v>3265</v>
      </c>
      <c r="O688" s="89">
        <v>30136</v>
      </c>
      <c r="P688" s="89">
        <v>0</v>
      </c>
      <c r="Q688" s="88">
        <v>2964</v>
      </c>
      <c r="R688" s="88"/>
      <c r="S688" s="89">
        <v>24903</v>
      </c>
      <c r="T688" s="90">
        <v>3435</v>
      </c>
      <c r="U688" s="90">
        <v>28338</v>
      </c>
    </row>
    <row r="689" spans="1:21">
      <c r="A689" s="86">
        <v>97701</v>
      </c>
      <c r="B689" s="87" t="s">
        <v>2163</v>
      </c>
      <c r="C689" s="198">
        <v>2.5081000000000001E-3</v>
      </c>
      <c r="D689" s="198">
        <v>2.4424999999999998E-3</v>
      </c>
      <c r="E689" s="88">
        <v>1011241.6699999999</v>
      </c>
      <c r="F689" s="88">
        <v>1096179</v>
      </c>
      <c r="G689" s="88">
        <v>5323028</v>
      </c>
      <c r="H689" s="88"/>
      <c r="I689" s="89">
        <v>100010</v>
      </c>
      <c r="J689" s="89">
        <v>4664670</v>
      </c>
      <c r="K689" s="89">
        <v>364580</v>
      </c>
      <c r="L689" s="88">
        <v>31450</v>
      </c>
      <c r="M689" s="88"/>
      <c r="N689" s="89">
        <v>186525</v>
      </c>
      <c r="O689" s="89">
        <v>1721705</v>
      </c>
      <c r="P689" s="89">
        <v>0</v>
      </c>
      <c r="Q689" s="88">
        <v>17434</v>
      </c>
      <c r="R689" s="88"/>
      <c r="S689" s="89">
        <v>1422767</v>
      </c>
      <c r="T689" s="90">
        <v>529</v>
      </c>
      <c r="U689" s="90">
        <v>1423296</v>
      </c>
    </row>
    <row r="690" spans="1:21">
      <c r="A690" s="86">
        <v>97705</v>
      </c>
      <c r="B690" s="87" t="s">
        <v>2164</v>
      </c>
      <c r="C690" s="198">
        <v>6.41E-5</v>
      </c>
      <c r="D690" s="198">
        <v>5.1700000000000003E-5</v>
      </c>
      <c r="E690" s="88">
        <v>21949.45</v>
      </c>
      <c r="F690" s="88">
        <v>23203</v>
      </c>
      <c r="G690" s="88">
        <v>136042</v>
      </c>
      <c r="H690" s="88"/>
      <c r="I690" s="89">
        <v>2556</v>
      </c>
      <c r="J690" s="89">
        <v>119216</v>
      </c>
      <c r="K690" s="89">
        <v>9318</v>
      </c>
      <c r="L690" s="88">
        <v>9600</v>
      </c>
      <c r="M690" s="88"/>
      <c r="N690" s="89">
        <v>4767</v>
      </c>
      <c r="O690" s="89">
        <v>44002</v>
      </c>
      <c r="P690" s="89">
        <v>0</v>
      </c>
      <c r="Q690" s="88">
        <v>3526</v>
      </c>
      <c r="R690" s="88"/>
      <c r="S690" s="89">
        <v>36362</v>
      </c>
      <c r="T690" s="90">
        <v>2791</v>
      </c>
      <c r="U690" s="90">
        <v>39153</v>
      </c>
    </row>
    <row r="691" spans="1:21">
      <c r="A691" s="86">
        <v>97711</v>
      </c>
      <c r="B691" s="87" t="s">
        <v>2165</v>
      </c>
      <c r="C691" s="198">
        <v>9.3789999999999998E-4</v>
      </c>
      <c r="D691" s="198">
        <v>9.6489999999999998E-4</v>
      </c>
      <c r="E691" s="88">
        <v>373399.85</v>
      </c>
      <c r="F691" s="88">
        <v>433041</v>
      </c>
      <c r="G691" s="88">
        <v>1990538</v>
      </c>
      <c r="H691" s="88"/>
      <c r="I691" s="89">
        <v>37399</v>
      </c>
      <c r="J691" s="89">
        <v>1744346</v>
      </c>
      <c r="K691" s="89">
        <v>136334</v>
      </c>
      <c r="L691" s="88">
        <v>18485</v>
      </c>
      <c r="M691" s="88"/>
      <c r="N691" s="89">
        <v>69751</v>
      </c>
      <c r="O691" s="89">
        <v>643829</v>
      </c>
      <c r="P691" s="89">
        <v>0</v>
      </c>
      <c r="Q691" s="88">
        <v>24399</v>
      </c>
      <c r="R691" s="88"/>
      <c r="S691" s="89">
        <v>532042</v>
      </c>
      <c r="T691" s="90">
        <v>2197</v>
      </c>
      <c r="U691" s="90">
        <v>534239</v>
      </c>
    </row>
    <row r="692" spans="1:21">
      <c r="A692" s="86">
        <v>97713</v>
      </c>
      <c r="B692" s="87" t="s">
        <v>2166</v>
      </c>
      <c r="C692" s="198">
        <v>5.3699999999999997E-5</v>
      </c>
      <c r="D692" s="198">
        <v>5.5600000000000003E-5</v>
      </c>
      <c r="E692" s="88">
        <v>17632.46</v>
      </c>
      <c r="F692" s="88">
        <v>24953</v>
      </c>
      <c r="G692" s="88">
        <v>113969</v>
      </c>
      <c r="H692" s="88"/>
      <c r="I692" s="89">
        <v>2141</v>
      </c>
      <c r="J692" s="89">
        <v>99874</v>
      </c>
      <c r="K692" s="89">
        <v>7806</v>
      </c>
      <c r="L692" s="88">
        <v>1862.64</v>
      </c>
      <c r="M692" s="88"/>
      <c r="N692" s="89">
        <v>3994</v>
      </c>
      <c r="O692" s="89">
        <v>36863</v>
      </c>
      <c r="P692" s="89">
        <v>0</v>
      </c>
      <c r="Q692" s="88">
        <v>10607</v>
      </c>
      <c r="R692" s="88"/>
      <c r="S692" s="89">
        <v>30462</v>
      </c>
      <c r="T692" s="90">
        <v>-2389</v>
      </c>
      <c r="U692" s="90">
        <v>28073</v>
      </c>
    </row>
    <row r="693" spans="1:21">
      <c r="A693" s="86">
        <v>97717</v>
      </c>
      <c r="B693" s="87" t="s">
        <v>2167</v>
      </c>
      <c r="C693" s="198">
        <v>7.5000000000000002E-6</v>
      </c>
      <c r="D693" s="198">
        <v>6.6000000000000003E-6</v>
      </c>
      <c r="E693" s="88">
        <v>4301.63</v>
      </c>
      <c r="F693" s="88">
        <v>2962</v>
      </c>
      <c r="G693" s="88">
        <v>15918</v>
      </c>
      <c r="H693" s="88"/>
      <c r="I693" s="89">
        <v>299.0625</v>
      </c>
      <c r="J693" s="89">
        <v>13949</v>
      </c>
      <c r="K693" s="89">
        <v>1090.2075</v>
      </c>
      <c r="L693" s="88">
        <v>1454</v>
      </c>
      <c r="M693" s="88"/>
      <c r="N693" s="89">
        <v>558</v>
      </c>
      <c r="O693" s="89">
        <v>5148</v>
      </c>
      <c r="P693" s="89">
        <v>0</v>
      </c>
      <c r="Q693" s="88">
        <v>3295</v>
      </c>
      <c r="R693" s="88"/>
      <c r="S693" s="89">
        <v>4255</v>
      </c>
      <c r="T693" s="90">
        <v>-1145</v>
      </c>
      <c r="U693" s="90">
        <v>3109</v>
      </c>
    </row>
    <row r="694" spans="1:21">
      <c r="A694" s="86">
        <v>97721</v>
      </c>
      <c r="B694" s="87" t="s">
        <v>2168</v>
      </c>
      <c r="C694" s="198">
        <v>5.7249999999999998E-4</v>
      </c>
      <c r="D694" s="198">
        <v>5.2689999999999996E-4</v>
      </c>
      <c r="E694" s="88">
        <v>224528.03999999998</v>
      </c>
      <c r="F694" s="88">
        <v>236470</v>
      </c>
      <c r="G694" s="88">
        <v>1215037</v>
      </c>
      <c r="H694" s="88"/>
      <c r="I694" s="89">
        <v>22828.4375</v>
      </c>
      <c r="J694" s="89">
        <v>1064760</v>
      </c>
      <c r="K694" s="89">
        <v>83219</v>
      </c>
      <c r="L694" s="88">
        <v>19505</v>
      </c>
      <c r="M694" s="88"/>
      <c r="N694" s="89">
        <v>42576</v>
      </c>
      <c r="O694" s="89">
        <v>392997</v>
      </c>
      <c r="P694" s="89">
        <v>0</v>
      </c>
      <c r="Q694" s="88">
        <v>36721</v>
      </c>
      <c r="R694" s="88"/>
      <c r="S694" s="89">
        <v>324762</v>
      </c>
      <c r="T694" s="90">
        <v>-7125</v>
      </c>
      <c r="U694" s="90">
        <v>317637</v>
      </c>
    </row>
    <row r="695" spans="1:21">
      <c r="A695" s="86">
        <v>97727</v>
      </c>
      <c r="B695" s="87" t="s">
        <v>2169</v>
      </c>
      <c r="C695" s="198">
        <v>2.37E-5</v>
      </c>
      <c r="D695" s="198">
        <v>2.5299999999999998E-5</v>
      </c>
      <c r="E695" s="88">
        <v>9369.1200000000008</v>
      </c>
      <c r="F695" s="88">
        <v>11354</v>
      </c>
      <c r="G695" s="88">
        <v>50299</v>
      </c>
      <c r="H695" s="88"/>
      <c r="I695" s="89">
        <v>945.03750000000002</v>
      </c>
      <c r="J695" s="89">
        <v>44078</v>
      </c>
      <c r="K695" s="89">
        <v>3445</v>
      </c>
      <c r="L695" s="88">
        <v>0</v>
      </c>
      <c r="M695" s="88"/>
      <c r="N695" s="89">
        <v>1763</v>
      </c>
      <c r="O695" s="89">
        <v>16269</v>
      </c>
      <c r="P695" s="89">
        <v>0</v>
      </c>
      <c r="Q695" s="88">
        <v>3253</v>
      </c>
      <c r="R695" s="88"/>
      <c r="S695" s="89">
        <v>13444</v>
      </c>
      <c r="T695" s="90">
        <v>-1207</v>
      </c>
      <c r="U695" s="90">
        <v>12237</v>
      </c>
    </row>
    <row r="696" spans="1:21">
      <c r="A696" s="86">
        <v>97731</v>
      </c>
      <c r="B696" s="87" t="s">
        <v>2170</v>
      </c>
      <c r="C696" s="198">
        <v>3.7100000000000001E-5</v>
      </c>
      <c r="D696" s="198">
        <v>3.3599999999999997E-5</v>
      </c>
      <c r="E696" s="88">
        <v>17225.91</v>
      </c>
      <c r="F696" s="88">
        <v>15079</v>
      </c>
      <c r="G696" s="88">
        <v>78739</v>
      </c>
      <c r="H696" s="88"/>
      <c r="I696" s="89">
        <v>1479</v>
      </c>
      <c r="J696" s="89">
        <v>69000</v>
      </c>
      <c r="K696" s="89">
        <v>5393</v>
      </c>
      <c r="L696" s="88">
        <v>8501</v>
      </c>
      <c r="M696" s="88"/>
      <c r="N696" s="89">
        <v>2759</v>
      </c>
      <c r="O696" s="89">
        <v>25468</v>
      </c>
      <c r="P696" s="89">
        <v>0</v>
      </c>
      <c r="Q696" s="88">
        <v>0</v>
      </c>
      <c r="R696" s="88"/>
      <c r="S696" s="89">
        <v>21046</v>
      </c>
      <c r="T696" s="90">
        <v>2797</v>
      </c>
      <c r="U696" s="90">
        <v>23843</v>
      </c>
    </row>
    <row r="697" spans="1:21">
      <c r="A697" s="86">
        <v>97801</v>
      </c>
      <c r="B697" s="87" t="s">
        <v>2171</v>
      </c>
      <c r="C697" s="198">
        <v>7.3343000000000002E-3</v>
      </c>
      <c r="D697" s="198">
        <v>7.4117999999999996E-3</v>
      </c>
      <c r="E697" s="88">
        <v>2930301.9699999993</v>
      </c>
      <c r="F697" s="88">
        <v>3326371</v>
      </c>
      <c r="G697" s="88">
        <v>15565842</v>
      </c>
      <c r="H697" s="88"/>
      <c r="I697" s="89">
        <v>292455</v>
      </c>
      <c r="J697" s="89">
        <v>13640639</v>
      </c>
      <c r="K697" s="89">
        <v>1066121</v>
      </c>
      <c r="L697" s="88">
        <v>55808</v>
      </c>
      <c r="M697" s="88"/>
      <c r="N697" s="89">
        <v>545445</v>
      </c>
      <c r="O697" s="89">
        <v>5034689</v>
      </c>
      <c r="P697" s="89">
        <v>0</v>
      </c>
      <c r="Q697" s="88">
        <v>191858</v>
      </c>
      <c r="R697" s="88"/>
      <c r="S697" s="89">
        <v>4160521</v>
      </c>
      <c r="T697" s="90">
        <v>-29463</v>
      </c>
      <c r="U697" s="90">
        <v>4131058</v>
      </c>
    </row>
    <row r="698" spans="1:21">
      <c r="A698" s="86">
        <v>97802</v>
      </c>
      <c r="B698" s="87" t="s">
        <v>2172</v>
      </c>
      <c r="C698" s="198">
        <v>1.8120000000000001E-4</v>
      </c>
      <c r="D698" s="198">
        <v>1.8599999999999999E-4</v>
      </c>
      <c r="E698" s="88">
        <v>74110.990000000005</v>
      </c>
      <c r="F698" s="88">
        <v>83476</v>
      </c>
      <c r="G698" s="88">
        <v>384567</v>
      </c>
      <c r="H698" s="88"/>
      <c r="I698" s="89">
        <v>7225.35</v>
      </c>
      <c r="J698" s="89">
        <v>337003</v>
      </c>
      <c r="K698" s="89">
        <v>26339</v>
      </c>
      <c r="L698" s="88">
        <v>19490</v>
      </c>
      <c r="M698" s="88"/>
      <c r="N698" s="89">
        <v>13476</v>
      </c>
      <c r="O698" s="89">
        <v>124386</v>
      </c>
      <c r="P698" s="89">
        <v>0</v>
      </c>
      <c r="Q698" s="88">
        <v>22046</v>
      </c>
      <c r="R698" s="88"/>
      <c r="S698" s="89">
        <v>102789</v>
      </c>
      <c r="T698" s="90">
        <v>2255</v>
      </c>
      <c r="U698" s="90">
        <v>105045</v>
      </c>
    </row>
    <row r="699" spans="1:21">
      <c r="A699" s="86">
        <v>97803</v>
      </c>
      <c r="B699" s="87" t="s">
        <v>2173</v>
      </c>
      <c r="C699" s="198">
        <v>7.9099999999999998E-5</v>
      </c>
      <c r="D699" s="198">
        <v>7.6600000000000005E-5</v>
      </c>
      <c r="E699" s="88">
        <v>33622</v>
      </c>
      <c r="F699" s="88">
        <v>34378</v>
      </c>
      <c r="G699" s="88">
        <v>167877</v>
      </c>
      <c r="H699" s="88"/>
      <c r="I699" s="89">
        <v>3154</v>
      </c>
      <c r="J699" s="89">
        <v>147114</v>
      </c>
      <c r="K699" s="89">
        <v>11498</v>
      </c>
      <c r="L699" s="88">
        <v>9364</v>
      </c>
      <c r="M699" s="88"/>
      <c r="N699" s="89">
        <v>5883</v>
      </c>
      <c r="O699" s="89">
        <v>54299</v>
      </c>
      <c r="P699" s="89">
        <v>0</v>
      </c>
      <c r="Q699" s="88">
        <v>2358</v>
      </c>
      <c r="R699" s="88"/>
      <c r="S699" s="89">
        <v>44871</v>
      </c>
      <c r="T699" s="90">
        <v>3329</v>
      </c>
      <c r="U699" s="90">
        <v>48200</v>
      </c>
    </row>
    <row r="700" spans="1:21">
      <c r="A700" s="86">
        <v>97805</v>
      </c>
      <c r="B700" s="87" t="s">
        <v>2174</v>
      </c>
      <c r="C700" s="198">
        <v>8.2600000000000002E-5</v>
      </c>
      <c r="D700" s="198">
        <v>6.7700000000000006E-5</v>
      </c>
      <c r="E700" s="88">
        <v>34033.410000000003</v>
      </c>
      <c r="F700" s="88">
        <v>30383</v>
      </c>
      <c r="G700" s="88">
        <v>175305</v>
      </c>
      <c r="H700" s="88"/>
      <c r="I700" s="89">
        <v>3294</v>
      </c>
      <c r="J700" s="89">
        <v>153623</v>
      </c>
      <c r="K700" s="89">
        <v>12007</v>
      </c>
      <c r="L700" s="88">
        <v>13426</v>
      </c>
      <c r="M700" s="88"/>
      <c r="N700" s="89">
        <v>6143</v>
      </c>
      <c r="O700" s="89">
        <v>56701</v>
      </c>
      <c r="P700" s="89">
        <v>0</v>
      </c>
      <c r="Q700" s="88">
        <v>453.72</v>
      </c>
      <c r="R700" s="88"/>
      <c r="S700" s="89">
        <v>46856</v>
      </c>
      <c r="T700" s="90">
        <v>3757</v>
      </c>
      <c r="U700" s="90">
        <v>50613</v>
      </c>
    </row>
    <row r="701" spans="1:21">
      <c r="A701" s="86">
        <v>97811</v>
      </c>
      <c r="B701" s="87" t="s">
        <v>2175</v>
      </c>
      <c r="C701" s="198">
        <v>2.4088E-3</v>
      </c>
      <c r="D701" s="198">
        <v>2.5788E-3</v>
      </c>
      <c r="E701" s="88">
        <v>950193.23999999987</v>
      </c>
      <c r="F701" s="88">
        <v>1157350</v>
      </c>
      <c r="G701" s="88">
        <v>5112281</v>
      </c>
      <c r="H701" s="88"/>
      <c r="I701" s="89">
        <v>96050.9</v>
      </c>
      <c r="J701" s="89">
        <v>4479987</v>
      </c>
      <c r="K701" s="89">
        <v>350146</v>
      </c>
      <c r="L701" s="88">
        <v>0</v>
      </c>
      <c r="M701" s="88"/>
      <c r="N701" s="89">
        <v>179140</v>
      </c>
      <c r="O701" s="89">
        <v>1653540</v>
      </c>
      <c r="P701" s="89">
        <v>0</v>
      </c>
      <c r="Q701" s="88">
        <v>235946</v>
      </c>
      <c r="R701" s="88"/>
      <c r="S701" s="89">
        <v>1366438</v>
      </c>
      <c r="T701" s="90">
        <v>-72994</v>
      </c>
      <c r="U701" s="90">
        <v>1293444</v>
      </c>
    </row>
    <row r="702" spans="1:21">
      <c r="A702" s="86">
        <v>97817</v>
      </c>
      <c r="B702" s="87" t="s">
        <v>2176</v>
      </c>
      <c r="C702" s="198">
        <v>3.9999999999999998E-6</v>
      </c>
      <c r="D702" s="198">
        <v>7.0999999999999998E-6</v>
      </c>
      <c r="E702" s="88">
        <v>7287.0899999999992</v>
      </c>
      <c r="F702" s="88">
        <v>3186</v>
      </c>
      <c r="G702" s="88">
        <v>8489.34</v>
      </c>
      <c r="H702" s="88"/>
      <c r="I702" s="89">
        <v>159.5</v>
      </c>
      <c r="J702" s="89">
        <v>7439</v>
      </c>
      <c r="K702" s="89">
        <v>581</v>
      </c>
      <c r="L702" s="88">
        <v>4157</v>
      </c>
      <c r="M702" s="88"/>
      <c r="N702" s="89">
        <v>297</v>
      </c>
      <c r="O702" s="89">
        <v>2746</v>
      </c>
      <c r="P702" s="89">
        <v>0</v>
      </c>
      <c r="Q702" s="88">
        <v>3747</v>
      </c>
      <c r="R702" s="88"/>
      <c r="S702" s="89">
        <v>2269</v>
      </c>
      <c r="T702" s="90">
        <v>78</v>
      </c>
      <c r="U702" s="90">
        <v>2347</v>
      </c>
    </row>
    <row r="703" spans="1:21">
      <c r="A703" s="86">
        <v>97818</v>
      </c>
      <c r="B703" s="87" t="s">
        <v>2177</v>
      </c>
      <c r="C703" s="198">
        <v>2.12E-5</v>
      </c>
      <c r="D703" s="198">
        <v>8.3999999999999992E-6</v>
      </c>
      <c r="E703" s="88">
        <v>8689.8200000000015</v>
      </c>
      <c r="F703" s="88">
        <v>3770</v>
      </c>
      <c r="G703" s="88">
        <v>44994</v>
      </c>
      <c r="H703" s="88"/>
      <c r="I703" s="89">
        <v>845.35</v>
      </c>
      <c r="J703" s="89">
        <v>39429</v>
      </c>
      <c r="K703" s="89">
        <v>3082</v>
      </c>
      <c r="L703" s="88">
        <v>8112</v>
      </c>
      <c r="M703" s="88"/>
      <c r="N703" s="89">
        <v>1577</v>
      </c>
      <c r="O703" s="89">
        <v>14553</v>
      </c>
      <c r="P703" s="89">
        <v>0</v>
      </c>
      <c r="Q703" s="88">
        <v>4294.42</v>
      </c>
      <c r="R703" s="88"/>
      <c r="S703" s="89">
        <v>12026</v>
      </c>
      <c r="T703" s="90">
        <v>58</v>
      </c>
      <c r="U703" s="90">
        <v>12084</v>
      </c>
    </row>
    <row r="704" spans="1:21">
      <c r="A704" s="86">
        <v>97821</v>
      </c>
      <c r="B704" s="87" t="s">
        <v>2178</v>
      </c>
      <c r="C704" s="198">
        <v>1.1620000000000001E-4</v>
      </c>
      <c r="D704" s="198">
        <v>1.3329999999999999E-4</v>
      </c>
      <c r="E704" s="88">
        <v>52013.57</v>
      </c>
      <c r="F704" s="88">
        <v>59824</v>
      </c>
      <c r="G704" s="88">
        <v>246615</v>
      </c>
      <c r="H704" s="88"/>
      <c r="I704" s="89">
        <v>4633</v>
      </c>
      <c r="J704" s="89">
        <v>216114</v>
      </c>
      <c r="K704" s="89">
        <v>16891</v>
      </c>
      <c r="L704" s="88">
        <v>0</v>
      </c>
      <c r="M704" s="88"/>
      <c r="N704" s="89">
        <v>8642</v>
      </c>
      <c r="O704" s="89">
        <v>79766</v>
      </c>
      <c r="P704" s="89">
        <v>0</v>
      </c>
      <c r="Q704" s="88">
        <v>26909</v>
      </c>
      <c r="R704" s="88"/>
      <c r="S704" s="89">
        <v>65917</v>
      </c>
      <c r="T704" s="90">
        <v>-10681</v>
      </c>
      <c r="U704" s="90">
        <v>55236</v>
      </c>
    </row>
    <row r="705" spans="1:21">
      <c r="A705" s="86">
        <v>97823</v>
      </c>
      <c r="B705" s="87" t="s">
        <v>2179</v>
      </c>
      <c r="C705" s="198">
        <v>2.4600000000000002E-5</v>
      </c>
      <c r="D705" s="198">
        <v>2.58E-5</v>
      </c>
      <c r="E705" s="88">
        <v>11852.430000000002</v>
      </c>
      <c r="F705" s="88">
        <v>11579</v>
      </c>
      <c r="G705" s="88">
        <v>52209</v>
      </c>
      <c r="H705" s="88"/>
      <c r="I705" s="89">
        <v>981</v>
      </c>
      <c r="J705" s="89">
        <v>45752</v>
      </c>
      <c r="K705" s="89">
        <v>3576</v>
      </c>
      <c r="L705" s="88">
        <v>926</v>
      </c>
      <c r="M705" s="88"/>
      <c r="N705" s="89">
        <v>1829</v>
      </c>
      <c r="O705" s="89">
        <v>16887</v>
      </c>
      <c r="P705" s="89">
        <v>0</v>
      </c>
      <c r="Q705" s="88">
        <v>1188</v>
      </c>
      <c r="R705" s="88"/>
      <c r="S705" s="89">
        <v>13955</v>
      </c>
      <c r="T705" s="90">
        <v>-338</v>
      </c>
      <c r="U705" s="90">
        <v>13616</v>
      </c>
    </row>
    <row r="706" spans="1:21">
      <c r="A706" s="86">
        <v>97831</v>
      </c>
      <c r="B706" s="87" t="s">
        <v>2180</v>
      </c>
      <c r="C706" s="198">
        <v>1.482E-4</v>
      </c>
      <c r="D706" s="198">
        <v>1.5860000000000001E-4</v>
      </c>
      <c r="E706" s="88">
        <v>66463.330000000016</v>
      </c>
      <c r="F706" s="88">
        <v>71179</v>
      </c>
      <c r="G706" s="88">
        <v>314530</v>
      </c>
      <c r="H706" s="88"/>
      <c r="I706" s="89">
        <v>5909</v>
      </c>
      <c r="J706" s="89">
        <v>275629</v>
      </c>
      <c r="K706" s="89">
        <v>21543</v>
      </c>
      <c r="L706" s="88">
        <v>0</v>
      </c>
      <c r="M706" s="88"/>
      <c r="N706" s="89">
        <v>11021</v>
      </c>
      <c r="O706" s="89">
        <v>101733</v>
      </c>
      <c r="P706" s="89">
        <v>0</v>
      </c>
      <c r="Q706" s="88">
        <v>14308</v>
      </c>
      <c r="R706" s="88"/>
      <c r="S706" s="89">
        <v>84069</v>
      </c>
      <c r="T706" s="90">
        <v>-5891</v>
      </c>
      <c r="U706" s="90">
        <v>78179</v>
      </c>
    </row>
    <row r="707" spans="1:21">
      <c r="A707" s="86">
        <v>97837</v>
      </c>
      <c r="B707" s="87" t="s">
        <v>2181</v>
      </c>
      <c r="C707" s="198">
        <v>8.8000000000000004E-6</v>
      </c>
      <c r="D707" s="198">
        <v>1.3699999999999999E-5</v>
      </c>
      <c r="E707" s="88">
        <v>6597.01</v>
      </c>
      <c r="F707" s="88">
        <v>6148</v>
      </c>
      <c r="G707" s="88">
        <v>18677</v>
      </c>
      <c r="H707" s="88"/>
      <c r="I707" s="89">
        <v>351</v>
      </c>
      <c r="J707" s="89">
        <v>16367</v>
      </c>
      <c r="K707" s="89">
        <v>1279</v>
      </c>
      <c r="L707" s="88">
        <v>2093</v>
      </c>
      <c r="M707" s="88"/>
      <c r="N707" s="89">
        <v>654</v>
      </c>
      <c r="O707" s="89">
        <v>6041</v>
      </c>
      <c r="P707" s="89">
        <v>0</v>
      </c>
      <c r="Q707" s="88">
        <v>289</v>
      </c>
      <c r="R707" s="88"/>
      <c r="S707" s="89">
        <v>4992</v>
      </c>
      <c r="T707" s="90">
        <v>751</v>
      </c>
      <c r="U707" s="90">
        <v>5743</v>
      </c>
    </row>
    <row r="708" spans="1:21">
      <c r="A708" s="86">
        <v>97840</v>
      </c>
      <c r="B708" s="87" t="s">
        <v>2182</v>
      </c>
      <c r="C708" s="198">
        <v>1.403E-4</v>
      </c>
      <c r="D708" s="198">
        <v>1.4799999999999999E-4</v>
      </c>
      <c r="E708" s="88">
        <v>98734.69</v>
      </c>
      <c r="F708" s="88">
        <v>66422</v>
      </c>
      <c r="G708" s="88">
        <v>297764</v>
      </c>
      <c r="H708" s="88"/>
      <c r="I708" s="89">
        <v>5594</v>
      </c>
      <c r="J708" s="89">
        <v>260936</v>
      </c>
      <c r="K708" s="89">
        <v>20394</v>
      </c>
      <c r="L708" s="88">
        <v>64083</v>
      </c>
      <c r="M708" s="88"/>
      <c r="N708" s="89">
        <v>10434</v>
      </c>
      <c r="O708" s="89">
        <v>96310</v>
      </c>
      <c r="P708" s="89">
        <v>0</v>
      </c>
      <c r="Q708" s="88">
        <v>1938</v>
      </c>
      <c r="R708" s="88"/>
      <c r="S708" s="89">
        <v>79588</v>
      </c>
      <c r="T708" s="90">
        <v>19035</v>
      </c>
      <c r="U708" s="90">
        <v>98623</v>
      </c>
    </row>
    <row r="709" spans="1:21">
      <c r="A709" s="86">
        <v>97841</v>
      </c>
      <c r="B709" s="87" t="s">
        <v>2183</v>
      </c>
      <c r="C709" s="198">
        <v>1.45E-5</v>
      </c>
      <c r="D709" s="198">
        <v>1.5699999999999999E-5</v>
      </c>
      <c r="E709" s="88">
        <v>6090.83</v>
      </c>
      <c r="F709" s="88">
        <v>7046</v>
      </c>
      <c r="G709" s="88">
        <v>30774</v>
      </c>
      <c r="H709" s="88"/>
      <c r="I709" s="89">
        <v>578.1875</v>
      </c>
      <c r="J709" s="89">
        <v>26968</v>
      </c>
      <c r="K709" s="89">
        <v>2108</v>
      </c>
      <c r="L709" s="88">
        <v>636</v>
      </c>
      <c r="M709" s="88"/>
      <c r="N709" s="89">
        <v>1078</v>
      </c>
      <c r="O709" s="89">
        <v>9954</v>
      </c>
      <c r="P709" s="89">
        <v>0</v>
      </c>
      <c r="Q709" s="88">
        <v>8091</v>
      </c>
      <c r="R709" s="88"/>
      <c r="S709" s="89">
        <v>8225</v>
      </c>
      <c r="T709" s="90">
        <v>-3707</v>
      </c>
      <c r="U709" s="90">
        <v>4519</v>
      </c>
    </row>
    <row r="710" spans="1:21">
      <c r="A710" s="86">
        <v>97847</v>
      </c>
      <c r="B710" s="87" t="s">
        <v>2184</v>
      </c>
      <c r="C710" s="198">
        <v>2.2000000000000001E-6</v>
      </c>
      <c r="D710" s="198">
        <v>2.7E-6</v>
      </c>
      <c r="E710" s="88">
        <v>1833.5700000000002</v>
      </c>
      <c r="F710" s="88">
        <v>1212</v>
      </c>
      <c r="G710" s="88">
        <v>4669</v>
      </c>
      <c r="H710" s="88"/>
      <c r="I710" s="89">
        <v>88</v>
      </c>
      <c r="J710" s="89">
        <v>4092</v>
      </c>
      <c r="K710" s="89">
        <v>320</v>
      </c>
      <c r="L710" s="88">
        <v>650</v>
      </c>
      <c r="M710" s="88"/>
      <c r="N710" s="89">
        <v>164</v>
      </c>
      <c r="O710" s="89">
        <v>1510</v>
      </c>
      <c r="P710" s="89">
        <v>0</v>
      </c>
      <c r="Q710" s="88">
        <v>145</v>
      </c>
      <c r="R710" s="88"/>
      <c r="S710" s="89">
        <v>1248</v>
      </c>
      <c r="T710" s="90">
        <v>113</v>
      </c>
      <c r="U710" s="90">
        <v>1361</v>
      </c>
    </row>
    <row r="711" spans="1:21">
      <c r="A711" s="86">
        <v>97851</v>
      </c>
      <c r="B711" s="87" t="s">
        <v>2185</v>
      </c>
      <c r="C711" s="198">
        <v>2.7460000000000001E-4</v>
      </c>
      <c r="D711" s="198">
        <v>2.7E-4</v>
      </c>
      <c r="E711" s="88">
        <v>101247.38999999998</v>
      </c>
      <c r="F711" s="88">
        <v>121174.38</v>
      </c>
      <c r="G711" s="88">
        <v>582793</v>
      </c>
      <c r="H711" s="88"/>
      <c r="I711" s="89">
        <v>10950</v>
      </c>
      <c r="J711" s="89">
        <v>510713</v>
      </c>
      <c r="K711" s="89">
        <v>39916</v>
      </c>
      <c r="L711" s="88">
        <v>2911</v>
      </c>
      <c r="M711" s="88"/>
      <c r="N711" s="89">
        <v>20422</v>
      </c>
      <c r="O711" s="89">
        <v>188501</v>
      </c>
      <c r="P711" s="89">
        <v>0</v>
      </c>
      <c r="Q711" s="88">
        <v>8317</v>
      </c>
      <c r="R711" s="88"/>
      <c r="S711" s="89">
        <v>155772</v>
      </c>
      <c r="T711" s="90">
        <v>-838</v>
      </c>
      <c r="U711" s="90">
        <v>154934</v>
      </c>
    </row>
    <row r="712" spans="1:21">
      <c r="A712" s="86">
        <v>97853</v>
      </c>
      <c r="B712" s="87" t="s">
        <v>2186</v>
      </c>
      <c r="C712" s="198">
        <v>9.1600000000000004E-5</v>
      </c>
      <c r="D712" s="198">
        <v>1.114E-4</v>
      </c>
      <c r="E712" s="88">
        <v>34606.629999999997</v>
      </c>
      <c r="F712" s="88">
        <v>49996</v>
      </c>
      <c r="G712" s="88">
        <v>194406</v>
      </c>
      <c r="H712" s="88"/>
      <c r="I712" s="89">
        <v>3652.55</v>
      </c>
      <c r="J712" s="89">
        <v>170362</v>
      </c>
      <c r="K712" s="89">
        <v>13315</v>
      </c>
      <c r="L712" s="88">
        <v>6323</v>
      </c>
      <c r="M712" s="88"/>
      <c r="N712" s="89">
        <v>6812</v>
      </c>
      <c r="O712" s="89">
        <v>62880</v>
      </c>
      <c r="P712" s="89">
        <v>0</v>
      </c>
      <c r="Q712" s="88">
        <v>13159</v>
      </c>
      <c r="R712" s="88"/>
      <c r="S712" s="89">
        <v>51962</v>
      </c>
      <c r="T712" s="90">
        <v>-826</v>
      </c>
      <c r="U712" s="90">
        <v>51136</v>
      </c>
    </row>
    <row r="713" spans="1:21">
      <c r="A713" s="86">
        <v>97861</v>
      </c>
      <c r="B713" s="87" t="s">
        <v>2187</v>
      </c>
      <c r="C713" s="198">
        <v>6.8499999999999998E-5</v>
      </c>
      <c r="D713" s="198">
        <v>6.6799999999999997E-5</v>
      </c>
      <c r="E713" s="88">
        <v>25465.590000000004</v>
      </c>
      <c r="F713" s="88">
        <v>29979</v>
      </c>
      <c r="G713" s="88">
        <v>145380</v>
      </c>
      <c r="H713" s="88"/>
      <c r="I713" s="89">
        <v>2731.4375</v>
      </c>
      <c r="J713" s="89">
        <v>127399</v>
      </c>
      <c r="K713" s="89">
        <v>9957</v>
      </c>
      <c r="L713" s="88">
        <v>2745</v>
      </c>
      <c r="M713" s="88"/>
      <c r="N713" s="89">
        <v>5094</v>
      </c>
      <c r="O713" s="89">
        <v>47022</v>
      </c>
      <c r="P713" s="89">
        <v>0</v>
      </c>
      <c r="Q713" s="88">
        <v>8154</v>
      </c>
      <c r="R713" s="88"/>
      <c r="S713" s="89">
        <v>38858</v>
      </c>
      <c r="T713" s="90">
        <v>-2826</v>
      </c>
      <c r="U713" s="90">
        <v>36032</v>
      </c>
    </row>
    <row r="714" spans="1:21">
      <c r="A714" s="86">
        <v>97871</v>
      </c>
      <c r="B714" s="87" t="s">
        <v>2188</v>
      </c>
      <c r="C714" s="198">
        <v>3.1500000000000001E-4</v>
      </c>
      <c r="D714" s="198">
        <v>3.1530000000000002E-4</v>
      </c>
      <c r="E714" s="88">
        <v>247765.79000000004</v>
      </c>
      <c r="F714" s="88">
        <v>141505</v>
      </c>
      <c r="G714" s="88">
        <v>668536</v>
      </c>
      <c r="H714" s="88"/>
      <c r="I714" s="89">
        <v>12560.625</v>
      </c>
      <c r="J714" s="89">
        <v>585850.23</v>
      </c>
      <c r="K714" s="89">
        <v>45789</v>
      </c>
      <c r="L714" s="88">
        <v>173467</v>
      </c>
      <c r="M714" s="88"/>
      <c r="N714" s="89">
        <v>23426</v>
      </c>
      <c r="O714" s="89">
        <v>216234</v>
      </c>
      <c r="P714" s="89">
        <v>0</v>
      </c>
      <c r="Q714" s="88">
        <v>0</v>
      </c>
      <c r="R714" s="88"/>
      <c r="S714" s="89">
        <v>178690</v>
      </c>
      <c r="T714" s="90">
        <v>54798</v>
      </c>
      <c r="U714" s="90">
        <v>233488</v>
      </c>
    </row>
    <row r="715" spans="1:21">
      <c r="A715" s="86">
        <v>97877</v>
      </c>
      <c r="B715" s="87" t="s">
        <v>2189</v>
      </c>
      <c r="C715" s="198">
        <v>2.2000000000000001E-6</v>
      </c>
      <c r="D715" s="198">
        <v>2.6000000000000001E-6</v>
      </c>
      <c r="E715" s="88">
        <v>1917.4899999999998</v>
      </c>
      <c r="F715" s="88">
        <v>1167</v>
      </c>
      <c r="G715" s="88">
        <v>4669</v>
      </c>
      <c r="H715" s="88"/>
      <c r="I715" s="89">
        <v>88</v>
      </c>
      <c r="J715" s="89">
        <v>4092</v>
      </c>
      <c r="K715" s="89">
        <v>320</v>
      </c>
      <c r="L715" s="88">
        <v>1306</v>
      </c>
      <c r="M715" s="88"/>
      <c r="N715" s="89">
        <v>164</v>
      </c>
      <c r="O715" s="89">
        <v>1510</v>
      </c>
      <c r="P715" s="89">
        <v>0</v>
      </c>
      <c r="Q715" s="88">
        <v>0</v>
      </c>
      <c r="R715" s="88"/>
      <c r="S715" s="89">
        <v>1248</v>
      </c>
      <c r="T715" s="90">
        <v>452</v>
      </c>
      <c r="U715" s="90">
        <v>1700</v>
      </c>
    </row>
    <row r="716" spans="1:21">
      <c r="A716" s="86">
        <v>97901</v>
      </c>
      <c r="B716" s="87" t="s">
        <v>2190</v>
      </c>
      <c r="C716" s="198">
        <v>4.3616999999999996E-3</v>
      </c>
      <c r="D716" s="198">
        <v>4.2928000000000003E-3</v>
      </c>
      <c r="E716" s="88">
        <v>1721465.11</v>
      </c>
      <c r="F716" s="88">
        <v>1926583</v>
      </c>
      <c r="G716" s="88">
        <v>9256989</v>
      </c>
      <c r="H716" s="88"/>
      <c r="I716" s="89">
        <v>173923</v>
      </c>
      <c r="J716" s="89">
        <v>8112073</v>
      </c>
      <c r="K716" s="89">
        <v>634021</v>
      </c>
      <c r="L716" s="88">
        <v>76379</v>
      </c>
      <c r="M716" s="88"/>
      <c r="N716" s="89">
        <v>324375</v>
      </c>
      <c r="O716" s="89">
        <v>2994124</v>
      </c>
      <c r="P716" s="89">
        <v>0</v>
      </c>
      <c r="Q716" s="88">
        <v>20062</v>
      </c>
      <c r="R716" s="88"/>
      <c r="S716" s="89">
        <v>2474257</v>
      </c>
      <c r="T716" s="90">
        <v>24654</v>
      </c>
      <c r="U716" s="90">
        <v>2498911</v>
      </c>
    </row>
    <row r="717" spans="1:21">
      <c r="A717" s="86">
        <v>97911</v>
      </c>
      <c r="B717" s="87" t="s">
        <v>2191</v>
      </c>
      <c r="C717" s="198">
        <v>1.3190000000000001E-3</v>
      </c>
      <c r="D717" s="198">
        <v>1.4008E-3</v>
      </c>
      <c r="E717" s="88">
        <v>549902.35000000009</v>
      </c>
      <c r="F717" s="88">
        <v>628671</v>
      </c>
      <c r="G717" s="88">
        <v>2799360</v>
      </c>
      <c r="H717" s="88"/>
      <c r="I717" s="89">
        <v>52595.125</v>
      </c>
      <c r="J717" s="89">
        <v>2453132</v>
      </c>
      <c r="K717" s="89">
        <v>191731</v>
      </c>
      <c r="L717" s="88">
        <v>50935</v>
      </c>
      <c r="M717" s="88"/>
      <c r="N717" s="89">
        <v>98093</v>
      </c>
      <c r="O717" s="89">
        <v>905438</v>
      </c>
      <c r="P717" s="89">
        <v>0</v>
      </c>
      <c r="Q717" s="88">
        <v>38377</v>
      </c>
      <c r="R717" s="88"/>
      <c r="S717" s="89">
        <v>748228</v>
      </c>
      <c r="T717" s="90">
        <v>10404</v>
      </c>
      <c r="U717" s="90">
        <v>758632</v>
      </c>
    </row>
    <row r="718" spans="1:21">
      <c r="A718" s="86">
        <v>97913</v>
      </c>
      <c r="B718" s="87" t="s">
        <v>2192</v>
      </c>
      <c r="C718" s="198">
        <v>3.7400000000000001E-5</v>
      </c>
      <c r="D718" s="198">
        <v>3.7700000000000002E-5</v>
      </c>
      <c r="E718" s="88">
        <v>23994.67</v>
      </c>
      <c r="F718" s="88">
        <v>16920</v>
      </c>
      <c r="G718" s="88">
        <v>79375</v>
      </c>
      <c r="H718" s="88"/>
      <c r="I718" s="89">
        <v>1491.325</v>
      </c>
      <c r="J718" s="89">
        <v>69558</v>
      </c>
      <c r="K718" s="89">
        <v>5437</v>
      </c>
      <c r="L718" s="88">
        <v>11163</v>
      </c>
      <c r="M718" s="88"/>
      <c r="N718" s="89">
        <v>2781</v>
      </c>
      <c r="O718" s="89">
        <v>25674</v>
      </c>
      <c r="P718" s="89">
        <v>0</v>
      </c>
      <c r="Q718" s="88">
        <v>0</v>
      </c>
      <c r="R718" s="88"/>
      <c r="S718" s="89">
        <v>21216</v>
      </c>
      <c r="T718" s="90">
        <v>3404</v>
      </c>
      <c r="U718" s="90">
        <v>24620</v>
      </c>
    </row>
    <row r="719" spans="1:21">
      <c r="A719" s="86">
        <v>97917</v>
      </c>
      <c r="B719" s="87" t="s">
        <v>2193</v>
      </c>
      <c r="C719" s="198">
        <v>1.98E-5</v>
      </c>
      <c r="D719" s="198">
        <v>2.0599999999999999E-5</v>
      </c>
      <c r="E719" s="88">
        <v>11950.349999999999</v>
      </c>
      <c r="F719" s="88">
        <v>9245</v>
      </c>
      <c r="G719" s="88">
        <v>42022</v>
      </c>
      <c r="H719" s="88"/>
      <c r="I719" s="89">
        <v>789.52499999999998</v>
      </c>
      <c r="J719" s="89">
        <v>36825</v>
      </c>
      <c r="K719" s="89">
        <v>2878</v>
      </c>
      <c r="L719" s="88">
        <v>6195</v>
      </c>
      <c r="M719" s="88"/>
      <c r="N719" s="89">
        <v>1473</v>
      </c>
      <c r="O719" s="89">
        <v>13592</v>
      </c>
      <c r="P719" s="89">
        <v>0</v>
      </c>
      <c r="Q719" s="88">
        <v>0</v>
      </c>
      <c r="R719" s="88"/>
      <c r="S719" s="89">
        <v>11232</v>
      </c>
      <c r="T719" s="90">
        <v>2211</v>
      </c>
      <c r="U719" s="90">
        <v>13443</v>
      </c>
    </row>
    <row r="720" spans="1:21">
      <c r="A720" s="86">
        <v>97921</v>
      </c>
      <c r="B720" s="87" t="s">
        <v>2194</v>
      </c>
      <c r="C720" s="198">
        <v>2.2169999999999999E-4</v>
      </c>
      <c r="D720" s="198">
        <v>2.3599999999999999E-4</v>
      </c>
      <c r="E720" s="88">
        <v>93980.13</v>
      </c>
      <c r="F720" s="88">
        <v>105915</v>
      </c>
      <c r="G720" s="88">
        <v>470522</v>
      </c>
      <c r="H720" s="88"/>
      <c r="I720" s="89">
        <v>8840</v>
      </c>
      <c r="J720" s="89">
        <v>412327</v>
      </c>
      <c r="K720" s="89">
        <v>32227</v>
      </c>
      <c r="L720" s="88">
        <v>17914</v>
      </c>
      <c r="M720" s="88"/>
      <c r="N720" s="89">
        <v>16488</v>
      </c>
      <c r="O720" s="89">
        <v>152188</v>
      </c>
      <c r="P720" s="89">
        <v>0</v>
      </c>
      <c r="Q720" s="88">
        <v>8707</v>
      </c>
      <c r="R720" s="88"/>
      <c r="S720" s="89">
        <v>125764</v>
      </c>
      <c r="T720" s="90">
        <v>3320</v>
      </c>
      <c r="U720" s="90">
        <v>129084</v>
      </c>
    </row>
    <row r="721" spans="1:21">
      <c r="A721" s="86">
        <v>97931</v>
      </c>
      <c r="B721" s="87" t="s">
        <v>2195</v>
      </c>
      <c r="C721" s="198">
        <v>6.1600000000000007E-5</v>
      </c>
      <c r="D721" s="198">
        <v>6.7999999999999999E-5</v>
      </c>
      <c r="E721" s="88">
        <v>26190.6</v>
      </c>
      <c r="F721" s="88">
        <v>30518</v>
      </c>
      <c r="G721" s="88">
        <v>130736</v>
      </c>
      <c r="H721" s="88"/>
      <c r="I721" s="89">
        <v>2456</v>
      </c>
      <c r="J721" s="89">
        <v>114566</v>
      </c>
      <c r="K721" s="89">
        <v>8954</v>
      </c>
      <c r="L721" s="88">
        <v>19564</v>
      </c>
      <c r="M721" s="88"/>
      <c r="N721" s="89">
        <v>4581</v>
      </c>
      <c r="O721" s="89">
        <v>42286</v>
      </c>
      <c r="P721" s="89">
        <v>0</v>
      </c>
      <c r="Q721" s="88">
        <v>13697</v>
      </c>
      <c r="R721" s="88"/>
      <c r="S721" s="89">
        <v>34944</v>
      </c>
      <c r="T721" s="90">
        <v>733</v>
      </c>
      <c r="U721" s="90">
        <v>35677</v>
      </c>
    </row>
    <row r="722" spans="1:21">
      <c r="A722" s="86">
        <v>97941</v>
      </c>
      <c r="B722" s="87" t="s">
        <v>2196</v>
      </c>
      <c r="C722" s="198">
        <v>2.3330000000000001E-4</v>
      </c>
      <c r="D722" s="198">
        <v>2.3120000000000001E-4</v>
      </c>
      <c r="E722" s="88">
        <v>99201.06</v>
      </c>
      <c r="F722" s="88">
        <v>103761</v>
      </c>
      <c r="G722" s="88">
        <v>495141</v>
      </c>
      <c r="H722" s="88"/>
      <c r="I722" s="89">
        <v>9303</v>
      </c>
      <c r="J722" s="89">
        <v>433901</v>
      </c>
      <c r="K722" s="89">
        <v>33913</v>
      </c>
      <c r="L722" s="88">
        <v>27337</v>
      </c>
      <c r="M722" s="88"/>
      <c r="N722" s="89">
        <v>17350</v>
      </c>
      <c r="O722" s="89">
        <v>160151</v>
      </c>
      <c r="P722" s="89">
        <v>0</v>
      </c>
      <c r="Q722" s="88">
        <v>299</v>
      </c>
      <c r="R722" s="88"/>
      <c r="S722" s="89">
        <v>132344</v>
      </c>
      <c r="T722" s="90">
        <v>9188</v>
      </c>
      <c r="U722" s="90">
        <v>141532</v>
      </c>
    </row>
    <row r="723" spans="1:21">
      <c r="A723" s="86">
        <v>97947</v>
      </c>
      <c r="B723" s="87" t="s">
        <v>2197</v>
      </c>
      <c r="C723" s="198">
        <v>1.5500000000000001E-5</v>
      </c>
      <c r="D723" s="198">
        <v>1.1199999999999999E-5</v>
      </c>
      <c r="E723" s="88">
        <v>11155.259999999998</v>
      </c>
      <c r="F723" s="88">
        <v>5026</v>
      </c>
      <c r="G723" s="88">
        <v>32896</v>
      </c>
      <c r="H723" s="88"/>
      <c r="I723" s="89">
        <v>618.0625</v>
      </c>
      <c r="J723" s="89">
        <v>28828</v>
      </c>
      <c r="K723" s="89">
        <v>2253</v>
      </c>
      <c r="L723" s="88">
        <v>9195</v>
      </c>
      <c r="M723" s="88"/>
      <c r="N723" s="89">
        <v>1153</v>
      </c>
      <c r="O723" s="89">
        <v>10640</v>
      </c>
      <c r="P723" s="89">
        <v>0</v>
      </c>
      <c r="Q723" s="88">
        <v>615</v>
      </c>
      <c r="R723" s="88"/>
      <c r="S723" s="89">
        <v>8793</v>
      </c>
      <c r="T723" s="90">
        <v>2366</v>
      </c>
      <c r="U723" s="90">
        <v>11159</v>
      </c>
    </row>
    <row r="724" spans="1:21">
      <c r="A724" s="86">
        <v>97948</v>
      </c>
      <c r="B724" s="87" t="s">
        <v>2198</v>
      </c>
      <c r="C724" s="198">
        <v>3.5200000000000002E-5</v>
      </c>
      <c r="D724" s="198">
        <v>3.43E-5</v>
      </c>
      <c r="E724" s="88">
        <v>13687.969999999998</v>
      </c>
      <c r="F724" s="88">
        <v>15394</v>
      </c>
      <c r="G724" s="88">
        <v>74706</v>
      </c>
      <c r="H724" s="88"/>
      <c r="I724" s="89">
        <v>1404</v>
      </c>
      <c r="J724" s="89">
        <v>65466</v>
      </c>
      <c r="K724" s="89">
        <v>5117</v>
      </c>
      <c r="L724" s="88">
        <v>3029</v>
      </c>
      <c r="M724" s="88"/>
      <c r="N724" s="89">
        <v>2618</v>
      </c>
      <c r="O724" s="89">
        <v>24163</v>
      </c>
      <c r="P724" s="89">
        <v>0</v>
      </c>
      <c r="Q724" s="88">
        <v>138</v>
      </c>
      <c r="R724" s="88"/>
      <c r="S724" s="89">
        <v>19968</v>
      </c>
      <c r="T724" s="90">
        <v>1084</v>
      </c>
      <c r="U724" s="90">
        <v>21052</v>
      </c>
    </row>
    <row r="725" spans="1:21">
      <c r="A725" s="86">
        <v>97951</v>
      </c>
      <c r="B725" s="87" t="s">
        <v>2199</v>
      </c>
      <c r="C725" s="198">
        <v>1.2497000000000001E-3</v>
      </c>
      <c r="D725" s="198">
        <v>1.2842000000000001E-3</v>
      </c>
      <c r="E725" s="88">
        <v>544314.75</v>
      </c>
      <c r="F725" s="88">
        <v>576341</v>
      </c>
      <c r="G725" s="88">
        <v>2652282</v>
      </c>
      <c r="H725" s="88"/>
      <c r="I725" s="89">
        <v>49832</v>
      </c>
      <c r="J725" s="89">
        <v>2324245</v>
      </c>
      <c r="K725" s="89">
        <v>181658</v>
      </c>
      <c r="L725" s="88">
        <v>21304</v>
      </c>
      <c r="M725" s="88"/>
      <c r="N725" s="89">
        <v>92939</v>
      </c>
      <c r="O725" s="89">
        <v>857867</v>
      </c>
      <c r="P725" s="89">
        <v>0</v>
      </c>
      <c r="Q725" s="88">
        <v>14204.62</v>
      </c>
      <c r="R725" s="88"/>
      <c r="S725" s="89">
        <v>708916</v>
      </c>
      <c r="T725" s="90">
        <v>-103</v>
      </c>
      <c r="U725" s="90">
        <v>708813</v>
      </c>
    </row>
    <row r="726" spans="1:21">
      <c r="A726" s="86">
        <v>97957</v>
      </c>
      <c r="B726" s="87" t="s">
        <v>2200</v>
      </c>
      <c r="C726" s="198">
        <v>1.9599999999999999E-5</v>
      </c>
      <c r="D726" s="198">
        <v>1.9899999999999999E-5</v>
      </c>
      <c r="E726" s="88">
        <v>11054.150000000001</v>
      </c>
      <c r="F726" s="88">
        <v>8931</v>
      </c>
      <c r="G726" s="88">
        <v>41598</v>
      </c>
      <c r="H726" s="88"/>
      <c r="I726" s="89">
        <v>781.55</v>
      </c>
      <c r="J726" s="89">
        <v>36453</v>
      </c>
      <c r="K726" s="89">
        <v>2849</v>
      </c>
      <c r="L726" s="88">
        <v>2215</v>
      </c>
      <c r="M726" s="88"/>
      <c r="N726" s="89">
        <v>1458</v>
      </c>
      <c r="O726" s="89">
        <v>13455</v>
      </c>
      <c r="P726" s="89">
        <v>0</v>
      </c>
      <c r="Q726" s="88">
        <v>1781</v>
      </c>
      <c r="R726" s="88"/>
      <c r="S726" s="89">
        <v>11118</v>
      </c>
      <c r="T726" s="90">
        <v>-84</v>
      </c>
      <c r="U726" s="90">
        <v>11035</v>
      </c>
    </row>
    <row r="727" spans="1:21">
      <c r="A727" s="86">
        <v>98001</v>
      </c>
      <c r="B727" s="87" t="s">
        <v>2201</v>
      </c>
      <c r="C727" s="198">
        <v>4.9659999999999999E-3</v>
      </c>
      <c r="D727" s="198">
        <v>4.9379999999999997E-3</v>
      </c>
      <c r="E727" s="88">
        <v>2027252.35</v>
      </c>
      <c r="F727" s="88">
        <v>2216145</v>
      </c>
      <c r="G727" s="88">
        <v>10539516</v>
      </c>
      <c r="H727" s="88"/>
      <c r="I727" s="89">
        <v>198019.25</v>
      </c>
      <c r="J727" s="89">
        <v>9235975</v>
      </c>
      <c r="K727" s="89">
        <v>721863</v>
      </c>
      <c r="L727" s="88">
        <v>119593</v>
      </c>
      <c r="M727" s="88"/>
      <c r="N727" s="89">
        <v>369316</v>
      </c>
      <c r="O727" s="89">
        <v>3408950</v>
      </c>
      <c r="P727" s="89">
        <v>0</v>
      </c>
      <c r="Q727" s="88">
        <v>0</v>
      </c>
      <c r="R727" s="88"/>
      <c r="S727" s="89">
        <v>2817058</v>
      </c>
      <c r="T727" s="90">
        <v>52585</v>
      </c>
      <c r="U727" s="90">
        <v>2869642</v>
      </c>
    </row>
    <row r="728" spans="1:21">
      <c r="A728" s="86">
        <v>98002</v>
      </c>
      <c r="B728" s="87" t="s">
        <v>2202</v>
      </c>
      <c r="C728" s="198">
        <v>7.3000000000000004E-6</v>
      </c>
      <c r="D728" s="198">
        <v>7.1999999999999997E-6</v>
      </c>
      <c r="E728" s="88">
        <v>3644.9599999999991</v>
      </c>
      <c r="F728" s="88">
        <v>3231</v>
      </c>
      <c r="G728" s="88">
        <v>15493</v>
      </c>
      <c r="H728" s="88"/>
      <c r="I728" s="89">
        <v>291</v>
      </c>
      <c r="J728" s="89">
        <v>13577</v>
      </c>
      <c r="K728" s="89">
        <v>1061</v>
      </c>
      <c r="L728" s="88">
        <v>799</v>
      </c>
      <c r="M728" s="88"/>
      <c r="N728" s="89">
        <v>543</v>
      </c>
      <c r="O728" s="89">
        <v>5011</v>
      </c>
      <c r="P728" s="89">
        <v>0</v>
      </c>
      <c r="Q728" s="88">
        <v>13050</v>
      </c>
      <c r="R728" s="88"/>
      <c r="S728" s="89">
        <v>4141</v>
      </c>
      <c r="T728" s="90">
        <v>-6329</v>
      </c>
      <c r="U728" s="90">
        <v>-2188</v>
      </c>
    </row>
    <row r="729" spans="1:21">
      <c r="A729" s="86">
        <v>98003</v>
      </c>
      <c r="B729" s="87" t="s">
        <v>2203</v>
      </c>
      <c r="C729" s="198">
        <v>8.1600000000000005E-5</v>
      </c>
      <c r="D729" s="198">
        <v>6.8100000000000002E-5</v>
      </c>
      <c r="E729" s="88">
        <v>60648.32</v>
      </c>
      <c r="F729" s="88">
        <v>30563</v>
      </c>
      <c r="G729" s="88">
        <v>173183</v>
      </c>
      <c r="H729" s="88"/>
      <c r="I729" s="89">
        <v>3253.8</v>
      </c>
      <c r="J729" s="89">
        <v>151763</v>
      </c>
      <c r="K729" s="89">
        <v>11861</v>
      </c>
      <c r="L729" s="88">
        <v>41565</v>
      </c>
      <c r="M729" s="88"/>
      <c r="N729" s="89">
        <v>6069</v>
      </c>
      <c r="O729" s="89">
        <v>56015</v>
      </c>
      <c r="P729" s="89">
        <v>0</v>
      </c>
      <c r="Q729" s="88">
        <v>0</v>
      </c>
      <c r="R729" s="88"/>
      <c r="S729" s="89">
        <v>46289</v>
      </c>
      <c r="T729" s="90">
        <v>12223</v>
      </c>
      <c r="U729" s="90">
        <v>58512</v>
      </c>
    </row>
    <row r="730" spans="1:21">
      <c r="A730" s="86">
        <v>98004</v>
      </c>
      <c r="B730" s="87" t="s">
        <v>2204</v>
      </c>
      <c r="C730" s="198">
        <v>1.209E-4</v>
      </c>
      <c r="D730" s="198">
        <v>1.2630000000000001E-4</v>
      </c>
      <c r="E730" s="88">
        <v>71693.130000000019</v>
      </c>
      <c r="F730" s="88">
        <v>56683</v>
      </c>
      <c r="G730" s="88">
        <v>256590</v>
      </c>
      <c r="H730" s="88"/>
      <c r="I730" s="89">
        <v>4821</v>
      </c>
      <c r="J730" s="89">
        <v>224855</v>
      </c>
      <c r="K730" s="89">
        <v>17574</v>
      </c>
      <c r="L730" s="88">
        <v>29242</v>
      </c>
      <c r="M730" s="88"/>
      <c r="N730" s="89">
        <v>8991</v>
      </c>
      <c r="O730" s="89">
        <v>82993</v>
      </c>
      <c r="P730" s="89">
        <v>0</v>
      </c>
      <c r="Q730" s="88">
        <v>0</v>
      </c>
      <c r="R730" s="88"/>
      <c r="S730" s="89">
        <v>68583</v>
      </c>
      <c r="T730" s="90">
        <v>9885</v>
      </c>
      <c r="U730" s="90">
        <v>78468</v>
      </c>
    </row>
    <row r="731" spans="1:21">
      <c r="A731" s="86">
        <v>98008</v>
      </c>
      <c r="B731" s="87" t="s">
        <v>2205</v>
      </c>
      <c r="C731" s="198">
        <v>7.7999999999999999E-6</v>
      </c>
      <c r="D731" s="198">
        <v>8.3000000000000002E-6</v>
      </c>
      <c r="E731" s="88">
        <v>3013.8200000000006</v>
      </c>
      <c r="F731" s="88">
        <v>3725</v>
      </c>
      <c r="G731" s="88">
        <v>16554</v>
      </c>
      <c r="H731" s="88"/>
      <c r="I731" s="89">
        <v>311</v>
      </c>
      <c r="J731" s="89">
        <v>14507</v>
      </c>
      <c r="K731" s="89">
        <v>1134</v>
      </c>
      <c r="L731" s="88">
        <v>0</v>
      </c>
      <c r="M731" s="88"/>
      <c r="N731" s="89">
        <v>580</v>
      </c>
      <c r="O731" s="89">
        <v>5354</v>
      </c>
      <c r="P731" s="89">
        <v>0</v>
      </c>
      <c r="Q731" s="88">
        <v>1300</v>
      </c>
      <c r="R731" s="88"/>
      <c r="S731" s="89">
        <v>4425</v>
      </c>
      <c r="T731" s="90">
        <v>-496</v>
      </c>
      <c r="U731" s="90">
        <v>3929</v>
      </c>
    </row>
    <row r="732" spans="1:21">
      <c r="A732" s="86">
        <v>98011</v>
      </c>
      <c r="B732" s="87" t="s">
        <v>2206</v>
      </c>
      <c r="C732" s="198">
        <v>3.1795E-3</v>
      </c>
      <c r="D732" s="198">
        <v>3.5899E-3</v>
      </c>
      <c r="E732" s="88">
        <v>1249395.6299999999</v>
      </c>
      <c r="F732" s="88">
        <v>1611126</v>
      </c>
      <c r="G732" s="88">
        <v>6747964</v>
      </c>
      <c r="H732" s="88"/>
      <c r="I732" s="89">
        <v>126783</v>
      </c>
      <c r="J732" s="89">
        <v>5913368</v>
      </c>
      <c r="K732" s="89">
        <v>462175</v>
      </c>
      <c r="L732" s="88">
        <v>0</v>
      </c>
      <c r="M732" s="88"/>
      <c r="N732" s="89">
        <v>236456</v>
      </c>
      <c r="O732" s="89">
        <v>2182593</v>
      </c>
      <c r="P732" s="89">
        <v>0</v>
      </c>
      <c r="Q732" s="88">
        <v>424125</v>
      </c>
      <c r="R732" s="88"/>
      <c r="S732" s="89">
        <v>1803632</v>
      </c>
      <c r="T732" s="90">
        <v>-139309</v>
      </c>
      <c r="U732" s="90">
        <v>1664322</v>
      </c>
    </row>
    <row r="733" spans="1:21">
      <c r="A733" s="86">
        <v>98013</v>
      </c>
      <c r="B733" s="87" t="s">
        <v>2207</v>
      </c>
      <c r="C733" s="198">
        <v>1.426E-4</v>
      </c>
      <c r="D733" s="198">
        <v>1.427E-4</v>
      </c>
      <c r="E733" s="88">
        <v>126822.16</v>
      </c>
      <c r="F733" s="88">
        <v>64043</v>
      </c>
      <c r="G733" s="88">
        <v>302645</v>
      </c>
      <c r="H733" s="88"/>
      <c r="I733" s="89">
        <v>5686</v>
      </c>
      <c r="J733" s="89">
        <v>265213</v>
      </c>
      <c r="K733" s="89">
        <v>20728</v>
      </c>
      <c r="L733" s="88">
        <v>97343</v>
      </c>
      <c r="M733" s="88"/>
      <c r="N733" s="89">
        <v>10605</v>
      </c>
      <c r="O733" s="89">
        <v>97889</v>
      </c>
      <c r="P733" s="89">
        <v>0</v>
      </c>
      <c r="Q733" s="88">
        <v>4167</v>
      </c>
      <c r="R733" s="88"/>
      <c r="S733" s="89">
        <v>80893</v>
      </c>
      <c r="T733" s="90">
        <v>27256</v>
      </c>
      <c r="U733" s="90">
        <v>108149</v>
      </c>
    </row>
    <row r="734" spans="1:21">
      <c r="A734" s="86">
        <v>98021</v>
      </c>
      <c r="B734" s="87" t="s">
        <v>2208</v>
      </c>
      <c r="C734" s="198">
        <v>7.5099999999999996E-5</v>
      </c>
      <c r="D734" s="198">
        <v>7.4099999999999999E-5</v>
      </c>
      <c r="E734" s="88">
        <v>28245.75</v>
      </c>
      <c r="F734" s="88">
        <v>33256</v>
      </c>
      <c r="G734" s="88">
        <v>159387</v>
      </c>
      <c r="H734" s="88"/>
      <c r="I734" s="89">
        <v>2995</v>
      </c>
      <c r="J734" s="89">
        <v>139674</v>
      </c>
      <c r="K734" s="89">
        <v>10917</v>
      </c>
      <c r="L734" s="88">
        <v>20868</v>
      </c>
      <c r="M734" s="88"/>
      <c r="N734" s="89">
        <v>5585</v>
      </c>
      <c r="O734" s="89">
        <v>51553</v>
      </c>
      <c r="P734" s="89">
        <v>0</v>
      </c>
      <c r="Q734" s="88">
        <v>1894</v>
      </c>
      <c r="R734" s="88"/>
      <c r="S734" s="89">
        <v>42602</v>
      </c>
      <c r="T734" s="90">
        <v>6826</v>
      </c>
      <c r="U734" s="90">
        <v>49428</v>
      </c>
    </row>
    <row r="735" spans="1:21">
      <c r="A735" s="86">
        <v>98023</v>
      </c>
      <c r="B735" s="87" t="s">
        <v>2209</v>
      </c>
      <c r="C735" s="198">
        <v>1.45E-5</v>
      </c>
      <c r="D735" s="198">
        <v>2.1500000000000001E-5</v>
      </c>
      <c r="E735" s="88">
        <v>6210.57</v>
      </c>
      <c r="F735" s="88">
        <v>9649</v>
      </c>
      <c r="G735" s="88">
        <v>30774</v>
      </c>
      <c r="H735" s="88"/>
      <c r="I735" s="89">
        <v>578.1875</v>
      </c>
      <c r="J735" s="89">
        <v>26968</v>
      </c>
      <c r="K735" s="89">
        <v>2108</v>
      </c>
      <c r="L735" s="88">
        <v>0</v>
      </c>
      <c r="M735" s="88"/>
      <c r="N735" s="89">
        <v>1078</v>
      </c>
      <c r="O735" s="89">
        <v>9954</v>
      </c>
      <c r="P735" s="89">
        <v>0</v>
      </c>
      <c r="Q735" s="88">
        <v>7858</v>
      </c>
      <c r="R735" s="88"/>
      <c r="S735" s="89">
        <v>8225</v>
      </c>
      <c r="T735" s="90">
        <v>-2638</v>
      </c>
      <c r="U735" s="90">
        <v>5587</v>
      </c>
    </row>
    <row r="736" spans="1:21">
      <c r="A736" s="86">
        <v>98031</v>
      </c>
      <c r="B736" s="87" t="s">
        <v>2210</v>
      </c>
      <c r="C736" s="198">
        <v>1.5530000000000001E-4</v>
      </c>
      <c r="D736" s="198">
        <v>1.7009999999999999E-4</v>
      </c>
      <c r="E736" s="88">
        <v>66785.13</v>
      </c>
      <c r="F736" s="88">
        <v>76340</v>
      </c>
      <c r="G736" s="88">
        <v>329599</v>
      </c>
      <c r="H736" s="88"/>
      <c r="I736" s="89">
        <v>6193</v>
      </c>
      <c r="J736" s="89">
        <v>288833</v>
      </c>
      <c r="K736" s="89">
        <v>22575</v>
      </c>
      <c r="L736" s="88">
        <v>7207</v>
      </c>
      <c r="M736" s="88"/>
      <c r="N736" s="89">
        <v>11550</v>
      </c>
      <c r="O736" s="89">
        <v>106607</v>
      </c>
      <c r="P736" s="89">
        <v>0</v>
      </c>
      <c r="Q736" s="88">
        <v>8978</v>
      </c>
      <c r="R736" s="88"/>
      <c r="S736" s="89">
        <v>88097</v>
      </c>
      <c r="T736" s="90">
        <v>-569</v>
      </c>
      <c r="U736" s="90">
        <v>87528</v>
      </c>
    </row>
    <row r="737" spans="1:21">
      <c r="A737" s="86">
        <v>98041</v>
      </c>
      <c r="B737" s="87" t="s">
        <v>2211</v>
      </c>
      <c r="C737" s="198">
        <v>1.6559999999999999E-4</v>
      </c>
      <c r="D737" s="198">
        <v>1.438E-4</v>
      </c>
      <c r="E737" s="88">
        <v>62577.35</v>
      </c>
      <c r="F737" s="88">
        <v>64537</v>
      </c>
      <c r="G737" s="88">
        <v>351459</v>
      </c>
      <c r="H737" s="88"/>
      <c r="I737" s="89">
        <v>6603</v>
      </c>
      <c r="J737" s="89">
        <v>307990</v>
      </c>
      <c r="K737" s="89">
        <v>24072</v>
      </c>
      <c r="L737" s="88">
        <v>7422</v>
      </c>
      <c r="M737" s="88"/>
      <c r="N737" s="89">
        <v>12316</v>
      </c>
      <c r="O737" s="89">
        <v>113677</v>
      </c>
      <c r="P737" s="89">
        <v>0</v>
      </c>
      <c r="Q737" s="88">
        <v>9673</v>
      </c>
      <c r="R737" s="88"/>
      <c r="S737" s="89">
        <v>93940</v>
      </c>
      <c r="T737" s="90">
        <v>-1971</v>
      </c>
      <c r="U737" s="90">
        <v>91969</v>
      </c>
    </row>
    <row r="738" spans="1:21">
      <c r="A738" s="86">
        <v>98051</v>
      </c>
      <c r="B738" s="87" t="s">
        <v>2212</v>
      </c>
      <c r="C738" s="198">
        <v>3.0019999999999998E-4</v>
      </c>
      <c r="D738" s="198">
        <v>2.699E-4</v>
      </c>
      <c r="E738" s="88">
        <v>123086.21000000002</v>
      </c>
      <c r="F738" s="88">
        <v>121130</v>
      </c>
      <c r="G738" s="88">
        <v>637125</v>
      </c>
      <c r="H738" s="88"/>
      <c r="I738" s="89">
        <v>11970</v>
      </c>
      <c r="J738" s="89">
        <v>558325</v>
      </c>
      <c r="K738" s="89">
        <v>43637</v>
      </c>
      <c r="L738" s="88">
        <v>31222</v>
      </c>
      <c r="M738" s="88"/>
      <c r="N738" s="89">
        <v>22326</v>
      </c>
      <c r="O738" s="89">
        <v>206075</v>
      </c>
      <c r="P738" s="89">
        <v>0</v>
      </c>
      <c r="Q738" s="88">
        <v>229</v>
      </c>
      <c r="R738" s="88"/>
      <c r="S738" s="89">
        <v>170294</v>
      </c>
      <c r="T738" s="90">
        <v>9416</v>
      </c>
      <c r="U738" s="90">
        <v>179711</v>
      </c>
    </row>
    <row r="739" spans="1:21">
      <c r="A739" s="86">
        <v>98061</v>
      </c>
      <c r="B739" s="87" t="s">
        <v>2213</v>
      </c>
      <c r="C739" s="198">
        <v>9.9099999999999996E-5</v>
      </c>
      <c r="D739" s="198">
        <v>1.3410000000000001E-4</v>
      </c>
      <c r="E739" s="88">
        <v>42535.31</v>
      </c>
      <c r="F739" s="88">
        <v>60183</v>
      </c>
      <c r="G739" s="88">
        <v>210323</v>
      </c>
      <c r="H739" s="88"/>
      <c r="I739" s="89">
        <v>3952</v>
      </c>
      <c r="J739" s="89">
        <v>184310</v>
      </c>
      <c r="K739" s="89">
        <v>14405</v>
      </c>
      <c r="L739" s="88">
        <v>0</v>
      </c>
      <c r="M739" s="88"/>
      <c r="N739" s="89">
        <v>7370</v>
      </c>
      <c r="O739" s="89">
        <v>68028</v>
      </c>
      <c r="P739" s="89">
        <v>0</v>
      </c>
      <c r="Q739" s="88">
        <v>24647</v>
      </c>
      <c r="R739" s="88"/>
      <c r="S739" s="89">
        <v>56216</v>
      </c>
      <c r="T739" s="90">
        <v>-7215</v>
      </c>
      <c r="U739" s="90">
        <v>49002</v>
      </c>
    </row>
    <row r="740" spans="1:21">
      <c r="A740" s="86">
        <v>98071</v>
      </c>
      <c r="B740" s="87" t="s">
        <v>2214</v>
      </c>
      <c r="C740" s="198">
        <v>3.4400000000000003E-5</v>
      </c>
      <c r="D740" s="198">
        <v>3.2299999999999999E-5</v>
      </c>
      <c r="E740" s="88">
        <v>24294.65</v>
      </c>
      <c r="F740" s="88">
        <v>14496</v>
      </c>
      <c r="G740" s="88">
        <v>73008</v>
      </c>
      <c r="H740" s="88"/>
      <c r="I740" s="89">
        <v>1371.7</v>
      </c>
      <c r="J740" s="89">
        <v>63979</v>
      </c>
      <c r="K740" s="89">
        <v>5000</v>
      </c>
      <c r="L740" s="88">
        <v>9217</v>
      </c>
      <c r="M740" s="88"/>
      <c r="N740" s="89">
        <v>2558</v>
      </c>
      <c r="O740" s="89">
        <v>23614</v>
      </c>
      <c r="P740" s="89">
        <v>0</v>
      </c>
      <c r="Q740" s="88">
        <v>1859</v>
      </c>
      <c r="R740" s="88"/>
      <c r="S740" s="89">
        <v>19514</v>
      </c>
      <c r="T740" s="90">
        <v>1734</v>
      </c>
      <c r="U740" s="90">
        <v>21248</v>
      </c>
    </row>
    <row r="741" spans="1:21">
      <c r="A741" s="86">
        <v>98081</v>
      </c>
      <c r="B741" s="87" t="s">
        <v>2215</v>
      </c>
      <c r="C741" s="198">
        <v>1.9400000000000001E-5</v>
      </c>
      <c r="D741" s="198">
        <v>2.0999999999999999E-5</v>
      </c>
      <c r="E741" s="88">
        <v>6798.0999999999995</v>
      </c>
      <c r="F741" s="88">
        <v>9425</v>
      </c>
      <c r="G741" s="88">
        <v>41173</v>
      </c>
      <c r="H741" s="88"/>
      <c r="I741" s="89">
        <v>773.57500000000005</v>
      </c>
      <c r="J741" s="89">
        <v>36081</v>
      </c>
      <c r="K741" s="89">
        <v>2820</v>
      </c>
      <c r="L741" s="88">
        <v>0</v>
      </c>
      <c r="M741" s="88"/>
      <c r="N741" s="89">
        <v>1443</v>
      </c>
      <c r="O741" s="89">
        <v>13317</v>
      </c>
      <c r="P741" s="89">
        <v>0</v>
      </c>
      <c r="Q741" s="88">
        <v>4336</v>
      </c>
      <c r="R741" s="88"/>
      <c r="S741" s="89">
        <v>11005</v>
      </c>
      <c r="T741" s="90">
        <v>-1542</v>
      </c>
      <c r="U741" s="90">
        <v>9463</v>
      </c>
    </row>
    <row r="742" spans="1:21">
      <c r="A742" s="86">
        <v>98091</v>
      </c>
      <c r="B742" s="87" t="s">
        <v>2216</v>
      </c>
      <c r="C742" s="198">
        <v>5.0899999999999997E-5</v>
      </c>
      <c r="D742" s="198">
        <v>5.49E-5</v>
      </c>
      <c r="E742" s="88">
        <v>23937.15</v>
      </c>
      <c r="F742" s="88">
        <v>24639</v>
      </c>
      <c r="G742" s="88">
        <v>108027</v>
      </c>
      <c r="H742" s="88"/>
      <c r="I742" s="89">
        <v>2030</v>
      </c>
      <c r="J742" s="89">
        <v>94666</v>
      </c>
      <c r="K742" s="89">
        <v>7399</v>
      </c>
      <c r="L742" s="88">
        <v>1196</v>
      </c>
      <c r="M742" s="88"/>
      <c r="N742" s="89">
        <v>3785</v>
      </c>
      <c r="O742" s="89">
        <v>34941</v>
      </c>
      <c r="P742" s="89">
        <v>0</v>
      </c>
      <c r="Q742" s="88">
        <v>1622</v>
      </c>
      <c r="R742" s="88"/>
      <c r="S742" s="89">
        <v>28874</v>
      </c>
      <c r="T742" s="90">
        <v>-412</v>
      </c>
      <c r="U742" s="90">
        <v>28462</v>
      </c>
    </row>
    <row r="743" spans="1:21">
      <c r="A743" s="86">
        <v>98101</v>
      </c>
      <c r="B743" s="87" t="s">
        <v>2217</v>
      </c>
      <c r="C743" s="198">
        <v>2.7642999999999999E-3</v>
      </c>
      <c r="D743" s="198">
        <v>2.7445E-3</v>
      </c>
      <c r="E743" s="88">
        <v>1093303.25</v>
      </c>
      <c r="F743" s="88">
        <v>1231715</v>
      </c>
      <c r="G743" s="88">
        <v>5866771</v>
      </c>
      <c r="H743" s="88"/>
      <c r="I743" s="89">
        <v>110226</v>
      </c>
      <c r="J743" s="89">
        <v>5141161</v>
      </c>
      <c r="K743" s="89">
        <v>401821</v>
      </c>
      <c r="L743" s="88">
        <v>61462</v>
      </c>
      <c r="M743" s="88"/>
      <c r="N743" s="89">
        <v>205578</v>
      </c>
      <c r="O743" s="89">
        <v>1897576</v>
      </c>
      <c r="P743" s="89">
        <v>0</v>
      </c>
      <c r="Q743" s="88">
        <v>23820</v>
      </c>
      <c r="R743" s="88"/>
      <c r="S743" s="89">
        <v>1568102</v>
      </c>
      <c r="T743" s="90">
        <v>17983</v>
      </c>
      <c r="U743" s="90">
        <v>1586085</v>
      </c>
    </row>
    <row r="744" spans="1:21">
      <c r="A744" s="86">
        <v>98102</v>
      </c>
      <c r="B744" s="87" t="s">
        <v>2218</v>
      </c>
      <c r="C744" s="198">
        <v>1.683E-4</v>
      </c>
      <c r="D744" s="198">
        <v>1.7259999999999999E-4</v>
      </c>
      <c r="E744" s="88">
        <v>69015.009999999995</v>
      </c>
      <c r="F744" s="88">
        <v>77462</v>
      </c>
      <c r="G744" s="88">
        <v>357189</v>
      </c>
      <c r="H744" s="88"/>
      <c r="I744" s="89">
        <v>6711</v>
      </c>
      <c r="J744" s="89">
        <v>313011</v>
      </c>
      <c r="K744" s="89">
        <v>24464</v>
      </c>
      <c r="L744" s="88">
        <v>0</v>
      </c>
      <c r="M744" s="88"/>
      <c r="N744" s="89">
        <v>12516</v>
      </c>
      <c r="O744" s="89">
        <v>115531</v>
      </c>
      <c r="P744" s="89">
        <v>0</v>
      </c>
      <c r="Q744" s="88">
        <v>10404</v>
      </c>
      <c r="R744" s="88"/>
      <c r="S744" s="89">
        <v>95471</v>
      </c>
      <c r="T744" s="90">
        <v>-3682</v>
      </c>
      <c r="U744" s="90">
        <v>91789</v>
      </c>
    </row>
    <row r="745" spans="1:21">
      <c r="A745" s="86">
        <v>98103</v>
      </c>
      <c r="B745" s="87" t="s">
        <v>2219</v>
      </c>
      <c r="C745" s="198">
        <v>5.3600000000000002E-4</v>
      </c>
      <c r="D745" s="198">
        <v>5.7140000000000001E-4</v>
      </c>
      <c r="E745" s="88">
        <v>233081.03999999998</v>
      </c>
      <c r="F745" s="88">
        <v>256441</v>
      </c>
      <c r="G745" s="88">
        <v>1137571.56</v>
      </c>
      <c r="H745" s="88"/>
      <c r="I745" s="89">
        <v>21373</v>
      </c>
      <c r="J745" s="89">
        <v>996875</v>
      </c>
      <c r="K745" s="89">
        <v>77913</v>
      </c>
      <c r="L745" s="88">
        <v>0</v>
      </c>
      <c r="M745" s="88"/>
      <c r="N745" s="89">
        <v>39862</v>
      </c>
      <c r="O745" s="89">
        <v>367941</v>
      </c>
      <c r="P745" s="89">
        <v>0</v>
      </c>
      <c r="Q745" s="88">
        <v>46538</v>
      </c>
      <c r="R745" s="88"/>
      <c r="S745" s="89">
        <v>304056</v>
      </c>
      <c r="T745" s="90">
        <v>-19483</v>
      </c>
      <c r="U745" s="90">
        <v>284573</v>
      </c>
    </row>
    <row r="746" spans="1:21">
      <c r="A746" s="86">
        <v>98107</v>
      </c>
      <c r="B746" s="87" t="s">
        <v>2220</v>
      </c>
      <c r="C746" s="198">
        <v>1.08E-5</v>
      </c>
      <c r="D746" s="198">
        <v>1.15E-5</v>
      </c>
      <c r="E746" s="88">
        <v>8651.6900000000023</v>
      </c>
      <c r="F746" s="88">
        <v>5161</v>
      </c>
      <c r="G746" s="88">
        <v>22921</v>
      </c>
      <c r="H746" s="88"/>
      <c r="I746" s="89">
        <v>430.65</v>
      </c>
      <c r="J746" s="89">
        <v>20086</v>
      </c>
      <c r="K746" s="89">
        <v>1570</v>
      </c>
      <c r="L746" s="88">
        <v>7420</v>
      </c>
      <c r="M746" s="88"/>
      <c r="N746" s="89">
        <v>803</v>
      </c>
      <c r="O746" s="89">
        <v>7414</v>
      </c>
      <c r="P746" s="89">
        <v>0</v>
      </c>
      <c r="Q746" s="88">
        <v>0</v>
      </c>
      <c r="R746" s="88"/>
      <c r="S746" s="89">
        <v>6127</v>
      </c>
      <c r="T746" s="90">
        <v>2610</v>
      </c>
      <c r="U746" s="90">
        <v>8737</v>
      </c>
    </row>
    <row r="747" spans="1:21">
      <c r="A747" s="86">
        <v>98109</v>
      </c>
      <c r="B747" s="87" t="s">
        <v>2221</v>
      </c>
      <c r="C747" s="198">
        <v>1.4660000000000001E-4</v>
      </c>
      <c r="D747" s="198">
        <v>2.0680000000000001E-4</v>
      </c>
      <c r="E747" s="88">
        <v>66395.14</v>
      </c>
      <c r="F747" s="88">
        <v>92811</v>
      </c>
      <c r="G747" s="88">
        <v>311134</v>
      </c>
      <c r="H747" s="88"/>
      <c r="I747" s="89">
        <v>5846</v>
      </c>
      <c r="J747" s="89">
        <v>272653</v>
      </c>
      <c r="K747" s="89">
        <v>21310</v>
      </c>
      <c r="L747" s="88">
        <v>3018</v>
      </c>
      <c r="M747" s="88"/>
      <c r="N747" s="89">
        <v>10902</v>
      </c>
      <c r="O747" s="89">
        <v>100635</v>
      </c>
      <c r="P747" s="89">
        <v>0</v>
      </c>
      <c r="Q747" s="88">
        <v>35765</v>
      </c>
      <c r="R747" s="88"/>
      <c r="S747" s="89">
        <v>83162</v>
      </c>
      <c r="T747" s="90">
        <v>-10144</v>
      </c>
      <c r="U747" s="90">
        <v>73018</v>
      </c>
    </row>
    <row r="748" spans="1:21">
      <c r="A748" s="86">
        <v>98111</v>
      </c>
      <c r="B748" s="87" t="s">
        <v>2222</v>
      </c>
      <c r="C748" s="198">
        <v>1.0191E-3</v>
      </c>
      <c r="D748" s="198">
        <v>1.0443E-3</v>
      </c>
      <c r="E748" s="88">
        <v>380230.60000000003</v>
      </c>
      <c r="F748" s="88">
        <v>468676</v>
      </c>
      <c r="G748" s="88">
        <v>2162872</v>
      </c>
      <c r="H748" s="88"/>
      <c r="I748" s="89">
        <v>40637</v>
      </c>
      <c r="J748" s="89">
        <v>1895365</v>
      </c>
      <c r="K748" s="89">
        <v>148137</v>
      </c>
      <c r="L748" s="88">
        <v>0</v>
      </c>
      <c r="M748" s="88"/>
      <c r="N748" s="89">
        <v>75789</v>
      </c>
      <c r="O748" s="89">
        <v>699569</v>
      </c>
      <c r="P748" s="89">
        <v>0</v>
      </c>
      <c r="Q748" s="88">
        <v>50975</v>
      </c>
      <c r="R748" s="88"/>
      <c r="S748" s="89">
        <v>578104</v>
      </c>
      <c r="T748" s="90">
        <v>-14078</v>
      </c>
      <c r="U748" s="90">
        <v>564026</v>
      </c>
    </row>
    <row r="749" spans="1:21">
      <c r="A749" s="86">
        <v>98113</v>
      </c>
      <c r="B749" s="87" t="s">
        <v>2223</v>
      </c>
      <c r="C749" s="198">
        <v>3.8999999999999999E-5</v>
      </c>
      <c r="D749" s="198">
        <v>4.1399999999999997E-5</v>
      </c>
      <c r="E749" s="88">
        <v>20070.23</v>
      </c>
      <c r="F749" s="88">
        <v>18580</v>
      </c>
      <c r="G749" s="88">
        <v>82771</v>
      </c>
      <c r="H749" s="88"/>
      <c r="I749" s="89">
        <v>1555.125</v>
      </c>
      <c r="J749" s="89">
        <v>72534</v>
      </c>
      <c r="K749" s="89">
        <v>5669</v>
      </c>
      <c r="L749" s="88">
        <v>8069</v>
      </c>
      <c r="M749" s="88"/>
      <c r="N749" s="89">
        <v>2900</v>
      </c>
      <c r="O749" s="89">
        <v>26772</v>
      </c>
      <c r="P749" s="89">
        <v>0</v>
      </c>
      <c r="Q749" s="88">
        <v>0</v>
      </c>
      <c r="R749" s="88"/>
      <c r="S749" s="89">
        <v>22123</v>
      </c>
      <c r="T749" s="90">
        <v>2983</v>
      </c>
      <c r="U749" s="90">
        <v>25107</v>
      </c>
    </row>
    <row r="750" spans="1:21">
      <c r="A750" s="86">
        <v>98121</v>
      </c>
      <c r="B750" s="87" t="s">
        <v>2224</v>
      </c>
      <c r="C750" s="198">
        <v>2.2910000000000001E-4</v>
      </c>
      <c r="D750" s="198">
        <v>2.0689999999999999E-4</v>
      </c>
      <c r="E750" s="88">
        <v>79942.31</v>
      </c>
      <c r="F750" s="88">
        <v>92855</v>
      </c>
      <c r="G750" s="88">
        <v>486227</v>
      </c>
      <c r="H750" s="88"/>
      <c r="I750" s="89">
        <v>9135</v>
      </c>
      <c r="J750" s="89">
        <v>426090</v>
      </c>
      <c r="K750" s="89">
        <v>33302</v>
      </c>
      <c r="L750" s="88">
        <v>3951</v>
      </c>
      <c r="M750" s="88"/>
      <c r="N750" s="89">
        <v>17038</v>
      </c>
      <c r="O750" s="89">
        <v>157268</v>
      </c>
      <c r="P750" s="89">
        <v>0</v>
      </c>
      <c r="Q750" s="88">
        <v>6313</v>
      </c>
      <c r="R750" s="88"/>
      <c r="S750" s="89">
        <v>129961</v>
      </c>
      <c r="T750" s="90">
        <v>-421</v>
      </c>
      <c r="U750" s="90">
        <v>129540</v>
      </c>
    </row>
    <row r="751" spans="1:21">
      <c r="A751" s="86">
        <v>98131</v>
      </c>
      <c r="B751" s="87" t="s">
        <v>2225</v>
      </c>
      <c r="C751" s="198">
        <v>2.9569999999999998E-4</v>
      </c>
      <c r="D751" s="198">
        <v>3.0610000000000001E-4</v>
      </c>
      <c r="E751" s="88">
        <v>112055.95999999999</v>
      </c>
      <c r="F751" s="88">
        <v>137376</v>
      </c>
      <c r="G751" s="88">
        <v>627574</v>
      </c>
      <c r="H751" s="88"/>
      <c r="I751" s="89">
        <v>11791</v>
      </c>
      <c r="J751" s="89">
        <v>549955</v>
      </c>
      <c r="K751" s="89">
        <v>42983</v>
      </c>
      <c r="L751" s="88">
        <v>0</v>
      </c>
      <c r="M751" s="88"/>
      <c r="N751" s="89">
        <v>21991</v>
      </c>
      <c r="O751" s="89">
        <v>202986</v>
      </c>
      <c r="P751" s="89">
        <v>0</v>
      </c>
      <c r="Q751" s="88">
        <v>44899</v>
      </c>
      <c r="R751" s="88"/>
      <c r="S751" s="89">
        <v>167741</v>
      </c>
      <c r="T751" s="90">
        <v>-17153</v>
      </c>
      <c r="U751" s="90">
        <v>150589</v>
      </c>
    </row>
    <row r="752" spans="1:21">
      <c r="A752" s="86">
        <v>98141</v>
      </c>
      <c r="B752" s="87" t="s">
        <v>2226</v>
      </c>
      <c r="C752" s="198">
        <v>2.9030000000000001E-4</v>
      </c>
      <c r="D752" s="198">
        <v>3.033E-4</v>
      </c>
      <c r="E752" s="88">
        <v>104127.93999999997</v>
      </c>
      <c r="F752" s="88">
        <v>136119</v>
      </c>
      <c r="G752" s="88">
        <v>616114</v>
      </c>
      <c r="H752" s="88"/>
      <c r="I752" s="89">
        <v>11576</v>
      </c>
      <c r="J752" s="89">
        <v>539912</v>
      </c>
      <c r="K752" s="89">
        <v>42198</v>
      </c>
      <c r="L752" s="88">
        <v>1495</v>
      </c>
      <c r="M752" s="88"/>
      <c r="N752" s="89">
        <v>21589</v>
      </c>
      <c r="O752" s="89">
        <v>199279</v>
      </c>
      <c r="P752" s="89">
        <v>0</v>
      </c>
      <c r="Q752" s="88">
        <v>35601</v>
      </c>
      <c r="R752" s="88"/>
      <c r="S752" s="89">
        <v>164678</v>
      </c>
      <c r="T752" s="90">
        <v>-12695</v>
      </c>
      <c r="U752" s="90">
        <v>151983</v>
      </c>
    </row>
    <row r="753" spans="1:21">
      <c r="A753" s="86">
        <v>98147</v>
      </c>
      <c r="B753" s="87" t="s">
        <v>2227</v>
      </c>
      <c r="C753" s="198">
        <v>1.29E-5</v>
      </c>
      <c r="D753" s="198">
        <v>1.03E-5</v>
      </c>
      <c r="E753" s="88">
        <v>8826.0300000000007</v>
      </c>
      <c r="F753" s="88">
        <v>4623</v>
      </c>
      <c r="G753" s="88">
        <v>27378</v>
      </c>
      <c r="H753" s="88"/>
      <c r="I753" s="89">
        <v>514</v>
      </c>
      <c r="J753" s="89">
        <v>23992</v>
      </c>
      <c r="K753" s="89">
        <v>1875</v>
      </c>
      <c r="L753" s="88">
        <v>7556</v>
      </c>
      <c r="M753" s="88"/>
      <c r="N753" s="89">
        <v>959</v>
      </c>
      <c r="O753" s="89">
        <v>8855</v>
      </c>
      <c r="P753" s="89">
        <v>0</v>
      </c>
      <c r="Q753" s="88">
        <v>0</v>
      </c>
      <c r="R753" s="88"/>
      <c r="S753" s="89">
        <v>7318</v>
      </c>
      <c r="T753" s="90">
        <v>2501</v>
      </c>
      <c r="U753" s="90">
        <v>9819</v>
      </c>
    </row>
    <row r="754" spans="1:21">
      <c r="A754" s="86">
        <v>98161</v>
      </c>
      <c r="B754" s="87" t="s">
        <v>2228</v>
      </c>
      <c r="C754" s="198">
        <v>7.4000000000000003E-6</v>
      </c>
      <c r="D754" s="198">
        <v>7.6000000000000001E-6</v>
      </c>
      <c r="E754" s="88">
        <v>4425.3599999999988</v>
      </c>
      <c r="F754" s="88">
        <v>3411</v>
      </c>
      <c r="G754" s="88">
        <v>15705</v>
      </c>
      <c r="H754" s="88"/>
      <c r="I754" s="89">
        <v>295.07499999999999</v>
      </c>
      <c r="J754" s="89">
        <v>13763</v>
      </c>
      <c r="K754" s="89">
        <v>1076</v>
      </c>
      <c r="L754" s="88">
        <v>2152</v>
      </c>
      <c r="M754" s="88"/>
      <c r="N754" s="89">
        <v>550</v>
      </c>
      <c r="O754" s="89">
        <v>5080</v>
      </c>
      <c r="P754" s="89">
        <v>0</v>
      </c>
      <c r="Q754" s="88">
        <v>0</v>
      </c>
      <c r="R754" s="88"/>
      <c r="S754" s="89">
        <v>4198</v>
      </c>
      <c r="T754" s="90">
        <v>752</v>
      </c>
      <c r="U754" s="90">
        <v>4950</v>
      </c>
    </row>
    <row r="755" spans="1:21">
      <c r="A755" s="86">
        <v>98201</v>
      </c>
      <c r="B755" s="87" t="s">
        <v>2229</v>
      </c>
      <c r="C755" s="198">
        <v>3.0368999999999999E-3</v>
      </c>
      <c r="D755" s="198">
        <v>3.0019999999999999E-3</v>
      </c>
      <c r="E755" s="88">
        <v>1202574.5</v>
      </c>
      <c r="F755" s="88">
        <v>1347280</v>
      </c>
      <c r="G755" s="88">
        <v>6445319</v>
      </c>
      <c r="H755" s="88"/>
      <c r="I755" s="89">
        <v>121096</v>
      </c>
      <c r="J755" s="89">
        <v>5648154</v>
      </c>
      <c r="K755" s="89">
        <v>441447</v>
      </c>
      <c r="L755" s="88">
        <v>0</v>
      </c>
      <c r="M755" s="88"/>
      <c r="N755" s="89">
        <v>225851</v>
      </c>
      <c r="O755" s="89">
        <v>2084704</v>
      </c>
      <c r="P755" s="89">
        <v>0</v>
      </c>
      <c r="Q755" s="88">
        <v>60876</v>
      </c>
      <c r="R755" s="88"/>
      <c r="S755" s="89">
        <v>1722739</v>
      </c>
      <c r="T755" s="90">
        <v>-21268</v>
      </c>
      <c r="U755" s="90">
        <v>1701471</v>
      </c>
    </row>
    <row r="756" spans="1:21">
      <c r="A756" s="86">
        <v>98205</v>
      </c>
      <c r="B756" s="87" t="s">
        <v>2230</v>
      </c>
      <c r="C756" s="198">
        <v>5.13E-5</v>
      </c>
      <c r="D756" s="198">
        <v>5.02E-5</v>
      </c>
      <c r="E756" s="88">
        <v>23399.709999999995</v>
      </c>
      <c r="F756" s="88">
        <v>22529</v>
      </c>
      <c r="G756" s="88">
        <v>108876</v>
      </c>
      <c r="H756" s="88"/>
      <c r="I756" s="89">
        <v>2046</v>
      </c>
      <c r="J756" s="89">
        <v>95410</v>
      </c>
      <c r="K756" s="89">
        <v>7457</v>
      </c>
      <c r="L756" s="88">
        <v>2803</v>
      </c>
      <c r="M756" s="88"/>
      <c r="N756" s="89">
        <v>3815</v>
      </c>
      <c r="O756" s="89">
        <v>35215</v>
      </c>
      <c r="P756" s="89">
        <v>0</v>
      </c>
      <c r="Q756" s="88">
        <v>1718</v>
      </c>
      <c r="R756" s="88"/>
      <c r="S756" s="89">
        <v>29101</v>
      </c>
      <c r="T756" s="90">
        <v>209</v>
      </c>
      <c r="U756" s="90">
        <v>29310</v>
      </c>
    </row>
    <row r="757" spans="1:21">
      <c r="A757" s="86">
        <v>98211</v>
      </c>
      <c r="B757" s="87" t="s">
        <v>2231</v>
      </c>
      <c r="C757" s="198">
        <v>9.1609999999999999E-4</v>
      </c>
      <c r="D757" s="198">
        <v>9.4729999999999999E-4</v>
      </c>
      <c r="E757" s="88">
        <v>316266.55</v>
      </c>
      <c r="F757" s="88">
        <v>425143</v>
      </c>
      <c r="G757" s="88">
        <v>1944271</v>
      </c>
      <c r="H757" s="88"/>
      <c r="I757" s="89">
        <v>36529</v>
      </c>
      <c r="J757" s="89">
        <v>1703801</v>
      </c>
      <c r="K757" s="89">
        <v>133165</v>
      </c>
      <c r="L757" s="88">
        <v>0</v>
      </c>
      <c r="M757" s="88"/>
      <c r="N757" s="89">
        <v>68129</v>
      </c>
      <c r="O757" s="89">
        <v>628864</v>
      </c>
      <c r="P757" s="89">
        <v>0</v>
      </c>
      <c r="Q757" s="88">
        <v>112970</v>
      </c>
      <c r="R757" s="88"/>
      <c r="S757" s="89">
        <v>519675</v>
      </c>
      <c r="T757" s="90">
        <v>-35337</v>
      </c>
      <c r="U757" s="90">
        <v>484338</v>
      </c>
    </row>
    <row r="758" spans="1:21">
      <c r="A758" s="86">
        <v>98218</v>
      </c>
      <c r="B758" s="87" t="s">
        <v>2232</v>
      </c>
      <c r="C758" s="198">
        <v>1.0200000000000001E-5</v>
      </c>
      <c r="D758" s="198">
        <v>1.08E-5</v>
      </c>
      <c r="E758" s="88">
        <v>4407.67</v>
      </c>
      <c r="F758" s="88">
        <v>4847</v>
      </c>
      <c r="G758" s="88">
        <v>21648</v>
      </c>
      <c r="H758" s="88"/>
      <c r="I758" s="89">
        <v>406.72500000000002</v>
      </c>
      <c r="J758" s="89">
        <v>18970</v>
      </c>
      <c r="K758" s="89">
        <v>1483</v>
      </c>
      <c r="L758" s="88">
        <v>0</v>
      </c>
      <c r="M758" s="88"/>
      <c r="N758" s="89">
        <v>759</v>
      </c>
      <c r="O758" s="89">
        <v>7002</v>
      </c>
      <c r="P758" s="89">
        <v>0</v>
      </c>
      <c r="Q758" s="88">
        <v>1864</v>
      </c>
      <c r="R758" s="88"/>
      <c r="S758" s="89">
        <v>5786</v>
      </c>
      <c r="T758" s="90">
        <v>-792</v>
      </c>
      <c r="U758" s="90">
        <v>4994</v>
      </c>
    </row>
    <row r="759" spans="1:21">
      <c r="A759" s="86">
        <v>98221</v>
      </c>
      <c r="B759" s="87" t="s">
        <v>2233</v>
      </c>
      <c r="C759" s="198">
        <v>1.6799999999999998E-5</v>
      </c>
      <c r="D759" s="198">
        <v>1.5999999999999999E-5</v>
      </c>
      <c r="E759" s="88">
        <v>9584.15</v>
      </c>
      <c r="F759" s="88">
        <v>7181</v>
      </c>
      <c r="G759" s="88">
        <v>35655</v>
      </c>
      <c r="H759" s="88"/>
      <c r="I759" s="89">
        <v>669.9</v>
      </c>
      <c r="J759" s="89">
        <v>31245</v>
      </c>
      <c r="K759" s="89">
        <v>2442</v>
      </c>
      <c r="L759" s="88">
        <v>3240</v>
      </c>
      <c r="M759" s="88"/>
      <c r="N759" s="89">
        <v>1249</v>
      </c>
      <c r="O759" s="89">
        <v>11532</v>
      </c>
      <c r="P759" s="89">
        <v>0</v>
      </c>
      <c r="Q759" s="88">
        <v>0</v>
      </c>
      <c r="R759" s="88"/>
      <c r="S759" s="89">
        <v>9530</v>
      </c>
      <c r="T759" s="90">
        <v>905</v>
      </c>
      <c r="U759" s="90">
        <v>10435</v>
      </c>
    </row>
    <row r="760" spans="1:21">
      <c r="A760" s="86">
        <v>98231</v>
      </c>
      <c r="B760" s="87" t="s">
        <v>2234</v>
      </c>
      <c r="C760" s="198">
        <v>3.1999999999999999E-5</v>
      </c>
      <c r="D760" s="198">
        <v>3.7400000000000001E-5</v>
      </c>
      <c r="E760" s="88">
        <v>13931.16</v>
      </c>
      <c r="F760" s="88">
        <v>16785</v>
      </c>
      <c r="G760" s="88">
        <v>67914.720000000001</v>
      </c>
      <c r="H760" s="88"/>
      <c r="I760" s="89">
        <v>1276</v>
      </c>
      <c r="J760" s="89">
        <v>59515</v>
      </c>
      <c r="K760" s="89">
        <v>4652</v>
      </c>
      <c r="L760" s="88">
        <v>2641</v>
      </c>
      <c r="M760" s="88"/>
      <c r="N760" s="89">
        <v>2380</v>
      </c>
      <c r="O760" s="89">
        <v>21967</v>
      </c>
      <c r="P760" s="89">
        <v>0</v>
      </c>
      <c r="Q760" s="88">
        <v>7471</v>
      </c>
      <c r="R760" s="88"/>
      <c r="S760" s="89">
        <v>18153</v>
      </c>
      <c r="T760" s="90">
        <v>-2254</v>
      </c>
      <c r="U760" s="90">
        <v>15898</v>
      </c>
    </row>
    <row r="761" spans="1:21">
      <c r="A761" s="86">
        <v>98237</v>
      </c>
      <c r="B761" s="87" t="s">
        <v>2235</v>
      </c>
      <c r="C761" s="198">
        <v>2.7E-6</v>
      </c>
      <c r="D761" s="198">
        <v>2.9000000000000002E-6</v>
      </c>
      <c r="E761" s="88">
        <v>2766.5699999999997</v>
      </c>
      <c r="F761" s="88">
        <v>1302</v>
      </c>
      <c r="G761" s="88">
        <v>5730</v>
      </c>
      <c r="H761" s="88"/>
      <c r="I761" s="89">
        <v>107.66249999999999</v>
      </c>
      <c r="J761" s="89">
        <v>5022</v>
      </c>
      <c r="K761" s="89">
        <v>392</v>
      </c>
      <c r="L761" s="88">
        <v>2342</v>
      </c>
      <c r="M761" s="88"/>
      <c r="N761" s="89">
        <v>201</v>
      </c>
      <c r="O761" s="89">
        <v>1853</v>
      </c>
      <c r="P761" s="89">
        <v>0</v>
      </c>
      <c r="Q761" s="88">
        <v>0</v>
      </c>
      <c r="R761" s="88"/>
      <c r="S761" s="89">
        <v>1532</v>
      </c>
      <c r="T761" s="90">
        <v>795</v>
      </c>
      <c r="U761" s="90">
        <v>2326</v>
      </c>
    </row>
    <row r="762" spans="1:21">
      <c r="A762" s="86">
        <v>98241</v>
      </c>
      <c r="B762" s="87" t="s">
        <v>2236</v>
      </c>
      <c r="C762" s="198">
        <v>1.98E-5</v>
      </c>
      <c r="D762" s="198">
        <v>1.0200000000000001E-5</v>
      </c>
      <c r="E762" s="88">
        <v>7740.8499999999995</v>
      </c>
      <c r="F762" s="88">
        <v>4578</v>
      </c>
      <c r="G762" s="88">
        <v>42022</v>
      </c>
      <c r="H762" s="88"/>
      <c r="I762" s="89">
        <v>789.52499999999998</v>
      </c>
      <c r="J762" s="89">
        <v>36825</v>
      </c>
      <c r="K762" s="89">
        <v>2878</v>
      </c>
      <c r="L762" s="88">
        <v>8690</v>
      </c>
      <c r="M762" s="88"/>
      <c r="N762" s="89">
        <v>1473</v>
      </c>
      <c r="O762" s="89">
        <v>13592</v>
      </c>
      <c r="P762" s="89">
        <v>0</v>
      </c>
      <c r="Q762" s="88">
        <v>331</v>
      </c>
      <c r="R762" s="88"/>
      <c r="S762" s="89">
        <v>11232</v>
      </c>
      <c r="T762" s="90">
        <v>3061</v>
      </c>
      <c r="U762" s="90">
        <v>14293</v>
      </c>
    </row>
    <row r="763" spans="1:21">
      <c r="A763" s="86">
        <v>98251</v>
      </c>
      <c r="B763" s="87" t="s">
        <v>2237</v>
      </c>
      <c r="C763" s="198">
        <v>3.1E-6</v>
      </c>
      <c r="D763" s="198">
        <v>3.1E-6</v>
      </c>
      <c r="E763" s="88">
        <v>1870.1600000000003</v>
      </c>
      <c r="F763" s="88">
        <v>1391</v>
      </c>
      <c r="G763" s="88">
        <v>6579</v>
      </c>
      <c r="H763" s="88"/>
      <c r="I763" s="89">
        <v>123.6125</v>
      </c>
      <c r="J763" s="89">
        <v>5766</v>
      </c>
      <c r="K763" s="89">
        <v>451</v>
      </c>
      <c r="L763" s="88">
        <v>1191</v>
      </c>
      <c r="M763" s="88"/>
      <c r="N763" s="89">
        <v>231</v>
      </c>
      <c r="O763" s="89">
        <v>2128</v>
      </c>
      <c r="P763" s="89">
        <v>0</v>
      </c>
      <c r="Q763" s="88">
        <v>0</v>
      </c>
      <c r="R763" s="88"/>
      <c r="S763" s="89">
        <v>1759</v>
      </c>
      <c r="T763" s="90">
        <v>412</v>
      </c>
      <c r="U763" s="90">
        <v>2171</v>
      </c>
    </row>
    <row r="764" spans="1:21">
      <c r="A764" s="86">
        <v>98261</v>
      </c>
      <c r="B764" s="87" t="s">
        <v>2238</v>
      </c>
      <c r="C764" s="198">
        <v>2.97E-5</v>
      </c>
      <c r="D764" s="198">
        <v>4.3099999999999997E-5</v>
      </c>
      <c r="E764" s="88">
        <v>12989.23</v>
      </c>
      <c r="F764" s="88">
        <v>19343</v>
      </c>
      <c r="G764" s="88">
        <v>63033</v>
      </c>
      <c r="H764" s="88"/>
      <c r="I764" s="89">
        <v>1184</v>
      </c>
      <c r="J764" s="89">
        <v>55237</v>
      </c>
      <c r="K764" s="89">
        <v>4317</v>
      </c>
      <c r="L764" s="88">
        <v>4504</v>
      </c>
      <c r="M764" s="88"/>
      <c r="N764" s="89">
        <v>2209</v>
      </c>
      <c r="O764" s="89">
        <v>20388</v>
      </c>
      <c r="P764" s="89">
        <v>0</v>
      </c>
      <c r="Q764" s="88">
        <v>6643</v>
      </c>
      <c r="R764" s="88"/>
      <c r="S764" s="89">
        <v>16848</v>
      </c>
      <c r="T764" s="90">
        <v>-118</v>
      </c>
      <c r="U764" s="90">
        <v>16730</v>
      </c>
    </row>
    <row r="765" spans="1:21">
      <c r="A765" s="86">
        <v>98271</v>
      </c>
      <c r="B765" s="87" t="s">
        <v>2239</v>
      </c>
      <c r="C765" s="198">
        <v>4.5000000000000001E-6</v>
      </c>
      <c r="D765" s="198">
        <v>3.4000000000000001E-6</v>
      </c>
      <c r="E765" s="88">
        <v>3055.2599999999998</v>
      </c>
      <c r="F765" s="88">
        <v>1526</v>
      </c>
      <c r="G765" s="88">
        <v>9551</v>
      </c>
      <c r="H765" s="88"/>
      <c r="I765" s="89">
        <v>179.4375</v>
      </c>
      <c r="J765" s="89">
        <v>8369</v>
      </c>
      <c r="K765" s="89">
        <v>654</v>
      </c>
      <c r="L765" s="88">
        <v>3951</v>
      </c>
      <c r="M765" s="88"/>
      <c r="N765" s="89">
        <v>335</v>
      </c>
      <c r="O765" s="89">
        <v>3089</v>
      </c>
      <c r="P765" s="89">
        <v>0</v>
      </c>
      <c r="Q765" s="88">
        <v>0</v>
      </c>
      <c r="R765" s="88"/>
      <c r="S765" s="89">
        <v>2553</v>
      </c>
      <c r="T765" s="90">
        <v>1392</v>
      </c>
      <c r="U765" s="90">
        <v>3945</v>
      </c>
    </row>
    <row r="766" spans="1:21">
      <c r="A766" s="86">
        <v>98301</v>
      </c>
      <c r="B766" s="87" t="s">
        <v>2240</v>
      </c>
      <c r="C766" s="198">
        <v>1.7776999999999999E-3</v>
      </c>
      <c r="D766" s="198">
        <v>1.7478999999999999E-3</v>
      </c>
      <c r="E766" s="88">
        <v>735954.37000000011</v>
      </c>
      <c r="F766" s="88">
        <v>784447</v>
      </c>
      <c r="G766" s="88">
        <v>3772875</v>
      </c>
      <c r="H766" s="88"/>
      <c r="I766" s="89">
        <v>70886</v>
      </c>
      <c r="J766" s="89">
        <v>3306241</v>
      </c>
      <c r="K766" s="89">
        <v>258408</v>
      </c>
      <c r="L766" s="88">
        <v>76085</v>
      </c>
      <c r="M766" s="88"/>
      <c r="N766" s="89">
        <v>132206</v>
      </c>
      <c r="O766" s="89">
        <v>1220316</v>
      </c>
      <c r="P766" s="89">
        <v>0</v>
      </c>
      <c r="Q766" s="88">
        <v>15711</v>
      </c>
      <c r="R766" s="88"/>
      <c r="S766" s="89">
        <v>1008434</v>
      </c>
      <c r="T766" s="90">
        <v>17172</v>
      </c>
      <c r="U766" s="90">
        <v>1025606</v>
      </c>
    </row>
    <row r="767" spans="1:21">
      <c r="A767" s="86">
        <v>98304</v>
      </c>
      <c r="B767" s="87" t="s">
        <v>2241</v>
      </c>
      <c r="C767" s="198">
        <v>2.2900000000000001E-5</v>
      </c>
      <c r="D767" s="198">
        <v>2.4499999999999999E-5</v>
      </c>
      <c r="E767" s="88">
        <v>11385.829999999998</v>
      </c>
      <c r="F767" s="88">
        <v>10995</v>
      </c>
      <c r="G767" s="88">
        <v>48601</v>
      </c>
      <c r="H767" s="88"/>
      <c r="I767" s="89">
        <v>913.13750000000005</v>
      </c>
      <c r="J767" s="89">
        <v>42590</v>
      </c>
      <c r="K767" s="89">
        <v>3329</v>
      </c>
      <c r="L767" s="88">
        <v>1590</v>
      </c>
      <c r="M767" s="88"/>
      <c r="N767" s="89">
        <v>1703</v>
      </c>
      <c r="O767" s="89">
        <v>15720</v>
      </c>
      <c r="P767" s="89">
        <v>0</v>
      </c>
      <c r="Q767" s="88">
        <v>0</v>
      </c>
      <c r="R767" s="88"/>
      <c r="S767" s="89">
        <v>12990</v>
      </c>
      <c r="T767" s="90">
        <v>514</v>
      </c>
      <c r="U767" s="90">
        <v>13504</v>
      </c>
    </row>
    <row r="768" spans="1:21">
      <c r="A768" s="86">
        <v>98308</v>
      </c>
      <c r="B768" s="87" t="s">
        <v>2242</v>
      </c>
      <c r="C768" s="198">
        <v>2.55E-5</v>
      </c>
      <c r="D768" s="198">
        <v>2.5000000000000001E-5</v>
      </c>
      <c r="E768" s="88">
        <v>13854.839999999998</v>
      </c>
      <c r="F768" s="88">
        <v>11219.85</v>
      </c>
      <c r="G768" s="88">
        <v>54120</v>
      </c>
      <c r="H768" s="88"/>
      <c r="I768" s="89">
        <v>1016.8125</v>
      </c>
      <c r="J768" s="89">
        <v>47426</v>
      </c>
      <c r="K768" s="89">
        <v>3707</v>
      </c>
      <c r="L768" s="88">
        <v>7689</v>
      </c>
      <c r="M768" s="88"/>
      <c r="N768" s="89">
        <v>1896</v>
      </c>
      <c r="O768" s="89">
        <v>17505</v>
      </c>
      <c r="P768" s="89">
        <v>0</v>
      </c>
      <c r="Q768" s="88">
        <v>0</v>
      </c>
      <c r="R768" s="88"/>
      <c r="S768" s="89">
        <v>14465</v>
      </c>
      <c r="T768" s="90">
        <v>2796</v>
      </c>
      <c r="U768" s="90">
        <v>17261</v>
      </c>
    </row>
    <row r="769" spans="1:21">
      <c r="A769" s="86">
        <v>98311</v>
      </c>
      <c r="B769" s="87" t="s">
        <v>2243</v>
      </c>
      <c r="C769" s="198">
        <v>1.1441999999999999E-3</v>
      </c>
      <c r="D769" s="198">
        <v>1.1704E-3</v>
      </c>
      <c r="E769" s="88">
        <v>413994.32000000007</v>
      </c>
      <c r="F769" s="88">
        <v>525268</v>
      </c>
      <c r="G769" s="88">
        <v>2428376</v>
      </c>
      <c r="H769" s="88"/>
      <c r="I769" s="89">
        <v>45625</v>
      </c>
      <c r="J769" s="89">
        <v>2128031</v>
      </c>
      <c r="K769" s="89">
        <v>166322</v>
      </c>
      <c r="L769" s="88">
        <v>25434</v>
      </c>
      <c r="M769" s="88"/>
      <c r="N769" s="89">
        <v>85093</v>
      </c>
      <c r="O769" s="89">
        <v>785445</v>
      </c>
      <c r="P769" s="89">
        <v>0</v>
      </c>
      <c r="Q769" s="88">
        <v>70361</v>
      </c>
      <c r="R769" s="88"/>
      <c r="S769" s="89">
        <v>649069</v>
      </c>
      <c r="T769" s="90">
        <v>-6523</v>
      </c>
      <c r="U769" s="90">
        <v>642547</v>
      </c>
    </row>
    <row r="770" spans="1:21">
      <c r="A770" s="86">
        <v>98313</v>
      </c>
      <c r="B770" s="87" t="s">
        <v>2244</v>
      </c>
      <c r="C770" s="198">
        <v>2.4240000000000001E-4</v>
      </c>
      <c r="D770" s="198">
        <v>2.3589999999999999E-4</v>
      </c>
      <c r="E770" s="88">
        <v>227095.51</v>
      </c>
      <c r="F770" s="88">
        <v>105871</v>
      </c>
      <c r="G770" s="88">
        <v>514454</v>
      </c>
      <c r="H770" s="88"/>
      <c r="I770" s="89">
        <v>9666</v>
      </c>
      <c r="J770" s="89">
        <v>450826</v>
      </c>
      <c r="K770" s="89">
        <v>35236</v>
      </c>
      <c r="L770" s="88">
        <v>166298</v>
      </c>
      <c r="M770" s="88"/>
      <c r="N770" s="89">
        <v>18027</v>
      </c>
      <c r="O770" s="89">
        <v>166397</v>
      </c>
      <c r="P770" s="89">
        <v>0</v>
      </c>
      <c r="Q770" s="88">
        <v>119.4</v>
      </c>
      <c r="R770" s="88"/>
      <c r="S770" s="89">
        <v>137506</v>
      </c>
      <c r="T770" s="90">
        <v>48906</v>
      </c>
      <c r="U770" s="90">
        <v>186412</v>
      </c>
    </row>
    <row r="771" spans="1:21">
      <c r="A771" s="86">
        <v>98321</v>
      </c>
      <c r="B771" s="87" t="s">
        <v>2245</v>
      </c>
      <c r="C771" s="198">
        <v>2.1399999999999998E-5</v>
      </c>
      <c r="D771" s="198">
        <v>2.9E-5</v>
      </c>
      <c r="E771" s="88">
        <v>9180.25</v>
      </c>
      <c r="F771" s="88">
        <v>13015</v>
      </c>
      <c r="G771" s="88">
        <v>45418</v>
      </c>
      <c r="H771" s="88"/>
      <c r="I771" s="89">
        <v>853</v>
      </c>
      <c r="J771" s="89">
        <v>39801</v>
      </c>
      <c r="K771" s="89">
        <v>3111</v>
      </c>
      <c r="L771" s="88">
        <v>3126</v>
      </c>
      <c r="M771" s="88"/>
      <c r="N771" s="89">
        <v>1591</v>
      </c>
      <c r="O771" s="89">
        <v>14690</v>
      </c>
      <c r="P771" s="89">
        <v>0</v>
      </c>
      <c r="Q771" s="88">
        <v>4186</v>
      </c>
      <c r="R771" s="88"/>
      <c r="S771" s="89">
        <v>12140</v>
      </c>
      <c r="T771" s="90">
        <v>451</v>
      </c>
      <c r="U771" s="90">
        <v>12591</v>
      </c>
    </row>
    <row r="772" spans="1:21">
      <c r="A772" s="86">
        <v>98331</v>
      </c>
      <c r="B772" s="87" t="s">
        <v>2246</v>
      </c>
      <c r="C772" s="198">
        <v>1.03E-5</v>
      </c>
      <c r="D772" s="198">
        <v>9.7999999999999993E-6</v>
      </c>
      <c r="E772" s="88">
        <v>5903.22</v>
      </c>
      <c r="F772" s="88">
        <v>4398</v>
      </c>
      <c r="G772" s="88">
        <v>21860</v>
      </c>
      <c r="H772" s="88"/>
      <c r="I772" s="89">
        <v>410.71249999999998</v>
      </c>
      <c r="J772" s="89">
        <v>19156</v>
      </c>
      <c r="K772" s="89">
        <v>1497</v>
      </c>
      <c r="L772" s="88">
        <v>2778</v>
      </c>
      <c r="M772" s="88"/>
      <c r="N772" s="89">
        <v>766</v>
      </c>
      <c r="O772" s="89">
        <v>7071</v>
      </c>
      <c r="P772" s="89">
        <v>0</v>
      </c>
      <c r="Q772" s="88">
        <v>264.67</v>
      </c>
      <c r="R772" s="88"/>
      <c r="S772" s="89">
        <v>5843</v>
      </c>
      <c r="T772" s="90">
        <v>700</v>
      </c>
      <c r="U772" s="90">
        <v>6542</v>
      </c>
    </row>
    <row r="773" spans="1:21">
      <c r="A773" s="86">
        <v>98401</v>
      </c>
      <c r="B773" s="87" t="s">
        <v>2247</v>
      </c>
      <c r="C773" s="198">
        <v>2.7567999999999998E-3</v>
      </c>
      <c r="D773" s="198">
        <v>2.8057999999999998E-3</v>
      </c>
      <c r="E773" s="88">
        <v>1156444.24</v>
      </c>
      <c r="F773" s="88">
        <v>1259226</v>
      </c>
      <c r="G773" s="88">
        <v>5850853</v>
      </c>
      <c r="H773" s="88"/>
      <c r="I773" s="89">
        <v>109927.4</v>
      </c>
      <c r="J773" s="89">
        <v>5127212</v>
      </c>
      <c r="K773" s="89">
        <v>400731</v>
      </c>
      <c r="L773" s="88">
        <v>92083</v>
      </c>
      <c r="M773" s="88"/>
      <c r="N773" s="89">
        <v>205020</v>
      </c>
      <c r="O773" s="89">
        <v>1892427</v>
      </c>
      <c r="P773" s="89">
        <v>0</v>
      </c>
      <c r="Q773" s="88">
        <v>8491</v>
      </c>
      <c r="R773" s="88"/>
      <c r="S773" s="89">
        <v>1563847</v>
      </c>
      <c r="T773" s="90">
        <v>31358</v>
      </c>
      <c r="U773" s="90">
        <v>1595205</v>
      </c>
    </row>
    <row r="774" spans="1:21">
      <c r="A774" s="86">
        <v>98411</v>
      </c>
      <c r="B774" s="87" t="s">
        <v>2248</v>
      </c>
      <c r="C774" s="198">
        <v>2.0076999999999998E-3</v>
      </c>
      <c r="D774" s="198">
        <v>1.9907000000000002E-3</v>
      </c>
      <c r="E774" s="88">
        <v>792048.89</v>
      </c>
      <c r="F774" s="88">
        <v>893414</v>
      </c>
      <c r="G774" s="88">
        <v>4261012</v>
      </c>
      <c r="H774" s="88"/>
      <c r="I774" s="89">
        <v>80057</v>
      </c>
      <c r="J774" s="89">
        <v>3734005</v>
      </c>
      <c r="K774" s="89">
        <v>291841</v>
      </c>
      <c r="L774" s="88">
        <v>8012</v>
      </c>
      <c r="M774" s="88"/>
      <c r="N774" s="89">
        <v>149311</v>
      </c>
      <c r="O774" s="89">
        <v>1378202</v>
      </c>
      <c r="P774" s="89">
        <v>0</v>
      </c>
      <c r="Q774" s="88">
        <v>35211</v>
      </c>
      <c r="R774" s="88"/>
      <c r="S774" s="89">
        <v>1138906</v>
      </c>
      <c r="T774" s="90">
        <v>-6790</v>
      </c>
      <c r="U774" s="90">
        <v>1132116</v>
      </c>
    </row>
    <row r="775" spans="1:21">
      <c r="A775" s="86">
        <v>98417</v>
      </c>
      <c r="B775" s="87" t="s">
        <v>2249</v>
      </c>
      <c r="C775" s="198">
        <v>2.4899999999999999E-5</v>
      </c>
      <c r="D775" s="198">
        <v>2.6400000000000001E-5</v>
      </c>
      <c r="E775" s="88">
        <v>12734.51</v>
      </c>
      <c r="F775" s="88">
        <v>11848</v>
      </c>
      <c r="G775" s="88">
        <v>52846</v>
      </c>
      <c r="H775" s="88"/>
      <c r="I775" s="89">
        <v>993</v>
      </c>
      <c r="J775" s="89">
        <v>46310</v>
      </c>
      <c r="K775" s="89">
        <v>3619</v>
      </c>
      <c r="L775" s="88">
        <v>1318</v>
      </c>
      <c r="M775" s="88"/>
      <c r="N775" s="89">
        <v>1852</v>
      </c>
      <c r="O775" s="89">
        <v>17093</v>
      </c>
      <c r="P775" s="89">
        <v>0</v>
      </c>
      <c r="Q775" s="88">
        <v>852</v>
      </c>
      <c r="R775" s="88"/>
      <c r="S775" s="89">
        <v>14125</v>
      </c>
      <c r="T775" s="90">
        <v>-72</v>
      </c>
      <c r="U775" s="90">
        <v>14053</v>
      </c>
    </row>
    <row r="776" spans="1:21">
      <c r="A776" s="86">
        <v>98421</v>
      </c>
      <c r="B776" s="87" t="s">
        <v>2250</v>
      </c>
      <c r="C776" s="198">
        <v>1.0840000000000001E-4</v>
      </c>
      <c r="D776" s="198">
        <v>1.021E-4</v>
      </c>
      <c r="E776" s="88">
        <v>40835.009999999995</v>
      </c>
      <c r="F776" s="88">
        <v>45822</v>
      </c>
      <c r="G776" s="88">
        <v>230061</v>
      </c>
      <c r="H776" s="88"/>
      <c r="I776" s="89">
        <v>4322.45</v>
      </c>
      <c r="J776" s="89">
        <v>201607</v>
      </c>
      <c r="K776" s="89">
        <v>15757</v>
      </c>
      <c r="L776" s="88">
        <v>7887</v>
      </c>
      <c r="M776" s="88"/>
      <c r="N776" s="89">
        <v>8062</v>
      </c>
      <c r="O776" s="89">
        <v>74412</v>
      </c>
      <c r="P776" s="89">
        <v>0</v>
      </c>
      <c r="Q776" s="88">
        <v>1282</v>
      </c>
      <c r="R776" s="88"/>
      <c r="S776" s="89">
        <v>61492</v>
      </c>
      <c r="T776" s="90">
        <v>2111</v>
      </c>
      <c r="U776" s="90">
        <v>63603</v>
      </c>
    </row>
    <row r="777" spans="1:21">
      <c r="A777" s="86">
        <v>98427</v>
      </c>
      <c r="B777" s="87" t="s">
        <v>2251</v>
      </c>
      <c r="C777" s="198">
        <v>4.6E-6</v>
      </c>
      <c r="D777" s="198">
        <v>5.2000000000000002E-6</v>
      </c>
      <c r="E777" s="88">
        <v>2927.04</v>
      </c>
      <c r="F777" s="88">
        <v>2334</v>
      </c>
      <c r="G777" s="88">
        <v>9763</v>
      </c>
      <c r="H777" s="88"/>
      <c r="I777" s="89">
        <v>183.42500000000001</v>
      </c>
      <c r="J777" s="89">
        <v>8555</v>
      </c>
      <c r="K777" s="89">
        <v>669</v>
      </c>
      <c r="L777" s="88">
        <v>946</v>
      </c>
      <c r="M777" s="88"/>
      <c r="N777" s="89">
        <v>342</v>
      </c>
      <c r="O777" s="89">
        <v>3158</v>
      </c>
      <c r="P777" s="89">
        <v>0</v>
      </c>
      <c r="Q777" s="88">
        <v>0</v>
      </c>
      <c r="R777" s="88"/>
      <c r="S777" s="89">
        <v>2609</v>
      </c>
      <c r="T777" s="90">
        <v>309</v>
      </c>
      <c r="U777" s="90">
        <v>2918</v>
      </c>
    </row>
    <row r="778" spans="1:21">
      <c r="A778" s="86">
        <v>98431</v>
      </c>
      <c r="B778" s="87" t="s">
        <v>2252</v>
      </c>
      <c r="C778" s="198">
        <v>2.0010000000000001E-4</v>
      </c>
      <c r="D778" s="198">
        <v>2.0560000000000001E-4</v>
      </c>
      <c r="E778" s="88">
        <v>68368.560000000012</v>
      </c>
      <c r="F778" s="88">
        <v>92272</v>
      </c>
      <c r="G778" s="88">
        <v>424679</v>
      </c>
      <c r="H778" s="88"/>
      <c r="I778" s="89">
        <v>7979</v>
      </c>
      <c r="J778" s="89">
        <v>372154</v>
      </c>
      <c r="K778" s="89">
        <v>29087</v>
      </c>
      <c r="L778" s="88">
        <v>2505</v>
      </c>
      <c r="M778" s="88"/>
      <c r="N778" s="89">
        <v>14881</v>
      </c>
      <c r="O778" s="89">
        <v>137360</v>
      </c>
      <c r="P778" s="89">
        <v>0</v>
      </c>
      <c r="Q778" s="88">
        <v>22555</v>
      </c>
      <c r="R778" s="88"/>
      <c r="S778" s="89">
        <v>113511</v>
      </c>
      <c r="T778" s="90">
        <v>-5398</v>
      </c>
      <c r="U778" s="90">
        <v>108113</v>
      </c>
    </row>
    <row r="779" spans="1:21">
      <c r="A779" s="86">
        <v>98441</v>
      </c>
      <c r="B779" s="87" t="s">
        <v>2253</v>
      </c>
      <c r="C779" s="198">
        <v>9.1000000000000003E-5</v>
      </c>
      <c r="D779" s="198">
        <v>1.039E-4</v>
      </c>
      <c r="E779" s="88">
        <v>33724.18</v>
      </c>
      <c r="F779" s="88">
        <v>46630</v>
      </c>
      <c r="G779" s="88">
        <v>193132</v>
      </c>
      <c r="H779" s="88"/>
      <c r="I779" s="89">
        <v>3628.625</v>
      </c>
      <c r="J779" s="89">
        <v>169246</v>
      </c>
      <c r="K779" s="89">
        <v>13228</v>
      </c>
      <c r="L779" s="88">
        <v>1146</v>
      </c>
      <c r="M779" s="88"/>
      <c r="N779" s="89">
        <v>6768</v>
      </c>
      <c r="O779" s="89">
        <v>62468</v>
      </c>
      <c r="P779" s="89">
        <v>0</v>
      </c>
      <c r="Q779" s="88">
        <v>21657</v>
      </c>
      <c r="R779" s="88"/>
      <c r="S779" s="89">
        <v>51621</v>
      </c>
      <c r="T779" s="90">
        <v>-6156</v>
      </c>
      <c r="U779" s="90">
        <v>45466</v>
      </c>
    </row>
    <row r="780" spans="1:21">
      <c r="A780" s="86">
        <v>98451</v>
      </c>
      <c r="B780" s="87" t="s">
        <v>2254</v>
      </c>
      <c r="C780" s="198">
        <v>5.6199999999999997E-5</v>
      </c>
      <c r="D780" s="198">
        <v>6.0300000000000002E-5</v>
      </c>
      <c r="E780" s="88">
        <v>24172.809999999998</v>
      </c>
      <c r="F780" s="88">
        <v>27062</v>
      </c>
      <c r="G780" s="88">
        <v>119275</v>
      </c>
      <c r="H780" s="88"/>
      <c r="I780" s="89">
        <v>2240.9749999999999</v>
      </c>
      <c r="J780" s="89">
        <v>104523</v>
      </c>
      <c r="K780" s="89">
        <v>8169</v>
      </c>
      <c r="L780" s="88">
        <v>0</v>
      </c>
      <c r="M780" s="88"/>
      <c r="N780" s="89">
        <v>4180</v>
      </c>
      <c r="O780" s="89">
        <v>38579</v>
      </c>
      <c r="P780" s="89">
        <v>0</v>
      </c>
      <c r="Q780" s="88">
        <v>2135</v>
      </c>
      <c r="R780" s="88"/>
      <c r="S780" s="89">
        <v>31881</v>
      </c>
      <c r="T780" s="90">
        <v>-657</v>
      </c>
      <c r="U780" s="90">
        <v>31223</v>
      </c>
    </row>
    <row r="781" spans="1:21">
      <c r="A781" s="86">
        <v>98481</v>
      </c>
      <c r="B781" s="87" t="s">
        <v>2255</v>
      </c>
      <c r="C781" s="198">
        <v>6.7700000000000006E-5</v>
      </c>
      <c r="D781" s="198">
        <v>6.2500000000000001E-5</v>
      </c>
      <c r="E781" s="88">
        <v>21741.83</v>
      </c>
      <c r="F781" s="88">
        <v>28049.625</v>
      </c>
      <c r="G781" s="88">
        <v>143682</v>
      </c>
      <c r="H781" s="88"/>
      <c r="I781" s="89">
        <v>2700</v>
      </c>
      <c r="J781" s="89">
        <v>125911</v>
      </c>
      <c r="K781" s="89">
        <v>9841</v>
      </c>
      <c r="L781" s="88">
        <v>3106</v>
      </c>
      <c r="M781" s="88"/>
      <c r="N781" s="89">
        <v>5035</v>
      </c>
      <c r="O781" s="89">
        <v>46473</v>
      </c>
      <c r="P781" s="89">
        <v>0</v>
      </c>
      <c r="Q781" s="88">
        <v>2045</v>
      </c>
      <c r="R781" s="88"/>
      <c r="S781" s="89">
        <v>38404</v>
      </c>
      <c r="T781" s="90">
        <v>1029</v>
      </c>
      <c r="U781" s="90">
        <v>39434</v>
      </c>
    </row>
    <row r="782" spans="1:21">
      <c r="A782" s="86">
        <v>98501</v>
      </c>
      <c r="B782" s="87" t="s">
        <v>2256</v>
      </c>
      <c r="C782" s="198">
        <v>1.5690999999999999E-3</v>
      </c>
      <c r="D782" s="198">
        <v>1.5471E-3</v>
      </c>
      <c r="E782" s="88">
        <v>684836.9</v>
      </c>
      <c r="F782" s="88">
        <v>694329</v>
      </c>
      <c r="G782" s="88">
        <v>3330156</v>
      </c>
      <c r="H782" s="88"/>
      <c r="I782" s="89">
        <v>62568</v>
      </c>
      <c r="J782" s="89">
        <v>2918278</v>
      </c>
      <c r="K782" s="89">
        <v>228086</v>
      </c>
      <c r="L782" s="88">
        <v>44212</v>
      </c>
      <c r="M782" s="88"/>
      <c r="N782" s="89">
        <v>116692</v>
      </c>
      <c r="O782" s="89">
        <v>1077121</v>
      </c>
      <c r="P782" s="89">
        <v>0</v>
      </c>
      <c r="Q782" s="88">
        <v>5894</v>
      </c>
      <c r="R782" s="88"/>
      <c r="S782" s="89">
        <v>890102</v>
      </c>
      <c r="T782" s="90">
        <v>8576</v>
      </c>
      <c r="U782" s="90">
        <v>898678</v>
      </c>
    </row>
    <row r="783" spans="1:21">
      <c r="A783" s="86">
        <v>98511</v>
      </c>
      <c r="B783" s="87" t="s">
        <v>2257</v>
      </c>
      <c r="C783" s="198">
        <v>4.5800000000000002E-5</v>
      </c>
      <c r="D783" s="198">
        <v>3.96E-5</v>
      </c>
      <c r="E783" s="88">
        <v>20253.45</v>
      </c>
      <c r="F783" s="88">
        <v>17772</v>
      </c>
      <c r="G783" s="88">
        <v>97203</v>
      </c>
      <c r="H783" s="88"/>
      <c r="I783" s="89">
        <v>1826.2750000000001</v>
      </c>
      <c r="J783" s="89">
        <v>85181</v>
      </c>
      <c r="K783" s="89">
        <v>6658</v>
      </c>
      <c r="L783" s="88">
        <v>4485</v>
      </c>
      <c r="M783" s="88"/>
      <c r="N783" s="89">
        <v>3406</v>
      </c>
      <c r="O783" s="89">
        <v>31440</v>
      </c>
      <c r="P783" s="89">
        <v>0</v>
      </c>
      <c r="Q783" s="88">
        <v>23108</v>
      </c>
      <c r="R783" s="88"/>
      <c r="S783" s="89">
        <v>25981</v>
      </c>
      <c r="T783" s="90">
        <v>-10027</v>
      </c>
      <c r="U783" s="90">
        <v>15954</v>
      </c>
    </row>
    <row r="784" spans="1:21">
      <c r="A784" s="86">
        <v>98517</v>
      </c>
      <c r="B784" s="87" t="s">
        <v>2258</v>
      </c>
      <c r="C784" s="198">
        <v>2.6000000000000001E-6</v>
      </c>
      <c r="D784" s="198">
        <v>3.3000000000000002E-6</v>
      </c>
      <c r="E784" s="88">
        <v>2175.1200000000003</v>
      </c>
      <c r="F784" s="88">
        <v>1481</v>
      </c>
      <c r="G784" s="88">
        <v>5518</v>
      </c>
      <c r="H784" s="88"/>
      <c r="I784" s="89">
        <v>103.675</v>
      </c>
      <c r="J784" s="89">
        <v>4836</v>
      </c>
      <c r="K784" s="89">
        <v>378</v>
      </c>
      <c r="L784" s="88">
        <v>1036</v>
      </c>
      <c r="M784" s="88"/>
      <c r="N784" s="89">
        <v>193</v>
      </c>
      <c r="O784" s="89">
        <v>1785</v>
      </c>
      <c r="P784" s="89">
        <v>0</v>
      </c>
      <c r="Q784" s="88">
        <v>0</v>
      </c>
      <c r="R784" s="88"/>
      <c r="S784" s="89">
        <v>1475</v>
      </c>
      <c r="T784" s="90">
        <v>354</v>
      </c>
      <c r="U784" s="90">
        <v>1829</v>
      </c>
    </row>
    <row r="785" spans="1:21">
      <c r="A785" s="86">
        <v>98521</v>
      </c>
      <c r="B785" s="87" t="s">
        <v>2259</v>
      </c>
      <c r="C785" s="198">
        <v>5.7059999999999999E-4</v>
      </c>
      <c r="D785" s="198">
        <v>6.3980000000000005E-4</v>
      </c>
      <c r="E785" s="88">
        <v>223041.65999999997</v>
      </c>
      <c r="F785" s="88">
        <v>287138</v>
      </c>
      <c r="G785" s="88">
        <v>1211004</v>
      </c>
      <c r="H785" s="88"/>
      <c r="I785" s="89">
        <v>22753</v>
      </c>
      <c r="J785" s="89">
        <v>1061226</v>
      </c>
      <c r="K785" s="89">
        <v>82943</v>
      </c>
      <c r="L785" s="88">
        <v>0</v>
      </c>
      <c r="M785" s="88"/>
      <c r="N785" s="89">
        <v>42435</v>
      </c>
      <c r="O785" s="89">
        <v>391693</v>
      </c>
      <c r="P785" s="89">
        <v>0</v>
      </c>
      <c r="Q785" s="88">
        <v>62867</v>
      </c>
      <c r="R785" s="88"/>
      <c r="S785" s="89">
        <v>323684</v>
      </c>
      <c r="T785" s="90">
        <v>-18900</v>
      </c>
      <c r="U785" s="90">
        <v>304784</v>
      </c>
    </row>
    <row r="786" spans="1:21">
      <c r="A786" s="86">
        <v>98601</v>
      </c>
      <c r="B786" s="87" t="s">
        <v>2260</v>
      </c>
      <c r="C786" s="198">
        <v>3.5065999999999999E-3</v>
      </c>
      <c r="D786" s="198">
        <v>3.3880999999999998E-3</v>
      </c>
      <c r="E786" s="88">
        <v>1331350.3999999999</v>
      </c>
      <c r="F786" s="88">
        <v>1520559</v>
      </c>
      <c r="G786" s="88">
        <v>7442180</v>
      </c>
      <c r="H786" s="88"/>
      <c r="I786" s="89">
        <v>139826</v>
      </c>
      <c r="J786" s="89">
        <v>6521722</v>
      </c>
      <c r="K786" s="89">
        <v>509723</v>
      </c>
      <c r="L786" s="88">
        <v>0</v>
      </c>
      <c r="M786" s="88"/>
      <c r="N786" s="89">
        <v>260782</v>
      </c>
      <c r="O786" s="89">
        <v>2407134</v>
      </c>
      <c r="P786" s="89">
        <v>0</v>
      </c>
      <c r="Q786" s="88">
        <v>160211</v>
      </c>
      <c r="R786" s="88"/>
      <c r="S786" s="89">
        <v>1989185</v>
      </c>
      <c r="T786" s="90">
        <v>-63543</v>
      </c>
      <c r="U786" s="90">
        <v>1925643</v>
      </c>
    </row>
    <row r="787" spans="1:21">
      <c r="A787" s="86">
        <v>98604</v>
      </c>
      <c r="B787" s="87" t="s">
        <v>2261</v>
      </c>
      <c r="C787" s="198">
        <v>1.59E-5</v>
      </c>
      <c r="D787" s="198">
        <v>0</v>
      </c>
      <c r="E787" s="88">
        <v>5853.5399999999991</v>
      </c>
      <c r="F787" s="88">
        <v>0</v>
      </c>
      <c r="G787" s="88">
        <v>33745</v>
      </c>
      <c r="H787" s="88"/>
      <c r="I787" s="89">
        <v>634</v>
      </c>
      <c r="J787" s="89">
        <v>29571</v>
      </c>
      <c r="K787" s="89">
        <v>2311</v>
      </c>
      <c r="L787" s="88">
        <v>8069</v>
      </c>
      <c r="M787" s="88"/>
      <c r="N787" s="89">
        <v>1182</v>
      </c>
      <c r="O787" s="89">
        <v>10915</v>
      </c>
      <c r="P787" s="89">
        <v>0</v>
      </c>
      <c r="Q787" s="88">
        <v>0</v>
      </c>
      <c r="R787" s="88"/>
      <c r="S787" s="89">
        <v>9020</v>
      </c>
      <c r="T787" s="90">
        <v>2090</v>
      </c>
      <c r="U787" s="90">
        <v>11110</v>
      </c>
    </row>
    <row r="788" spans="1:21">
      <c r="A788" s="86">
        <v>98607</v>
      </c>
      <c r="B788" s="87" t="s">
        <v>2262</v>
      </c>
      <c r="C788" s="198">
        <v>5.9000000000000003E-6</v>
      </c>
      <c r="D788" s="198">
        <v>6.0000000000000002E-6</v>
      </c>
      <c r="E788" s="88">
        <v>2399.5499999999997</v>
      </c>
      <c r="F788" s="88">
        <v>2693</v>
      </c>
      <c r="G788" s="88">
        <v>12522</v>
      </c>
      <c r="H788" s="88"/>
      <c r="I788" s="89">
        <v>235</v>
      </c>
      <c r="J788" s="89">
        <v>10973</v>
      </c>
      <c r="K788" s="89">
        <v>858</v>
      </c>
      <c r="L788" s="88">
        <v>0</v>
      </c>
      <c r="M788" s="88"/>
      <c r="N788" s="89">
        <v>439</v>
      </c>
      <c r="O788" s="89">
        <v>4050</v>
      </c>
      <c r="P788" s="89">
        <v>0</v>
      </c>
      <c r="Q788" s="88">
        <v>2348</v>
      </c>
      <c r="R788" s="88"/>
      <c r="S788" s="89">
        <v>3347</v>
      </c>
      <c r="T788" s="90">
        <v>-874</v>
      </c>
      <c r="U788" s="90">
        <v>2473</v>
      </c>
    </row>
    <row r="789" spans="1:21">
      <c r="A789" s="86">
        <v>98608</v>
      </c>
      <c r="B789" s="87" t="s">
        <v>2263</v>
      </c>
      <c r="C789" s="198">
        <v>4.2299999999999998E-5</v>
      </c>
      <c r="D789" s="198">
        <v>5.4500000000000003E-5</v>
      </c>
      <c r="E789" s="88">
        <v>16592.650000000001</v>
      </c>
      <c r="F789" s="88">
        <v>24459</v>
      </c>
      <c r="G789" s="88">
        <v>89775</v>
      </c>
      <c r="H789" s="88"/>
      <c r="I789" s="89">
        <v>1687</v>
      </c>
      <c r="J789" s="89">
        <v>78671</v>
      </c>
      <c r="K789" s="89">
        <v>6149</v>
      </c>
      <c r="L789" s="88">
        <v>6369</v>
      </c>
      <c r="M789" s="88"/>
      <c r="N789" s="89">
        <v>3146</v>
      </c>
      <c r="O789" s="89">
        <v>29037</v>
      </c>
      <c r="P789" s="89">
        <v>0</v>
      </c>
      <c r="Q789" s="88">
        <v>7247</v>
      </c>
      <c r="R789" s="88"/>
      <c r="S789" s="89">
        <v>23995</v>
      </c>
      <c r="T789" s="90">
        <v>566</v>
      </c>
      <c r="U789" s="90">
        <v>24562</v>
      </c>
    </row>
    <row r="790" spans="1:21">
      <c r="A790" s="86">
        <v>98611</v>
      </c>
      <c r="B790" s="87" t="s">
        <v>2264</v>
      </c>
      <c r="C790" s="198">
        <v>8.6700000000000007E-5</v>
      </c>
      <c r="D790" s="198">
        <v>1.2129999999999999E-4</v>
      </c>
      <c r="E790" s="88">
        <v>43078.049999999996</v>
      </c>
      <c r="F790" s="88">
        <v>54439</v>
      </c>
      <c r="G790" s="88">
        <v>184006</v>
      </c>
      <c r="H790" s="88"/>
      <c r="I790" s="89">
        <v>3457</v>
      </c>
      <c r="J790" s="89">
        <v>161248</v>
      </c>
      <c r="K790" s="89">
        <v>12603</v>
      </c>
      <c r="L790" s="88">
        <v>4723</v>
      </c>
      <c r="M790" s="88"/>
      <c r="N790" s="89">
        <v>6448</v>
      </c>
      <c r="O790" s="89">
        <v>59516</v>
      </c>
      <c r="P790" s="89">
        <v>0</v>
      </c>
      <c r="Q790" s="88">
        <v>12848</v>
      </c>
      <c r="R790" s="88"/>
      <c r="S790" s="89">
        <v>49182</v>
      </c>
      <c r="T790" s="90">
        <v>-1131</v>
      </c>
      <c r="U790" s="90">
        <v>48051</v>
      </c>
    </row>
    <row r="791" spans="1:21">
      <c r="A791" s="86">
        <v>98621</v>
      </c>
      <c r="B791" s="87" t="s">
        <v>2265</v>
      </c>
      <c r="C791" s="198">
        <v>1.3239999999999999E-4</v>
      </c>
      <c r="D791" s="198">
        <v>1.2740000000000001E-4</v>
      </c>
      <c r="E791" s="88">
        <v>45779.06</v>
      </c>
      <c r="F791" s="88">
        <v>57176</v>
      </c>
      <c r="G791" s="88">
        <v>280997</v>
      </c>
      <c r="H791" s="88"/>
      <c r="I791" s="89">
        <v>5279.45</v>
      </c>
      <c r="J791" s="89">
        <v>246243</v>
      </c>
      <c r="K791" s="89">
        <v>19246</v>
      </c>
      <c r="L791" s="88">
        <v>951</v>
      </c>
      <c r="M791" s="88"/>
      <c r="N791" s="89">
        <v>9846</v>
      </c>
      <c r="O791" s="89">
        <v>90887</v>
      </c>
      <c r="P791" s="89">
        <v>0</v>
      </c>
      <c r="Q791" s="88">
        <v>9470</v>
      </c>
      <c r="R791" s="88"/>
      <c r="S791" s="89">
        <v>75106</v>
      </c>
      <c r="T791" s="90">
        <v>-2481</v>
      </c>
      <c r="U791" s="90">
        <v>72625</v>
      </c>
    </row>
    <row r="792" spans="1:21">
      <c r="A792" s="86">
        <v>98627</v>
      </c>
      <c r="B792" s="87" t="s">
        <v>2266</v>
      </c>
      <c r="C792" s="198">
        <v>9.3999999999999998E-6</v>
      </c>
      <c r="D792" s="198">
        <v>7.4000000000000003E-6</v>
      </c>
      <c r="E792" s="88">
        <v>3038.5200000000004</v>
      </c>
      <c r="F792" s="88">
        <v>3321</v>
      </c>
      <c r="G792" s="88">
        <v>19950</v>
      </c>
      <c r="H792" s="88"/>
      <c r="I792" s="89">
        <v>374.82499999999999</v>
      </c>
      <c r="J792" s="89">
        <v>17483</v>
      </c>
      <c r="K792" s="89">
        <v>1366</v>
      </c>
      <c r="L792" s="88">
        <v>426</v>
      </c>
      <c r="M792" s="88"/>
      <c r="N792" s="89">
        <v>699</v>
      </c>
      <c r="O792" s="89">
        <v>6453</v>
      </c>
      <c r="P792" s="89">
        <v>0</v>
      </c>
      <c r="Q792" s="88">
        <v>202</v>
      </c>
      <c r="R792" s="88"/>
      <c r="S792" s="89">
        <v>5332</v>
      </c>
      <c r="T792" s="90">
        <v>25</v>
      </c>
      <c r="U792" s="90">
        <v>5357</v>
      </c>
    </row>
    <row r="793" spans="1:21">
      <c r="A793" s="86">
        <v>98631</v>
      </c>
      <c r="B793" s="87" t="s">
        <v>2267</v>
      </c>
      <c r="C793" s="198">
        <v>1.0415000000000001E-3</v>
      </c>
      <c r="D793" s="198">
        <v>1.1375000000000001E-3</v>
      </c>
      <c r="E793" s="88">
        <v>412487.07000000007</v>
      </c>
      <c r="F793" s="88">
        <v>510503</v>
      </c>
      <c r="G793" s="88">
        <v>2210412</v>
      </c>
      <c r="H793" s="88"/>
      <c r="I793" s="89">
        <v>41530</v>
      </c>
      <c r="J793" s="89">
        <v>1937025</v>
      </c>
      <c r="K793" s="89">
        <v>151393</v>
      </c>
      <c r="L793" s="88">
        <v>0</v>
      </c>
      <c r="M793" s="88"/>
      <c r="N793" s="89">
        <v>77455</v>
      </c>
      <c r="O793" s="89">
        <v>714946</v>
      </c>
      <c r="P793" s="89">
        <v>0</v>
      </c>
      <c r="Q793" s="88">
        <v>118586</v>
      </c>
      <c r="R793" s="88"/>
      <c r="S793" s="89">
        <v>590811</v>
      </c>
      <c r="T793" s="90">
        <v>-36690</v>
      </c>
      <c r="U793" s="90">
        <v>554121</v>
      </c>
    </row>
    <row r="794" spans="1:21">
      <c r="A794" s="86">
        <v>98637</v>
      </c>
      <c r="B794" s="87" t="s">
        <v>2268</v>
      </c>
      <c r="C794" s="198">
        <v>2.2200000000000001E-5</v>
      </c>
      <c r="D794" s="198">
        <v>2.3499999999999999E-5</v>
      </c>
      <c r="E794" s="88">
        <v>14029.520000000002</v>
      </c>
      <c r="F794" s="88">
        <v>10547</v>
      </c>
      <c r="G794" s="88">
        <v>47116</v>
      </c>
      <c r="H794" s="88"/>
      <c r="I794" s="89">
        <v>885.22500000000002</v>
      </c>
      <c r="J794" s="89">
        <v>41288</v>
      </c>
      <c r="K794" s="89">
        <v>3227</v>
      </c>
      <c r="L794" s="88">
        <v>6585</v>
      </c>
      <c r="M794" s="88"/>
      <c r="N794" s="89">
        <v>1651</v>
      </c>
      <c r="O794" s="89">
        <v>15239</v>
      </c>
      <c r="P794" s="89">
        <v>0</v>
      </c>
      <c r="Q794" s="88">
        <v>0</v>
      </c>
      <c r="R794" s="88"/>
      <c r="S794" s="89">
        <v>12593</v>
      </c>
      <c r="T794" s="90">
        <v>2204</v>
      </c>
      <c r="U794" s="90">
        <v>14798</v>
      </c>
    </row>
    <row r="795" spans="1:21">
      <c r="A795" s="86">
        <v>98641</v>
      </c>
      <c r="B795" s="87" t="s">
        <v>2269</v>
      </c>
      <c r="C795" s="198">
        <v>3.0019999999999998E-4</v>
      </c>
      <c r="D795" s="198">
        <v>3.1819999999999998E-4</v>
      </c>
      <c r="E795" s="88">
        <v>122409.70999999999</v>
      </c>
      <c r="F795" s="88">
        <v>142806</v>
      </c>
      <c r="G795" s="88">
        <v>637125</v>
      </c>
      <c r="H795" s="88"/>
      <c r="I795" s="89">
        <v>11970</v>
      </c>
      <c r="J795" s="89">
        <v>558325</v>
      </c>
      <c r="K795" s="89">
        <v>43637</v>
      </c>
      <c r="L795" s="88">
        <v>4514</v>
      </c>
      <c r="M795" s="88"/>
      <c r="N795" s="89">
        <v>22326</v>
      </c>
      <c r="O795" s="89">
        <v>206075</v>
      </c>
      <c r="P795" s="89">
        <v>0</v>
      </c>
      <c r="Q795" s="88">
        <v>10581</v>
      </c>
      <c r="R795" s="88"/>
      <c r="S795" s="89">
        <v>170294</v>
      </c>
      <c r="T795" s="90">
        <v>-473</v>
      </c>
      <c r="U795" s="90">
        <v>169821</v>
      </c>
    </row>
    <row r="796" spans="1:21">
      <c r="A796" s="86">
        <v>98647</v>
      </c>
      <c r="B796" s="87" t="s">
        <v>2270</v>
      </c>
      <c r="C796" s="198">
        <v>0</v>
      </c>
      <c r="D796" s="198">
        <v>1.24E-5</v>
      </c>
      <c r="E796" s="88">
        <v>0</v>
      </c>
      <c r="F796" s="88">
        <v>5565</v>
      </c>
      <c r="G796" s="88">
        <v>0</v>
      </c>
      <c r="H796" s="88"/>
      <c r="I796" s="89">
        <v>0</v>
      </c>
      <c r="J796" s="89">
        <v>0</v>
      </c>
      <c r="K796" s="89">
        <v>0</v>
      </c>
      <c r="L796" s="88">
        <v>4884</v>
      </c>
      <c r="M796" s="88"/>
      <c r="N796" s="89">
        <v>0</v>
      </c>
      <c r="O796" s="89">
        <v>0</v>
      </c>
      <c r="P796" s="89">
        <v>0</v>
      </c>
      <c r="Q796" s="88">
        <v>6717</v>
      </c>
      <c r="R796" s="88"/>
      <c r="S796" s="89">
        <v>0</v>
      </c>
      <c r="T796" s="90">
        <v>178</v>
      </c>
      <c r="U796" s="90">
        <v>178</v>
      </c>
    </row>
    <row r="797" spans="1:21">
      <c r="A797" s="86">
        <v>98701</v>
      </c>
      <c r="B797" s="87" t="s">
        <v>2271</v>
      </c>
      <c r="C797" s="198">
        <v>1.1793000000000001E-3</v>
      </c>
      <c r="D797" s="198">
        <v>1.0842E-3</v>
      </c>
      <c r="E797" s="88">
        <v>425946.13</v>
      </c>
      <c r="F797" s="88">
        <v>486582</v>
      </c>
      <c r="G797" s="88">
        <v>2502870</v>
      </c>
      <c r="H797" s="88"/>
      <c r="I797" s="89">
        <v>47025</v>
      </c>
      <c r="J797" s="89">
        <v>2193312</v>
      </c>
      <c r="K797" s="89">
        <v>171424</v>
      </c>
      <c r="L797" s="88">
        <v>4631</v>
      </c>
      <c r="M797" s="88"/>
      <c r="N797" s="89">
        <v>87703</v>
      </c>
      <c r="O797" s="89">
        <v>809540</v>
      </c>
      <c r="P797" s="89">
        <v>0</v>
      </c>
      <c r="Q797" s="88">
        <v>48875</v>
      </c>
      <c r="R797" s="88"/>
      <c r="S797" s="89">
        <v>668980</v>
      </c>
      <c r="T797" s="90">
        <v>-17040</v>
      </c>
      <c r="U797" s="90">
        <v>651940</v>
      </c>
    </row>
    <row r="798" spans="1:21">
      <c r="A798" s="86">
        <v>98711</v>
      </c>
      <c r="B798" s="87" t="s">
        <v>2272</v>
      </c>
      <c r="C798" s="198">
        <v>1.8039999999999999E-4</v>
      </c>
      <c r="D798" s="198">
        <v>1.7589999999999999E-4</v>
      </c>
      <c r="E798" s="88">
        <v>62579.819999999992</v>
      </c>
      <c r="F798" s="88">
        <v>78943</v>
      </c>
      <c r="G798" s="88">
        <v>382869</v>
      </c>
      <c r="H798" s="88"/>
      <c r="I798" s="89">
        <v>7193.45</v>
      </c>
      <c r="J798" s="89">
        <v>335515</v>
      </c>
      <c r="K798" s="89">
        <v>26223</v>
      </c>
      <c r="L798" s="88">
        <v>2488</v>
      </c>
      <c r="M798" s="88"/>
      <c r="N798" s="89">
        <v>13416</v>
      </c>
      <c r="O798" s="89">
        <v>123837</v>
      </c>
      <c r="P798" s="89">
        <v>0</v>
      </c>
      <c r="Q798" s="88">
        <v>10451</v>
      </c>
      <c r="R798" s="88"/>
      <c r="S798" s="89">
        <v>102335</v>
      </c>
      <c r="T798" s="90">
        <v>-1808</v>
      </c>
      <c r="U798" s="90">
        <v>100527</v>
      </c>
    </row>
    <row r="799" spans="1:21">
      <c r="A799" s="86">
        <v>98717</v>
      </c>
      <c r="B799" s="87" t="s">
        <v>2273</v>
      </c>
      <c r="C799" s="198">
        <v>1.8600000000000001E-5</v>
      </c>
      <c r="D799" s="198">
        <v>1.98E-5</v>
      </c>
      <c r="E799" s="88">
        <v>7760.9400000000005</v>
      </c>
      <c r="F799" s="88">
        <v>8886</v>
      </c>
      <c r="G799" s="88">
        <v>39475</v>
      </c>
      <c r="H799" s="88"/>
      <c r="I799" s="89">
        <v>742</v>
      </c>
      <c r="J799" s="89">
        <v>34593</v>
      </c>
      <c r="K799" s="89">
        <v>2704</v>
      </c>
      <c r="L799" s="88">
        <v>783</v>
      </c>
      <c r="M799" s="88"/>
      <c r="N799" s="89">
        <v>1383</v>
      </c>
      <c r="O799" s="89">
        <v>12768</v>
      </c>
      <c r="P799" s="89">
        <v>0</v>
      </c>
      <c r="Q799" s="88">
        <v>798</v>
      </c>
      <c r="R799" s="88"/>
      <c r="S799" s="89">
        <v>10551</v>
      </c>
      <c r="T799" s="90">
        <v>13</v>
      </c>
      <c r="U799" s="90">
        <v>10565</v>
      </c>
    </row>
    <row r="800" spans="1:21">
      <c r="A800" s="86">
        <v>98801</v>
      </c>
      <c r="B800" s="87" t="s">
        <v>2274</v>
      </c>
      <c r="C800" s="198">
        <v>2.1771999999999998E-3</v>
      </c>
      <c r="D800" s="198">
        <v>2.1686000000000001E-3</v>
      </c>
      <c r="E800" s="88">
        <v>916501.02000000014</v>
      </c>
      <c r="F800" s="88">
        <v>973255</v>
      </c>
      <c r="G800" s="88">
        <v>4620748</v>
      </c>
      <c r="H800" s="88"/>
      <c r="I800" s="89">
        <v>86816</v>
      </c>
      <c r="J800" s="89">
        <v>4049248</v>
      </c>
      <c r="K800" s="89">
        <v>316480</v>
      </c>
      <c r="L800" s="88">
        <v>92904</v>
      </c>
      <c r="M800" s="88"/>
      <c r="N800" s="89">
        <v>161916</v>
      </c>
      <c r="O800" s="89">
        <v>1494556</v>
      </c>
      <c r="P800" s="89">
        <v>0</v>
      </c>
      <c r="Q800" s="88">
        <v>0</v>
      </c>
      <c r="R800" s="88"/>
      <c r="S800" s="89">
        <v>1235058</v>
      </c>
      <c r="T800" s="90">
        <v>33821</v>
      </c>
      <c r="U800" s="90">
        <v>1268879</v>
      </c>
    </row>
    <row r="801" spans="1:21">
      <c r="A801" s="86">
        <v>98811</v>
      </c>
      <c r="B801" s="87" t="s">
        <v>2275</v>
      </c>
      <c r="C801" s="198">
        <v>7.1120000000000005E-4</v>
      </c>
      <c r="D801" s="198">
        <v>7.737E-4</v>
      </c>
      <c r="E801" s="88">
        <v>290528.34999999998</v>
      </c>
      <c r="F801" s="88">
        <v>347232</v>
      </c>
      <c r="G801" s="88">
        <v>1509405</v>
      </c>
      <c r="H801" s="88"/>
      <c r="I801" s="89">
        <v>28359</v>
      </c>
      <c r="J801" s="89">
        <v>1322720</v>
      </c>
      <c r="K801" s="89">
        <v>103381</v>
      </c>
      <c r="L801" s="88">
        <v>31001</v>
      </c>
      <c r="M801" s="88"/>
      <c r="N801" s="89">
        <v>52891</v>
      </c>
      <c r="O801" s="89">
        <v>488209</v>
      </c>
      <c r="P801" s="89">
        <v>0</v>
      </c>
      <c r="Q801" s="88">
        <v>35404</v>
      </c>
      <c r="R801" s="88"/>
      <c r="S801" s="89">
        <v>403442</v>
      </c>
      <c r="T801" s="90">
        <v>4854</v>
      </c>
      <c r="U801" s="90">
        <v>408295</v>
      </c>
    </row>
    <row r="802" spans="1:21">
      <c r="A802" s="86">
        <v>98817</v>
      </c>
      <c r="B802" s="87" t="s">
        <v>2276</v>
      </c>
      <c r="C802" s="198">
        <v>2.34E-5</v>
      </c>
      <c r="D802" s="198">
        <v>2.6400000000000001E-5</v>
      </c>
      <c r="E802" s="88">
        <v>11958.25</v>
      </c>
      <c r="F802" s="88">
        <v>11848</v>
      </c>
      <c r="G802" s="88">
        <v>49663</v>
      </c>
      <c r="H802" s="88"/>
      <c r="I802" s="89">
        <v>933</v>
      </c>
      <c r="J802" s="89">
        <v>43520</v>
      </c>
      <c r="K802" s="89">
        <v>3401</v>
      </c>
      <c r="L802" s="88">
        <v>244</v>
      </c>
      <c r="M802" s="88"/>
      <c r="N802" s="89">
        <v>1740</v>
      </c>
      <c r="O802" s="89">
        <v>16063</v>
      </c>
      <c r="P802" s="89">
        <v>0</v>
      </c>
      <c r="Q802" s="88">
        <v>4380</v>
      </c>
      <c r="R802" s="88"/>
      <c r="S802" s="89">
        <v>13274</v>
      </c>
      <c r="T802" s="90">
        <v>-2136</v>
      </c>
      <c r="U802" s="90">
        <v>11138</v>
      </c>
    </row>
    <row r="803" spans="1:21">
      <c r="A803" s="86">
        <v>98901</v>
      </c>
      <c r="B803" s="87" t="s">
        <v>2277</v>
      </c>
      <c r="C803" s="198">
        <v>3.392E-4</v>
      </c>
      <c r="D803" s="198">
        <v>3.4190000000000002E-4</v>
      </c>
      <c r="E803" s="88">
        <v>138120.55999999997</v>
      </c>
      <c r="F803" s="88">
        <v>153443</v>
      </c>
      <c r="G803" s="88">
        <v>719896</v>
      </c>
      <c r="H803" s="88"/>
      <c r="I803" s="89">
        <v>13525.6</v>
      </c>
      <c r="J803" s="89">
        <v>630858</v>
      </c>
      <c r="K803" s="89">
        <v>49306</v>
      </c>
      <c r="L803" s="88">
        <v>2099</v>
      </c>
      <c r="M803" s="88"/>
      <c r="N803" s="89">
        <v>25226</v>
      </c>
      <c r="O803" s="89">
        <v>232847</v>
      </c>
      <c r="P803" s="89">
        <v>0</v>
      </c>
      <c r="Q803" s="88">
        <v>3837</v>
      </c>
      <c r="R803" s="88"/>
      <c r="S803" s="89">
        <v>192418</v>
      </c>
      <c r="T803" s="90">
        <v>-562</v>
      </c>
      <c r="U803" s="90">
        <v>191855</v>
      </c>
    </row>
    <row r="804" spans="1:21">
      <c r="A804" s="86">
        <v>98904</v>
      </c>
      <c r="B804" s="87" t="s">
        <v>2278</v>
      </c>
      <c r="C804" s="198">
        <v>5.2000000000000002E-6</v>
      </c>
      <c r="D804" s="198">
        <v>3.4000000000000001E-6</v>
      </c>
      <c r="E804" s="88">
        <v>0</v>
      </c>
      <c r="F804" s="88">
        <v>1526</v>
      </c>
      <c r="G804" s="88">
        <v>11036</v>
      </c>
      <c r="H804" s="88"/>
      <c r="I804" s="89">
        <v>207.35</v>
      </c>
      <c r="J804" s="89">
        <v>9671</v>
      </c>
      <c r="K804" s="89">
        <v>756</v>
      </c>
      <c r="L804" s="88">
        <v>575</v>
      </c>
      <c r="M804" s="88"/>
      <c r="N804" s="89">
        <v>387</v>
      </c>
      <c r="O804" s="89">
        <v>3570</v>
      </c>
      <c r="P804" s="89">
        <v>0</v>
      </c>
      <c r="Q804" s="88">
        <v>723</v>
      </c>
      <c r="R804" s="88"/>
      <c r="S804" s="89">
        <v>2950</v>
      </c>
      <c r="T804" s="90">
        <v>22</v>
      </c>
      <c r="U804" s="90">
        <v>2972</v>
      </c>
    </row>
    <row r="805" spans="1:21">
      <c r="A805" s="86">
        <v>98911</v>
      </c>
      <c r="B805" s="87" t="s">
        <v>2279</v>
      </c>
      <c r="C805" s="198">
        <v>2.8600000000000001E-5</v>
      </c>
      <c r="D805" s="198">
        <v>2.5899999999999999E-5</v>
      </c>
      <c r="E805" s="88">
        <v>16745.140000000003</v>
      </c>
      <c r="F805" s="88">
        <v>11624</v>
      </c>
      <c r="G805" s="88">
        <v>60699</v>
      </c>
      <c r="H805" s="88"/>
      <c r="I805" s="89">
        <v>1140.425</v>
      </c>
      <c r="J805" s="89">
        <v>53191</v>
      </c>
      <c r="K805" s="89">
        <v>4157</v>
      </c>
      <c r="L805" s="88">
        <v>13795</v>
      </c>
      <c r="M805" s="88"/>
      <c r="N805" s="89">
        <v>2127</v>
      </c>
      <c r="O805" s="89">
        <v>19633</v>
      </c>
      <c r="P805" s="89">
        <v>0</v>
      </c>
      <c r="Q805" s="88">
        <v>0</v>
      </c>
      <c r="R805" s="88"/>
      <c r="S805" s="89">
        <v>16224</v>
      </c>
      <c r="T805" s="90">
        <v>4655</v>
      </c>
      <c r="U805" s="90">
        <v>20879</v>
      </c>
    </row>
    <row r="806" spans="1:21">
      <c r="A806" s="86">
        <v>99001</v>
      </c>
      <c r="B806" s="87" t="s">
        <v>2280</v>
      </c>
      <c r="C806" s="198">
        <v>7.8098999999999998E-3</v>
      </c>
      <c r="D806" s="198">
        <v>7.5116999999999996E-3</v>
      </c>
      <c r="E806" s="88">
        <v>3132307.8499999996</v>
      </c>
      <c r="F806" s="88">
        <v>3371206</v>
      </c>
      <c r="G806" s="88">
        <v>16575224</v>
      </c>
      <c r="H806" s="88"/>
      <c r="I806" s="89">
        <v>311420</v>
      </c>
      <c r="J806" s="89">
        <v>14525180</v>
      </c>
      <c r="K806" s="89">
        <v>1135255</v>
      </c>
      <c r="L806" s="88">
        <v>444444</v>
      </c>
      <c r="M806" s="88"/>
      <c r="N806" s="89">
        <v>580814</v>
      </c>
      <c r="O806" s="89">
        <v>5361168</v>
      </c>
      <c r="P806" s="89">
        <v>0</v>
      </c>
      <c r="Q806" s="88">
        <v>0</v>
      </c>
      <c r="R806" s="88"/>
      <c r="S806" s="89">
        <v>4430314</v>
      </c>
      <c r="T806" s="90">
        <v>166582</v>
      </c>
      <c r="U806" s="90">
        <v>4596896</v>
      </c>
    </row>
    <row r="807" spans="1:21">
      <c r="A807" s="86">
        <v>99011</v>
      </c>
      <c r="B807" s="87" t="s">
        <v>2281</v>
      </c>
      <c r="C807" s="198">
        <v>3.9039000000000001E-3</v>
      </c>
      <c r="D807" s="198">
        <v>4.3128999999999997E-3</v>
      </c>
      <c r="E807" s="88">
        <v>1564249.0799999998</v>
      </c>
      <c r="F807" s="88">
        <v>1935604</v>
      </c>
      <c r="G807" s="88">
        <v>8285384</v>
      </c>
      <c r="H807" s="88"/>
      <c r="I807" s="89">
        <v>155668</v>
      </c>
      <c r="J807" s="89">
        <v>7260637</v>
      </c>
      <c r="K807" s="89">
        <v>567475</v>
      </c>
      <c r="L807" s="88">
        <v>0</v>
      </c>
      <c r="M807" s="88"/>
      <c r="N807" s="89">
        <v>290329</v>
      </c>
      <c r="O807" s="89">
        <v>2679863</v>
      </c>
      <c r="P807" s="89">
        <v>0</v>
      </c>
      <c r="Q807" s="88">
        <v>573396</v>
      </c>
      <c r="R807" s="88"/>
      <c r="S807" s="89">
        <v>2214561</v>
      </c>
      <c r="T807" s="90">
        <v>-205801</v>
      </c>
      <c r="U807" s="90">
        <v>2008761</v>
      </c>
    </row>
    <row r="808" spans="1:21">
      <c r="A808" s="86">
        <v>99013</v>
      </c>
      <c r="B808" s="87" t="s">
        <v>2282</v>
      </c>
      <c r="C808" s="198">
        <v>6.02E-5</v>
      </c>
      <c r="D808" s="198">
        <v>7.2299999999999996E-5</v>
      </c>
      <c r="E808" s="88">
        <v>23490.16</v>
      </c>
      <c r="F808" s="88">
        <v>32448</v>
      </c>
      <c r="G808" s="88">
        <v>127765</v>
      </c>
      <c r="H808" s="88"/>
      <c r="I808" s="89">
        <v>2400.4749999999999</v>
      </c>
      <c r="J808" s="89">
        <v>111962</v>
      </c>
      <c r="K808" s="89">
        <v>8751</v>
      </c>
      <c r="L808" s="88">
        <v>20</v>
      </c>
      <c r="M808" s="88"/>
      <c r="N808" s="89">
        <v>4477</v>
      </c>
      <c r="O808" s="89">
        <v>41325</v>
      </c>
      <c r="P808" s="89">
        <v>0</v>
      </c>
      <c r="Q808" s="88">
        <v>8750</v>
      </c>
      <c r="R808" s="88"/>
      <c r="S808" s="89">
        <v>34150</v>
      </c>
      <c r="T808" s="90">
        <v>-2370</v>
      </c>
      <c r="U808" s="90">
        <v>31779</v>
      </c>
    </row>
    <row r="809" spans="1:21">
      <c r="A809" s="86">
        <v>99014</v>
      </c>
      <c r="B809" s="87" t="s">
        <v>2283</v>
      </c>
      <c r="C809" s="198">
        <v>2.4199999999999999E-5</v>
      </c>
      <c r="D809" s="198">
        <v>0</v>
      </c>
      <c r="E809" s="88">
        <v>13216.55</v>
      </c>
      <c r="F809" s="88">
        <v>0</v>
      </c>
      <c r="G809" s="88">
        <v>51361</v>
      </c>
      <c r="H809" s="88"/>
      <c r="I809" s="89">
        <v>965</v>
      </c>
      <c r="J809" s="89">
        <v>45008</v>
      </c>
      <c r="K809" s="89">
        <v>3518</v>
      </c>
      <c r="L809" s="88">
        <v>15702</v>
      </c>
      <c r="M809" s="88"/>
      <c r="N809" s="89">
        <v>1800</v>
      </c>
      <c r="O809" s="89">
        <v>16612</v>
      </c>
      <c r="P809" s="89">
        <v>0</v>
      </c>
      <c r="Q809" s="88">
        <v>0</v>
      </c>
      <c r="R809" s="88"/>
      <c r="S809" s="89">
        <v>13728</v>
      </c>
      <c r="T809" s="90">
        <v>4068</v>
      </c>
      <c r="U809" s="90">
        <v>17796</v>
      </c>
    </row>
    <row r="810" spans="1:21">
      <c r="A810" s="86">
        <v>99017</v>
      </c>
      <c r="B810" s="87" t="s">
        <v>2284</v>
      </c>
      <c r="C810" s="198">
        <v>4.6999999999999997E-5</v>
      </c>
      <c r="D810" s="198">
        <v>4.1199999999999999E-5</v>
      </c>
      <c r="E810" s="88">
        <v>19640.829999999998</v>
      </c>
      <c r="F810" s="88">
        <v>18490</v>
      </c>
      <c r="G810" s="88">
        <v>99750</v>
      </c>
      <c r="H810" s="88"/>
      <c r="I810" s="89">
        <v>1874.125</v>
      </c>
      <c r="J810" s="89">
        <v>87413</v>
      </c>
      <c r="K810" s="89">
        <v>6832</v>
      </c>
      <c r="L810" s="88">
        <v>5674</v>
      </c>
      <c r="M810" s="88"/>
      <c r="N810" s="89">
        <v>3495</v>
      </c>
      <c r="O810" s="89">
        <v>32264</v>
      </c>
      <c r="P810" s="89">
        <v>0</v>
      </c>
      <c r="Q810" s="88">
        <v>6645</v>
      </c>
      <c r="R810" s="88"/>
      <c r="S810" s="89">
        <v>26662</v>
      </c>
      <c r="T810" s="90">
        <v>-1651</v>
      </c>
      <c r="U810" s="90">
        <v>25011</v>
      </c>
    </row>
    <row r="811" spans="1:21">
      <c r="A811" s="86">
        <v>99021</v>
      </c>
      <c r="B811" s="87" t="s">
        <v>2285</v>
      </c>
      <c r="C811" s="198">
        <v>1.3420000000000001E-4</v>
      </c>
      <c r="D811" s="198">
        <v>1.3990000000000001E-4</v>
      </c>
      <c r="E811" s="88">
        <v>57840.069999999992</v>
      </c>
      <c r="F811" s="88">
        <v>62786</v>
      </c>
      <c r="G811" s="88">
        <v>284817</v>
      </c>
      <c r="H811" s="88"/>
      <c r="I811" s="89">
        <v>5351</v>
      </c>
      <c r="J811" s="89">
        <v>249591</v>
      </c>
      <c r="K811" s="89">
        <v>19507</v>
      </c>
      <c r="L811" s="88">
        <v>5869</v>
      </c>
      <c r="M811" s="88"/>
      <c r="N811" s="89">
        <v>9980</v>
      </c>
      <c r="O811" s="89">
        <v>92123</v>
      </c>
      <c r="P811" s="89">
        <v>0</v>
      </c>
      <c r="Q811" s="88">
        <v>982</v>
      </c>
      <c r="R811" s="88"/>
      <c r="S811" s="89">
        <v>76127</v>
      </c>
      <c r="T811" s="90">
        <v>1992</v>
      </c>
      <c r="U811" s="90">
        <v>78120</v>
      </c>
    </row>
    <row r="812" spans="1:21">
      <c r="A812" s="86">
        <v>99022</v>
      </c>
      <c r="B812" s="87" t="s">
        <v>836</v>
      </c>
      <c r="C812" s="198">
        <v>1.1800000000000001E-5</v>
      </c>
      <c r="D812" s="198">
        <v>1.33E-5</v>
      </c>
      <c r="E812" s="88">
        <v>10517.039999999999</v>
      </c>
      <c r="F812" s="88">
        <v>5969</v>
      </c>
      <c r="G812" s="88">
        <v>25044</v>
      </c>
      <c r="H812" s="88"/>
      <c r="I812" s="89">
        <v>471</v>
      </c>
      <c r="J812" s="89">
        <v>21946</v>
      </c>
      <c r="K812" s="89">
        <v>1715</v>
      </c>
      <c r="L812" s="88">
        <v>6383</v>
      </c>
      <c r="M812" s="88"/>
      <c r="N812" s="89">
        <v>878</v>
      </c>
      <c r="O812" s="89">
        <v>8100</v>
      </c>
      <c r="P812" s="89">
        <v>0</v>
      </c>
      <c r="Q812" s="88">
        <v>264.67</v>
      </c>
      <c r="R812" s="88"/>
      <c r="S812" s="89">
        <v>6694</v>
      </c>
      <c r="T812" s="90">
        <v>1778</v>
      </c>
      <c r="U812" s="90">
        <v>8472</v>
      </c>
    </row>
    <row r="813" spans="1:21">
      <c r="A813" s="86">
        <v>99031</v>
      </c>
      <c r="B813" s="87" t="s">
        <v>2286</v>
      </c>
      <c r="C813" s="198">
        <v>1.5970000000000001E-4</v>
      </c>
      <c r="D813" s="198">
        <v>1.2860000000000001E-4</v>
      </c>
      <c r="E813" s="88">
        <v>49298.680000000008</v>
      </c>
      <c r="F813" s="88">
        <v>57715</v>
      </c>
      <c r="G813" s="88">
        <v>338937</v>
      </c>
      <c r="H813" s="88"/>
      <c r="I813" s="89">
        <v>6368</v>
      </c>
      <c r="J813" s="89">
        <v>297017</v>
      </c>
      <c r="K813" s="89">
        <v>23214</v>
      </c>
      <c r="L813" s="88">
        <v>3840</v>
      </c>
      <c r="M813" s="88"/>
      <c r="N813" s="89">
        <v>11877</v>
      </c>
      <c r="O813" s="89">
        <v>109627</v>
      </c>
      <c r="P813" s="89">
        <v>0</v>
      </c>
      <c r="Q813" s="88">
        <v>20151</v>
      </c>
      <c r="R813" s="88"/>
      <c r="S813" s="89">
        <v>90593</v>
      </c>
      <c r="T813" s="90">
        <v>-8432</v>
      </c>
      <c r="U813" s="90">
        <v>82161</v>
      </c>
    </row>
    <row r="814" spans="1:21">
      <c r="A814" s="86">
        <v>99041</v>
      </c>
      <c r="B814" s="87" t="s">
        <v>2287</v>
      </c>
      <c r="C814" s="198">
        <v>5.6289999999999997E-4</v>
      </c>
      <c r="D814" s="198">
        <v>5.0670000000000001E-4</v>
      </c>
      <c r="E814" s="88">
        <v>202619.00999999998</v>
      </c>
      <c r="F814" s="88">
        <v>227404</v>
      </c>
      <c r="G814" s="88">
        <v>1194662</v>
      </c>
      <c r="H814" s="88"/>
      <c r="I814" s="89">
        <v>22446</v>
      </c>
      <c r="J814" s="89">
        <v>1046905</v>
      </c>
      <c r="K814" s="89">
        <v>81824</v>
      </c>
      <c r="L814" s="88">
        <v>59009</v>
      </c>
      <c r="M814" s="88"/>
      <c r="N814" s="89">
        <v>41862</v>
      </c>
      <c r="O814" s="89">
        <v>386407</v>
      </c>
      <c r="P814" s="89">
        <v>0</v>
      </c>
      <c r="Q814" s="88">
        <v>0</v>
      </c>
      <c r="R814" s="88"/>
      <c r="S814" s="89">
        <v>319316</v>
      </c>
      <c r="T814" s="90">
        <v>24415</v>
      </c>
      <c r="U814" s="90">
        <v>343731</v>
      </c>
    </row>
    <row r="815" spans="1:21">
      <c r="A815" s="86">
        <v>99047</v>
      </c>
      <c r="B815" s="87" t="s">
        <v>2288</v>
      </c>
      <c r="C815" s="198">
        <v>9.2E-6</v>
      </c>
      <c r="D815" s="198">
        <v>1.19E-5</v>
      </c>
      <c r="E815" s="88">
        <v>6482.9800000000005</v>
      </c>
      <c r="F815" s="88">
        <v>5341</v>
      </c>
      <c r="G815" s="88">
        <v>19525</v>
      </c>
      <c r="H815" s="88"/>
      <c r="I815" s="89">
        <v>366.85</v>
      </c>
      <c r="J815" s="89">
        <v>17111</v>
      </c>
      <c r="K815" s="89">
        <v>1337</v>
      </c>
      <c r="L815" s="88">
        <v>3322</v>
      </c>
      <c r="M815" s="88"/>
      <c r="N815" s="89">
        <v>684</v>
      </c>
      <c r="O815" s="89">
        <v>6315</v>
      </c>
      <c r="P815" s="89">
        <v>0</v>
      </c>
      <c r="Q815" s="88">
        <v>0</v>
      </c>
      <c r="R815" s="88"/>
      <c r="S815" s="89">
        <v>5219</v>
      </c>
      <c r="T815" s="90">
        <v>1258</v>
      </c>
      <c r="U815" s="90">
        <v>6477</v>
      </c>
    </row>
    <row r="816" spans="1:21">
      <c r="A816" s="86">
        <v>99051</v>
      </c>
      <c r="B816" s="87" t="s">
        <v>2289</v>
      </c>
      <c r="C816" s="198">
        <v>3.3349999999999997E-4</v>
      </c>
      <c r="D816" s="198">
        <v>2.8449999999999998E-4</v>
      </c>
      <c r="E816" s="88">
        <v>116232.29000000001</v>
      </c>
      <c r="F816" s="88">
        <v>127682</v>
      </c>
      <c r="G816" s="88">
        <v>707799</v>
      </c>
      <c r="H816" s="88"/>
      <c r="I816" s="89">
        <v>13298</v>
      </c>
      <c r="J816" s="89">
        <v>620257</v>
      </c>
      <c r="K816" s="89">
        <v>48478</v>
      </c>
      <c r="L816" s="88">
        <v>16843</v>
      </c>
      <c r="M816" s="88"/>
      <c r="N816" s="89">
        <v>24802</v>
      </c>
      <c r="O816" s="89">
        <v>228934</v>
      </c>
      <c r="P816" s="89">
        <v>0</v>
      </c>
      <c r="Q816" s="88">
        <v>0</v>
      </c>
      <c r="R816" s="88"/>
      <c r="S816" s="89">
        <v>189184</v>
      </c>
      <c r="T816" s="90">
        <v>5410</v>
      </c>
      <c r="U816" s="90">
        <v>194594</v>
      </c>
    </row>
    <row r="817" spans="1:21">
      <c r="A817" s="86">
        <v>99061</v>
      </c>
      <c r="B817" s="87" t="s">
        <v>2290</v>
      </c>
      <c r="C817" s="198">
        <v>8.3999999999999992E-6</v>
      </c>
      <c r="D817" s="198">
        <v>8.8000000000000004E-6</v>
      </c>
      <c r="E817" s="88">
        <v>7400.82</v>
      </c>
      <c r="F817" s="88">
        <v>3949</v>
      </c>
      <c r="G817" s="88">
        <v>17828</v>
      </c>
      <c r="H817" s="88"/>
      <c r="I817" s="89">
        <v>334.95</v>
      </c>
      <c r="J817" s="89">
        <v>15623</v>
      </c>
      <c r="K817" s="89">
        <v>1221</v>
      </c>
      <c r="L817" s="88">
        <v>6023</v>
      </c>
      <c r="M817" s="88"/>
      <c r="N817" s="89">
        <v>625</v>
      </c>
      <c r="O817" s="89">
        <v>5766</v>
      </c>
      <c r="P817" s="89">
        <v>0</v>
      </c>
      <c r="Q817" s="88">
        <v>0</v>
      </c>
      <c r="R817" s="88"/>
      <c r="S817" s="89">
        <v>4765</v>
      </c>
      <c r="T817" s="90">
        <v>1888</v>
      </c>
      <c r="U817" s="90">
        <v>6653</v>
      </c>
    </row>
    <row r="818" spans="1:21">
      <c r="A818" s="86">
        <v>99071</v>
      </c>
      <c r="B818" s="87" t="s">
        <v>2291</v>
      </c>
      <c r="C818" s="198">
        <v>3.0499999999999999E-5</v>
      </c>
      <c r="D818" s="198">
        <v>3.9799999999999998E-5</v>
      </c>
      <c r="E818" s="88">
        <v>18014.939999999995</v>
      </c>
      <c r="F818" s="88">
        <v>17862</v>
      </c>
      <c r="G818" s="88">
        <v>64731</v>
      </c>
      <c r="H818" s="88"/>
      <c r="I818" s="89">
        <v>1216.1875</v>
      </c>
      <c r="J818" s="89">
        <v>56725</v>
      </c>
      <c r="K818" s="89">
        <v>4434</v>
      </c>
      <c r="L818" s="88">
        <v>0</v>
      </c>
      <c r="M818" s="88"/>
      <c r="N818" s="89">
        <v>2268</v>
      </c>
      <c r="O818" s="89">
        <v>20937</v>
      </c>
      <c r="P818" s="89">
        <v>0</v>
      </c>
      <c r="Q818" s="88">
        <v>3405</v>
      </c>
      <c r="R818" s="88"/>
      <c r="S818" s="89">
        <v>17302</v>
      </c>
      <c r="T818" s="90">
        <v>-1312</v>
      </c>
      <c r="U818" s="90">
        <v>15990</v>
      </c>
    </row>
    <row r="819" spans="1:21">
      <c r="A819" s="86">
        <v>99081</v>
      </c>
      <c r="B819" s="87" t="s">
        <v>2292</v>
      </c>
      <c r="C819" s="198">
        <v>2.9600000000000001E-5</v>
      </c>
      <c r="D819" s="198">
        <v>3.6999999999999998E-5</v>
      </c>
      <c r="E819" s="88">
        <v>11739.53</v>
      </c>
      <c r="F819" s="88">
        <v>16605</v>
      </c>
      <c r="G819" s="88">
        <v>62821</v>
      </c>
      <c r="H819" s="88"/>
      <c r="I819" s="89">
        <v>1180.3</v>
      </c>
      <c r="J819" s="89">
        <v>55051</v>
      </c>
      <c r="K819" s="89">
        <v>4303</v>
      </c>
      <c r="L819" s="88">
        <v>5558</v>
      </c>
      <c r="M819" s="88"/>
      <c r="N819" s="89">
        <v>2201</v>
      </c>
      <c r="O819" s="89">
        <v>20319</v>
      </c>
      <c r="P819" s="89">
        <v>0</v>
      </c>
      <c r="Q819" s="88">
        <v>7640</v>
      </c>
      <c r="R819" s="88"/>
      <c r="S819" s="89">
        <v>16791</v>
      </c>
      <c r="T819" s="90">
        <v>-809</v>
      </c>
      <c r="U819" s="90">
        <v>15982</v>
      </c>
    </row>
    <row r="820" spans="1:21">
      <c r="A820" s="86">
        <v>99091</v>
      </c>
      <c r="B820" s="87" t="s">
        <v>2293</v>
      </c>
      <c r="C820" s="198">
        <v>4.1999999999999996E-6</v>
      </c>
      <c r="D820" s="198">
        <v>4.7999999999999998E-6</v>
      </c>
      <c r="E820" s="88">
        <v>4170.01</v>
      </c>
      <c r="F820" s="88">
        <v>2154</v>
      </c>
      <c r="G820" s="88">
        <v>8914</v>
      </c>
      <c r="H820" s="88"/>
      <c r="I820" s="89">
        <v>167.47499999999999</v>
      </c>
      <c r="J820" s="89">
        <v>7811</v>
      </c>
      <c r="K820" s="89">
        <v>611</v>
      </c>
      <c r="L820" s="88">
        <v>2618</v>
      </c>
      <c r="M820" s="88"/>
      <c r="N820" s="89">
        <v>312</v>
      </c>
      <c r="O820" s="89">
        <v>2883</v>
      </c>
      <c r="P820" s="89">
        <v>0</v>
      </c>
      <c r="Q820" s="88">
        <v>6497.35</v>
      </c>
      <c r="R820" s="88"/>
      <c r="S820" s="89">
        <v>2383</v>
      </c>
      <c r="T820" s="90">
        <v>-2491</v>
      </c>
      <c r="U820" s="90">
        <v>-108</v>
      </c>
    </row>
    <row r="821" spans="1:21">
      <c r="A821" s="86">
        <v>99101</v>
      </c>
      <c r="B821" s="87" t="s">
        <v>2294</v>
      </c>
      <c r="C821" s="198">
        <v>2.0087999999999998E-3</v>
      </c>
      <c r="D821" s="198">
        <v>2.026E-3</v>
      </c>
      <c r="E821" s="88">
        <v>792557.39</v>
      </c>
      <c r="F821" s="88">
        <v>909257</v>
      </c>
      <c r="G821" s="88">
        <v>4263347</v>
      </c>
      <c r="H821" s="88"/>
      <c r="I821" s="89">
        <v>80101</v>
      </c>
      <c r="J821" s="89">
        <v>3736051</v>
      </c>
      <c r="K821" s="89">
        <v>292001</v>
      </c>
      <c r="L821" s="88">
        <v>7868</v>
      </c>
      <c r="M821" s="88"/>
      <c r="N821" s="89">
        <v>149392</v>
      </c>
      <c r="O821" s="89">
        <v>1378957</v>
      </c>
      <c r="P821" s="89">
        <v>0</v>
      </c>
      <c r="Q821" s="88">
        <v>72656</v>
      </c>
      <c r="R821" s="88"/>
      <c r="S821" s="89">
        <v>1139530</v>
      </c>
      <c r="T821" s="90">
        <v>-24965</v>
      </c>
      <c r="U821" s="90">
        <v>1114565</v>
      </c>
    </row>
    <row r="822" spans="1:21">
      <c r="A822" s="86">
        <v>99104</v>
      </c>
      <c r="B822" s="87" t="s">
        <v>2295</v>
      </c>
      <c r="C822" s="198">
        <v>3.4799999999999999E-5</v>
      </c>
      <c r="D822" s="198">
        <v>2.55E-5</v>
      </c>
      <c r="E822" s="88">
        <v>18414.219999999998</v>
      </c>
      <c r="F822" s="88">
        <v>11444</v>
      </c>
      <c r="G822" s="88">
        <v>73857</v>
      </c>
      <c r="H822" s="88"/>
      <c r="I822" s="89">
        <v>1388</v>
      </c>
      <c r="J822" s="89">
        <v>64723</v>
      </c>
      <c r="K822" s="89">
        <v>5059</v>
      </c>
      <c r="L822" s="88">
        <v>14979</v>
      </c>
      <c r="M822" s="88"/>
      <c r="N822" s="89">
        <v>2588</v>
      </c>
      <c r="O822" s="89">
        <v>23889</v>
      </c>
      <c r="P822" s="89">
        <v>0</v>
      </c>
      <c r="Q822" s="88">
        <v>0</v>
      </c>
      <c r="R822" s="88"/>
      <c r="S822" s="89">
        <v>19741</v>
      </c>
      <c r="T822" s="90">
        <v>4886</v>
      </c>
      <c r="U822" s="90">
        <v>24627</v>
      </c>
    </row>
    <row r="823" spans="1:21">
      <c r="A823" s="86">
        <v>99109</v>
      </c>
      <c r="B823" s="87" t="s">
        <v>2296</v>
      </c>
      <c r="C823" s="198">
        <v>1.1849999999999999E-4</v>
      </c>
      <c r="D823" s="198">
        <v>1.4129999999999999E-4</v>
      </c>
      <c r="E823" s="88">
        <v>48014.54</v>
      </c>
      <c r="F823" s="88">
        <v>63415</v>
      </c>
      <c r="G823" s="88">
        <v>251497</v>
      </c>
      <c r="H823" s="88"/>
      <c r="I823" s="89">
        <v>4725.1875</v>
      </c>
      <c r="J823" s="89">
        <v>220391</v>
      </c>
      <c r="K823" s="89">
        <v>17225</v>
      </c>
      <c r="L823" s="88">
        <v>5297</v>
      </c>
      <c r="M823" s="88"/>
      <c r="N823" s="89">
        <v>8813</v>
      </c>
      <c r="O823" s="89">
        <v>81345</v>
      </c>
      <c r="P823" s="89">
        <v>0</v>
      </c>
      <c r="Q823" s="88">
        <v>22236</v>
      </c>
      <c r="R823" s="88"/>
      <c r="S823" s="89">
        <v>67221</v>
      </c>
      <c r="T823" s="90">
        <v>-6150</v>
      </c>
      <c r="U823" s="90">
        <v>61071</v>
      </c>
    </row>
    <row r="824" spans="1:21">
      <c r="A824" s="86">
        <v>99110</v>
      </c>
      <c r="B824" s="87" t="s">
        <v>2297</v>
      </c>
      <c r="C824" s="198">
        <v>1.8369999999999999E-4</v>
      </c>
      <c r="D824" s="198">
        <v>1.728E-4</v>
      </c>
      <c r="E824" s="88">
        <v>101917.56000000001</v>
      </c>
      <c r="F824" s="88">
        <v>77552</v>
      </c>
      <c r="G824" s="88">
        <v>389873</v>
      </c>
      <c r="H824" s="88"/>
      <c r="I824" s="89">
        <v>7325</v>
      </c>
      <c r="J824" s="89">
        <v>341653</v>
      </c>
      <c r="K824" s="89">
        <v>26703</v>
      </c>
      <c r="L824" s="88">
        <v>63672</v>
      </c>
      <c r="M824" s="88"/>
      <c r="N824" s="89">
        <v>13662</v>
      </c>
      <c r="O824" s="89">
        <v>126102</v>
      </c>
      <c r="P824" s="89">
        <v>0</v>
      </c>
      <c r="Q824" s="88">
        <v>0</v>
      </c>
      <c r="R824" s="88"/>
      <c r="S824" s="89">
        <v>104207</v>
      </c>
      <c r="T824" s="90">
        <v>21007</v>
      </c>
      <c r="U824" s="90">
        <v>125214</v>
      </c>
    </row>
    <row r="825" spans="1:21">
      <c r="A825" s="86">
        <v>99111</v>
      </c>
      <c r="B825" s="87" t="s">
        <v>2298</v>
      </c>
      <c r="C825" s="198">
        <v>1.2757000000000001E-3</v>
      </c>
      <c r="D825" s="198">
        <v>1.3278000000000001E-3</v>
      </c>
      <c r="E825" s="88">
        <v>486450.51999999996</v>
      </c>
      <c r="F825" s="88">
        <v>595909</v>
      </c>
      <c r="G825" s="88">
        <v>2707463</v>
      </c>
      <c r="H825" s="88"/>
      <c r="I825" s="89">
        <v>50869</v>
      </c>
      <c r="J825" s="89">
        <v>2372600</v>
      </c>
      <c r="K825" s="89">
        <v>185437</v>
      </c>
      <c r="L825" s="88">
        <v>0</v>
      </c>
      <c r="M825" s="88"/>
      <c r="N825" s="89">
        <v>94873</v>
      </c>
      <c r="O825" s="89">
        <v>875714</v>
      </c>
      <c r="P825" s="89">
        <v>0</v>
      </c>
      <c r="Q825" s="88">
        <v>165116</v>
      </c>
      <c r="R825" s="88"/>
      <c r="S825" s="89">
        <v>723665</v>
      </c>
      <c r="T825" s="90">
        <v>-59086</v>
      </c>
      <c r="U825" s="90">
        <v>664579</v>
      </c>
    </row>
    <row r="826" spans="1:21">
      <c r="A826" s="86">
        <v>99201</v>
      </c>
      <c r="B826" s="87" t="s">
        <v>2299</v>
      </c>
      <c r="C826" s="198">
        <v>3.22145E-2</v>
      </c>
      <c r="D826" s="198">
        <v>3.0831399999999998E-2</v>
      </c>
      <c r="E826" s="88">
        <v>12898805.330000002</v>
      </c>
      <c r="F826" s="88">
        <v>13836947</v>
      </c>
      <c r="G826" s="88">
        <v>68369961</v>
      </c>
      <c r="H826" s="88"/>
      <c r="I826" s="89">
        <v>1284553</v>
      </c>
      <c r="J826" s="89">
        <v>59913880</v>
      </c>
      <c r="K826" s="89">
        <v>4682732</v>
      </c>
      <c r="L826" s="88">
        <v>1101849</v>
      </c>
      <c r="M826" s="88"/>
      <c r="N826" s="89">
        <v>2395760</v>
      </c>
      <c r="O826" s="89">
        <v>22113901</v>
      </c>
      <c r="P826" s="89">
        <v>0</v>
      </c>
      <c r="Q826" s="88">
        <v>485474</v>
      </c>
      <c r="R826" s="88"/>
      <c r="S826" s="89">
        <v>18274287</v>
      </c>
      <c r="T826" s="90">
        <v>101682</v>
      </c>
      <c r="U826" s="90">
        <v>18375969</v>
      </c>
    </row>
    <row r="827" spans="1:21">
      <c r="A827" s="86">
        <v>99202</v>
      </c>
      <c r="B827" s="87" t="s">
        <v>2300</v>
      </c>
      <c r="C827" s="198">
        <v>2.5138000000000001E-3</v>
      </c>
      <c r="D827" s="198">
        <v>2.6002999999999998E-3</v>
      </c>
      <c r="E827" s="88">
        <v>915265.74000000011</v>
      </c>
      <c r="F827" s="88">
        <v>1166999</v>
      </c>
      <c r="G827" s="88">
        <v>5335126</v>
      </c>
      <c r="H827" s="88"/>
      <c r="I827" s="89">
        <v>100238</v>
      </c>
      <c r="J827" s="89">
        <v>4675271</v>
      </c>
      <c r="K827" s="89">
        <v>365408</v>
      </c>
      <c r="L827" s="88">
        <v>0</v>
      </c>
      <c r="M827" s="88"/>
      <c r="N827" s="89">
        <v>186949</v>
      </c>
      <c r="O827" s="89">
        <v>1725618</v>
      </c>
      <c r="P827" s="89">
        <v>0</v>
      </c>
      <c r="Q827" s="88">
        <v>202410</v>
      </c>
      <c r="R827" s="88"/>
      <c r="S827" s="89">
        <v>1426001</v>
      </c>
      <c r="T827" s="90">
        <v>-62123</v>
      </c>
      <c r="U827" s="90">
        <v>1363878</v>
      </c>
    </row>
    <row r="828" spans="1:21">
      <c r="A828" s="86">
        <v>99203</v>
      </c>
      <c r="B828" s="87" t="s">
        <v>2301</v>
      </c>
      <c r="C828" s="198">
        <v>3.1990000000000002E-4</v>
      </c>
      <c r="D828" s="198">
        <v>2.5050000000000002E-4</v>
      </c>
      <c r="E828" s="88">
        <v>105117.04000000001</v>
      </c>
      <c r="F828" s="88">
        <v>112423</v>
      </c>
      <c r="G828" s="88">
        <v>678935</v>
      </c>
      <c r="H828" s="88"/>
      <c r="I828" s="89">
        <v>12756</v>
      </c>
      <c r="J828" s="89">
        <v>594963</v>
      </c>
      <c r="K828" s="89">
        <v>46501</v>
      </c>
      <c r="L828" s="88">
        <v>40829</v>
      </c>
      <c r="M828" s="88"/>
      <c r="N828" s="89">
        <v>23791</v>
      </c>
      <c r="O828" s="89">
        <v>219598</v>
      </c>
      <c r="P828" s="89">
        <v>0</v>
      </c>
      <c r="Q828" s="88">
        <v>0</v>
      </c>
      <c r="R828" s="88"/>
      <c r="S828" s="89">
        <v>181469</v>
      </c>
      <c r="T828" s="90">
        <v>16396</v>
      </c>
      <c r="U828" s="90">
        <v>197865</v>
      </c>
    </row>
    <row r="829" spans="1:21">
      <c r="A829" s="86">
        <v>99204</v>
      </c>
      <c r="B829" s="87" t="s">
        <v>2302</v>
      </c>
      <c r="C829" s="198">
        <v>7.4910000000000005E-4</v>
      </c>
      <c r="D829" s="198">
        <v>6.5600000000000001E-4</v>
      </c>
      <c r="E829" s="88">
        <v>316209.94</v>
      </c>
      <c r="F829" s="88">
        <v>294409</v>
      </c>
      <c r="G829" s="88">
        <v>1589841</v>
      </c>
      <c r="H829" s="88"/>
      <c r="I829" s="89">
        <v>29870</v>
      </c>
      <c r="J829" s="89">
        <v>1393208</v>
      </c>
      <c r="K829" s="89">
        <v>108890</v>
      </c>
      <c r="L829" s="88">
        <v>82158</v>
      </c>
      <c r="M829" s="88"/>
      <c r="N829" s="89">
        <v>55710</v>
      </c>
      <c r="O829" s="89">
        <v>514226</v>
      </c>
      <c r="P829" s="89">
        <v>0</v>
      </c>
      <c r="Q829" s="88">
        <v>0</v>
      </c>
      <c r="R829" s="88"/>
      <c r="S829" s="89">
        <v>424941</v>
      </c>
      <c r="T829" s="90">
        <v>24836</v>
      </c>
      <c r="U829" s="90">
        <v>449777</v>
      </c>
    </row>
    <row r="830" spans="1:21">
      <c r="A830" s="86">
        <v>99206</v>
      </c>
      <c r="B830" s="87" t="s">
        <v>2303</v>
      </c>
      <c r="C830" s="198">
        <v>1.6665E-3</v>
      </c>
      <c r="D830" s="198">
        <v>1.9373999999999999E-3</v>
      </c>
      <c r="E830" s="88">
        <v>1101168.54</v>
      </c>
      <c r="F830" s="88">
        <v>869493</v>
      </c>
      <c r="G830" s="88">
        <v>3536871</v>
      </c>
      <c r="H830" s="88"/>
      <c r="I830" s="89">
        <v>66452</v>
      </c>
      <c r="J830" s="89">
        <v>3099427</v>
      </c>
      <c r="K830" s="89">
        <v>242244</v>
      </c>
      <c r="L830" s="88">
        <v>400880</v>
      </c>
      <c r="M830" s="88"/>
      <c r="N830" s="89">
        <v>123936</v>
      </c>
      <c r="O830" s="89">
        <v>1143982</v>
      </c>
      <c r="P830" s="89">
        <v>0</v>
      </c>
      <c r="Q830" s="88">
        <v>13550</v>
      </c>
      <c r="R830" s="88"/>
      <c r="S830" s="89">
        <v>945354</v>
      </c>
      <c r="T830" s="90">
        <v>117813</v>
      </c>
      <c r="U830" s="90">
        <v>1063167</v>
      </c>
    </row>
    <row r="831" spans="1:21">
      <c r="A831" s="86">
        <v>99207</v>
      </c>
      <c r="B831" s="87" t="s">
        <v>2304</v>
      </c>
      <c r="C831" s="198">
        <v>1.3430000000000001E-4</v>
      </c>
      <c r="D831" s="198">
        <v>1.4320000000000001E-4</v>
      </c>
      <c r="E831" s="88">
        <v>122929.82</v>
      </c>
      <c r="F831" s="88">
        <v>64267</v>
      </c>
      <c r="G831" s="88">
        <v>285030</v>
      </c>
      <c r="H831" s="88"/>
      <c r="I831" s="89">
        <v>5355</v>
      </c>
      <c r="J831" s="89">
        <v>249777</v>
      </c>
      <c r="K831" s="89">
        <v>19522</v>
      </c>
      <c r="L831" s="88">
        <v>79584</v>
      </c>
      <c r="M831" s="88"/>
      <c r="N831" s="89">
        <v>9988</v>
      </c>
      <c r="O831" s="89">
        <v>92191</v>
      </c>
      <c r="P831" s="89">
        <v>0</v>
      </c>
      <c r="Q831" s="88">
        <v>0</v>
      </c>
      <c r="R831" s="88"/>
      <c r="S831" s="89">
        <v>76184</v>
      </c>
      <c r="T831" s="90">
        <v>24293</v>
      </c>
      <c r="U831" s="90">
        <v>100477</v>
      </c>
    </row>
    <row r="832" spans="1:21">
      <c r="A832" s="86">
        <v>99208</v>
      </c>
      <c r="B832" s="87" t="s">
        <v>2305</v>
      </c>
      <c r="C832" s="198">
        <v>1.3669999999999999E-4</v>
      </c>
      <c r="D832" s="198">
        <v>1.774E-4</v>
      </c>
      <c r="E832" s="88">
        <v>46839.619999999995</v>
      </c>
      <c r="F832" s="88">
        <v>79616</v>
      </c>
      <c r="G832" s="88">
        <v>290123</v>
      </c>
      <c r="H832" s="88"/>
      <c r="I832" s="89">
        <v>5451</v>
      </c>
      <c r="J832" s="89">
        <v>254240</v>
      </c>
      <c r="K832" s="89">
        <v>19871</v>
      </c>
      <c r="L832" s="88">
        <v>0</v>
      </c>
      <c r="M832" s="88"/>
      <c r="N832" s="89">
        <v>10166</v>
      </c>
      <c r="O832" s="89">
        <v>93839</v>
      </c>
      <c r="P832" s="89">
        <v>0</v>
      </c>
      <c r="Q832" s="88">
        <v>57522</v>
      </c>
      <c r="R832" s="88"/>
      <c r="S832" s="89">
        <v>77546</v>
      </c>
      <c r="T832" s="90">
        <v>-20235</v>
      </c>
      <c r="U832" s="90">
        <v>57311</v>
      </c>
    </row>
    <row r="833" spans="1:21">
      <c r="A833" s="86">
        <v>99210</v>
      </c>
      <c r="B833" s="87" t="s">
        <v>2306</v>
      </c>
      <c r="C833" s="198">
        <v>1.5945E-3</v>
      </c>
      <c r="D833" s="198">
        <v>1.6262E-3</v>
      </c>
      <c r="E833" s="88">
        <v>706575.50999999989</v>
      </c>
      <c r="F833" s="88">
        <v>729829</v>
      </c>
      <c r="G833" s="88">
        <v>3384063</v>
      </c>
      <c r="H833" s="88"/>
      <c r="I833" s="89">
        <v>63581</v>
      </c>
      <c r="J833" s="89">
        <v>2965518</v>
      </c>
      <c r="K833" s="89">
        <v>231778</v>
      </c>
      <c r="L833" s="88">
        <v>80869</v>
      </c>
      <c r="M833" s="88"/>
      <c r="N833" s="89">
        <v>118581</v>
      </c>
      <c r="O833" s="89">
        <v>1094557</v>
      </c>
      <c r="P833" s="89">
        <v>0</v>
      </c>
      <c r="Q833" s="88">
        <v>0</v>
      </c>
      <c r="R833" s="88"/>
      <c r="S833" s="89">
        <v>904510</v>
      </c>
      <c r="T833" s="90">
        <v>27611</v>
      </c>
      <c r="U833" s="90">
        <v>932122</v>
      </c>
    </row>
    <row r="834" spans="1:21">
      <c r="A834" s="86">
        <v>99211</v>
      </c>
      <c r="B834" s="87" t="s">
        <v>2307</v>
      </c>
      <c r="C834" s="198">
        <v>3.8233999999999997E-2</v>
      </c>
      <c r="D834" s="198">
        <v>3.7564199999999999E-2</v>
      </c>
      <c r="E834" s="88">
        <v>14152947.149999999</v>
      </c>
      <c r="F834" s="88">
        <v>16858588</v>
      </c>
      <c r="G834" s="88">
        <v>81145356</v>
      </c>
      <c r="H834" s="88"/>
      <c r="I834" s="89">
        <v>1524580.75</v>
      </c>
      <c r="J834" s="89">
        <v>71109199</v>
      </c>
      <c r="K834" s="89">
        <v>5557732</v>
      </c>
      <c r="L834" s="88">
        <v>0</v>
      </c>
      <c r="M834" s="88"/>
      <c r="N834" s="89">
        <v>2843424</v>
      </c>
      <c r="O834" s="89">
        <v>26246035</v>
      </c>
      <c r="P834" s="89">
        <v>0</v>
      </c>
      <c r="Q834" s="88">
        <v>1538962</v>
      </c>
      <c r="R834" s="88"/>
      <c r="S834" s="89">
        <v>21688963</v>
      </c>
      <c r="T834" s="90">
        <v>-519725</v>
      </c>
      <c r="U834" s="90">
        <v>21169238</v>
      </c>
    </row>
    <row r="835" spans="1:21">
      <c r="A835" s="86">
        <v>99212</v>
      </c>
      <c r="B835" s="87" t="s">
        <v>2308</v>
      </c>
      <c r="C835" s="198">
        <v>7.4400000000000006E-5</v>
      </c>
      <c r="D835" s="198">
        <v>1.2750000000000001E-4</v>
      </c>
      <c r="E835" s="88">
        <v>26346.03</v>
      </c>
      <c r="F835" s="88">
        <v>57221</v>
      </c>
      <c r="G835" s="88">
        <v>157902</v>
      </c>
      <c r="H835" s="88"/>
      <c r="I835" s="89">
        <v>2967</v>
      </c>
      <c r="J835" s="89">
        <v>138372</v>
      </c>
      <c r="K835" s="89">
        <v>10815</v>
      </c>
      <c r="L835" s="88">
        <v>0</v>
      </c>
      <c r="M835" s="88"/>
      <c r="N835" s="89">
        <v>5533</v>
      </c>
      <c r="O835" s="89">
        <v>51072</v>
      </c>
      <c r="P835" s="89">
        <v>0</v>
      </c>
      <c r="Q835" s="88">
        <v>49365</v>
      </c>
      <c r="R835" s="88"/>
      <c r="S835" s="89">
        <v>42205</v>
      </c>
      <c r="T835" s="90">
        <v>-15321</v>
      </c>
      <c r="U835" s="90">
        <v>26884</v>
      </c>
    </row>
    <row r="836" spans="1:21">
      <c r="A836" s="86">
        <v>99213</v>
      </c>
      <c r="B836" s="87" t="s">
        <v>2309</v>
      </c>
      <c r="C836" s="198">
        <v>8.0730000000000005E-4</v>
      </c>
      <c r="D836" s="198">
        <v>8.3339999999999998E-4</v>
      </c>
      <c r="E836" s="88">
        <v>326034.78000000003</v>
      </c>
      <c r="F836" s="88">
        <v>374025</v>
      </c>
      <c r="G836" s="88">
        <v>1713361</v>
      </c>
      <c r="H836" s="88"/>
      <c r="I836" s="89">
        <v>32191</v>
      </c>
      <c r="J836" s="89">
        <v>1501450</v>
      </c>
      <c r="K836" s="89">
        <v>117350</v>
      </c>
      <c r="L836" s="88">
        <v>9384</v>
      </c>
      <c r="M836" s="88"/>
      <c r="N836" s="89">
        <v>60038</v>
      </c>
      <c r="O836" s="89">
        <v>554178</v>
      </c>
      <c r="P836" s="89">
        <v>0</v>
      </c>
      <c r="Q836" s="88">
        <v>21194</v>
      </c>
      <c r="R836" s="88"/>
      <c r="S836" s="89">
        <v>457956</v>
      </c>
      <c r="T836" s="90">
        <v>-2728</v>
      </c>
      <c r="U836" s="90">
        <v>455228</v>
      </c>
    </row>
    <row r="837" spans="1:21">
      <c r="A837" s="86">
        <v>99218</v>
      </c>
      <c r="B837" s="87" t="s">
        <v>2310</v>
      </c>
      <c r="C837" s="198">
        <v>3.1227999999999998E-3</v>
      </c>
      <c r="D837" s="198">
        <v>2.8506999999999998E-3</v>
      </c>
      <c r="E837" s="88">
        <v>1270452.44</v>
      </c>
      <c r="F837" s="88">
        <v>1279377</v>
      </c>
      <c r="G837" s="88">
        <v>6627628</v>
      </c>
      <c r="H837" s="88"/>
      <c r="I837" s="89">
        <v>124521.65</v>
      </c>
      <c r="J837" s="89">
        <v>5807915</v>
      </c>
      <c r="K837" s="89">
        <v>453933</v>
      </c>
      <c r="L837" s="88">
        <v>189764</v>
      </c>
      <c r="M837" s="88"/>
      <c r="N837" s="89">
        <v>232240</v>
      </c>
      <c r="O837" s="89">
        <v>2143671</v>
      </c>
      <c r="P837" s="89">
        <v>0</v>
      </c>
      <c r="Q837" s="88">
        <v>0</v>
      </c>
      <c r="R837" s="88"/>
      <c r="S837" s="89">
        <v>1771468</v>
      </c>
      <c r="T837" s="90">
        <v>55483</v>
      </c>
      <c r="U837" s="90">
        <v>1826951</v>
      </c>
    </row>
    <row r="838" spans="1:21">
      <c r="A838" s="86">
        <v>99221</v>
      </c>
      <c r="B838" s="87" t="s">
        <v>2311</v>
      </c>
      <c r="C838" s="198">
        <v>1.3092700000000001E-2</v>
      </c>
      <c r="D838" s="198">
        <v>1.33233E-2</v>
      </c>
      <c r="E838" s="88">
        <v>4943527.5200000005</v>
      </c>
      <c r="F838" s="88">
        <v>5979417</v>
      </c>
      <c r="G838" s="88">
        <v>27787095</v>
      </c>
      <c r="H838" s="88"/>
      <c r="I838" s="89">
        <v>522071</v>
      </c>
      <c r="J838" s="89">
        <v>24350353</v>
      </c>
      <c r="K838" s="89">
        <v>1903168</v>
      </c>
      <c r="L838" s="88">
        <v>0</v>
      </c>
      <c r="M838" s="88"/>
      <c r="N838" s="89">
        <v>973691</v>
      </c>
      <c r="O838" s="89">
        <v>8987589</v>
      </c>
      <c r="P838" s="89">
        <v>0</v>
      </c>
      <c r="Q838" s="88">
        <v>703621</v>
      </c>
      <c r="R838" s="88"/>
      <c r="S838" s="89">
        <v>7427083</v>
      </c>
      <c r="T838" s="90">
        <v>-220701</v>
      </c>
      <c r="U838" s="90">
        <v>7206381</v>
      </c>
    </row>
    <row r="839" spans="1:21">
      <c r="A839" s="86">
        <v>99222</v>
      </c>
      <c r="B839" s="87" t="s">
        <v>2312</v>
      </c>
      <c r="C839" s="198">
        <v>4.0099999999999999E-5</v>
      </c>
      <c r="D839" s="198">
        <v>3.82E-5</v>
      </c>
      <c r="E839" s="88">
        <v>13646.550000000001</v>
      </c>
      <c r="F839" s="88">
        <v>17144</v>
      </c>
      <c r="G839" s="88">
        <v>85106</v>
      </c>
      <c r="H839" s="88"/>
      <c r="I839" s="89">
        <v>1599</v>
      </c>
      <c r="J839" s="89">
        <v>74580</v>
      </c>
      <c r="K839" s="89">
        <v>5829</v>
      </c>
      <c r="L839" s="88">
        <v>3575</v>
      </c>
      <c r="M839" s="88"/>
      <c r="N839" s="89">
        <v>2982</v>
      </c>
      <c r="O839" s="89">
        <v>27527</v>
      </c>
      <c r="P839" s="89">
        <v>0</v>
      </c>
      <c r="Q839" s="88">
        <v>1230</v>
      </c>
      <c r="R839" s="88"/>
      <c r="S839" s="89">
        <v>22747</v>
      </c>
      <c r="T839" s="90">
        <v>949</v>
      </c>
      <c r="U839" s="90">
        <v>23697</v>
      </c>
    </row>
    <row r="840" spans="1:21">
      <c r="A840" s="86">
        <v>99231</v>
      </c>
      <c r="B840" s="87" t="s">
        <v>2313</v>
      </c>
      <c r="C840" s="198">
        <v>3.7869999999999999E-4</v>
      </c>
      <c r="D840" s="198">
        <v>3.7139999999999997E-4</v>
      </c>
      <c r="E840" s="88">
        <v>142098.15</v>
      </c>
      <c r="F840" s="88">
        <v>166682</v>
      </c>
      <c r="G840" s="88">
        <v>803728</v>
      </c>
      <c r="H840" s="88"/>
      <c r="I840" s="89">
        <v>15101</v>
      </c>
      <c r="J840" s="89">
        <v>704322</v>
      </c>
      <c r="K840" s="89">
        <v>55048</v>
      </c>
      <c r="L840" s="88">
        <v>0</v>
      </c>
      <c r="M840" s="88"/>
      <c r="N840" s="89">
        <v>28164</v>
      </c>
      <c r="O840" s="89">
        <v>259962</v>
      </c>
      <c r="P840" s="89">
        <v>0</v>
      </c>
      <c r="Q840" s="88">
        <v>27202</v>
      </c>
      <c r="R840" s="88"/>
      <c r="S840" s="89">
        <v>214825</v>
      </c>
      <c r="T840" s="90">
        <v>-11082</v>
      </c>
      <c r="U840" s="90">
        <v>203743</v>
      </c>
    </row>
    <row r="841" spans="1:21">
      <c r="A841" s="86">
        <v>99241</v>
      </c>
      <c r="B841" s="87" t="s">
        <v>2314</v>
      </c>
      <c r="C841" s="198">
        <v>5.6039999999999996E-4</v>
      </c>
      <c r="D841" s="198">
        <v>5.9259999999999998E-4</v>
      </c>
      <c r="E841" s="88">
        <v>196948.58000000002</v>
      </c>
      <c r="F841" s="88">
        <v>265955</v>
      </c>
      <c r="G841" s="88">
        <v>1189357</v>
      </c>
      <c r="H841" s="88"/>
      <c r="I841" s="89">
        <v>22346</v>
      </c>
      <c r="J841" s="89">
        <v>1042255</v>
      </c>
      <c r="K841" s="89">
        <v>81460</v>
      </c>
      <c r="L841" s="88">
        <v>0</v>
      </c>
      <c r="M841" s="88"/>
      <c r="N841" s="89">
        <v>41676</v>
      </c>
      <c r="O841" s="89">
        <v>384691</v>
      </c>
      <c r="P841" s="89">
        <v>0</v>
      </c>
      <c r="Q841" s="88">
        <v>122254</v>
      </c>
      <c r="R841" s="88"/>
      <c r="S841" s="89">
        <v>317898</v>
      </c>
      <c r="T841" s="90">
        <v>-45505</v>
      </c>
      <c r="U841" s="90">
        <v>272393</v>
      </c>
    </row>
    <row r="842" spans="1:21">
      <c r="A842" s="86">
        <v>99251</v>
      </c>
      <c r="B842" s="87" t="s">
        <v>2315</v>
      </c>
      <c r="C842" s="198">
        <v>1.6521000000000001E-3</v>
      </c>
      <c r="D842" s="198">
        <v>1.598E-3</v>
      </c>
      <c r="E842" s="88">
        <v>644905.39999999991</v>
      </c>
      <c r="F842" s="88">
        <v>717173</v>
      </c>
      <c r="G842" s="88">
        <v>3506310</v>
      </c>
      <c r="H842" s="88"/>
      <c r="I842" s="89">
        <v>65877</v>
      </c>
      <c r="J842" s="89">
        <v>3072645</v>
      </c>
      <c r="K842" s="89">
        <v>240151</v>
      </c>
      <c r="L842" s="88">
        <v>3992</v>
      </c>
      <c r="M842" s="88"/>
      <c r="N842" s="89">
        <v>122865</v>
      </c>
      <c r="O842" s="89">
        <v>1134097</v>
      </c>
      <c r="P842" s="89">
        <v>0</v>
      </c>
      <c r="Q842" s="88">
        <v>14191</v>
      </c>
      <c r="R842" s="88"/>
      <c r="S842" s="89">
        <v>937185</v>
      </c>
      <c r="T842" s="90">
        <v>-5897</v>
      </c>
      <c r="U842" s="90">
        <v>931288</v>
      </c>
    </row>
    <row r="843" spans="1:21">
      <c r="A843" s="86">
        <v>99252</v>
      </c>
      <c r="B843" s="87" t="s">
        <v>2316</v>
      </c>
      <c r="C843" s="198">
        <v>5.8279999999999996E-4</v>
      </c>
      <c r="D843" s="198">
        <v>7.4010000000000005E-4</v>
      </c>
      <c r="E843" s="88">
        <v>174600.46999999997</v>
      </c>
      <c r="F843" s="88">
        <v>332152</v>
      </c>
      <c r="G843" s="88">
        <v>1236897</v>
      </c>
      <c r="H843" s="88"/>
      <c r="I843" s="89">
        <v>23239</v>
      </c>
      <c r="J843" s="89">
        <v>1083916</v>
      </c>
      <c r="K843" s="89">
        <v>84716</v>
      </c>
      <c r="L843" s="88">
        <v>0</v>
      </c>
      <c r="M843" s="88"/>
      <c r="N843" s="89">
        <v>43342</v>
      </c>
      <c r="O843" s="89">
        <v>400068</v>
      </c>
      <c r="P843" s="89">
        <v>0</v>
      </c>
      <c r="Q843" s="88">
        <v>244190</v>
      </c>
      <c r="R843" s="88"/>
      <c r="S843" s="89">
        <v>330604</v>
      </c>
      <c r="T843" s="90">
        <v>-77201</v>
      </c>
      <c r="U843" s="90">
        <v>253403</v>
      </c>
    </row>
    <row r="844" spans="1:21">
      <c r="A844" s="86">
        <v>99261</v>
      </c>
      <c r="B844" s="87" t="s">
        <v>2317</v>
      </c>
      <c r="C844" s="198">
        <v>1.9145E-3</v>
      </c>
      <c r="D844" s="198">
        <v>1.8552E-3</v>
      </c>
      <c r="E844" s="88">
        <v>638819.42000000004</v>
      </c>
      <c r="F844" s="88">
        <v>832603</v>
      </c>
      <c r="G844" s="88">
        <v>4063210</v>
      </c>
      <c r="H844" s="88"/>
      <c r="I844" s="89">
        <v>76341</v>
      </c>
      <c r="J844" s="89">
        <v>3560668</v>
      </c>
      <c r="K844" s="89">
        <v>278294</v>
      </c>
      <c r="L844" s="88">
        <v>0</v>
      </c>
      <c r="M844" s="88"/>
      <c r="N844" s="89">
        <v>142379</v>
      </c>
      <c r="O844" s="89">
        <v>1314224</v>
      </c>
      <c r="P844" s="89">
        <v>0</v>
      </c>
      <c r="Q844" s="88">
        <v>177810</v>
      </c>
      <c r="R844" s="88"/>
      <c r="S844" s="89">
        <v>1086037</v>
      </c>
      <c r="T844" s="90">
        <v>-61359</v>
      </c>
      <c r="U844" s="90">
        <v>1024677</v>
      </c>
    </row>
    <row r="845" spans="1:21">
      <c r="A845" s="86">
        <v>99271</v>
      </c>
      <c r="B845" s="87" t="s">
        <v>2318</v>
      </c>
      <c r="C845" s="198">
        <v>3.9248E-3</v>
      </c>
      <c r="D845" s="198">
        <v>3.9693000000000003E-3</v>
      </c>
      <c r="E845" s="88">
        <v>1483973.83</v>
      </c>
      <c r="F845" s="88">
        <v>1781398</v>
      </c>
      <c r="G845" s="88">
        <v>8329740</v>
      </c>
      <c r="H845" s="88"/>
      <c r="I845" s="89">
        <v>156501.4</v>
      </c>
      <c r="J845" s="89">
        <v>7299508</v>
      </c>
      <c r="K845" s="89">
        <v>570513</v>
      </c>
      <c r="L845" s="88">
        <v>0</v>
      </c>
      <c r="M845" s="88"/>
      <c r="N845" s="89">
        <v>291883</v>
      </c>
      <c r="O845" s="89">
        <v>2694210</v>
      </c>
      <c r="P845" s="89">
        <v>0</v>
      </c>
      <c r="Q845" s="88">
        <v>151650</v>
      </c>
      <c r="R845" s="88"/>
      <c r="S845" s="89">
        <v>2226417</v>
      </c>
      <c r="T845" s="90">
        <v>-42013</v>
      </c>
      <c r="U845" s="90">
        <v>2184404</v>
      </c>
    </row>
    <row r="846" spans="1:21">
      <c r="A846" s="86">
        <v>99281</v>
      </c>
      <c r="B846" s="87" t="s">
        <v>2319</v>
      </c>
      <c r="C846" s="198">
        <v>2.2824E-3</v>
      </c>
      <c r="D846" s="198">
        <v>2.3207000000000002E-3</v>
      </c>
      <c r="E846" s="88">
        <v>859937.56999999983</v>
      </c>
      <c r="F846" s="88">
        <v>1041516</v>
      </c>
      <c r="G846" s="88">
        <v>4844017</v>
      </c>
      <c r="H846" s="88"/>
      <c r="I846" s="89">
        <v>91010.7</v>
      </c>
      <c r="J846" s="89">
        <v>4244903</v>
      </c>
      <c r="K846" s="89">
        <v>331772</v>
      </c>
      <c r="L846" s="88">
        <v>13554</v>
      </c>
      <c r="M846" s="88"/>
      <c r="N846" s="89">
        <v>169740</v>
      </c>
      <c r="O846" s="89">
        <v>1566772</v>
      </c>
      <c r="P846" s="89">
        <v>0</v>
      </c>
      <c r="Q846" s="88">
        <v>113243</v>
      </c>
      <c r="R846" s="88"/>
      <c r="S846" s="89">
        <v>1294735</v>
      </c>
      <c r="T846" s="90">
        <v>-25393</v>
      </c>
      <c r="U846" s="90">
        <v>1269342</v>
      </c>
    </row>
    <row r="847" spans="1:21">
      <c r="A847" s="86">
        <v>99291</v>
      </c>
      <c r="B847" s="87" t="s">
        <v>2320</v>
      </c>
      <c r="C847" s="198">
        <v>7.7260000000000002E-4</v>
      </c>
      <c r="D847" s="198">
        <v>8.0780000000000001E-4</v>
      </c>
      <c r="E847" s="88">
        <v>267315.87</v>
      </c>
      <c r="F847" s="88">
        <v>362536</v>
      </c>
      <c r="G847" s="88">
        <v>1639716</v>
      </c>
      <c r="H847" s="88"/>
      <c r="I847" s="89">
        <v>30807</v>
      </c>
      <c r="J847" s="89">
        <v>1436914</v>
      </c>
      <c r="K847" s="89">
        <v>112306</v>
      </c>
      <c r="L847" s="88">
        <v>0</v>
      </c>
      <c r="M847" s="88"/>
      <c r="N847" s="89">
        <v>57457</v>
      </c>
      <c r="O847" s="89">
        <v>530357</v>
      </c>
      <c r="P847" s="89">
        <v>0</v>
      </c>
      <c r="Q847" s="88">
        <v>124026</v>
      </c>
      <c r="R847" s="88"/>
      <c r="S847" s="89">
        <v>438272</v>
      </c>
      <c r="T847" s="90">
        <v>-41703</v>
      </c>
      <c r="U847" s="90">
        <v>396569</v>
      </c>
    </row>
    <row r="848" spans="1:21">
      <c r="A848" s="86">
        <v>99301</v>
      </c>
      <c r="B848" s="87" t="s">
        <v>2321</v>
      </c>
      <c r="C848" s="198">
        <v>1.8458000000000001E-3</v>
      </c>
      <c r="D848" s="198">
        <v>1.7903000000000001E-3</v>
      </c>
      <c r="E848" s="88">
        <v>720012.84</v>
      </c>
      <c r="F848" s="88">
        <v>803476</v>
      </c>
      <c r="G848" s="88">
        <v>3917406</v>
      </c>
      <c r="H848" s="88"/>
      <c r="I848" s="89">
        <v>73601</v>
      </c>
      <c r="J848" s="89">
        <v>3432896</v>
      </c>
      <c r="K848" s="89">
        <v>268307</v>
      </c>
      <c r="L848" s="88">
        <v>122430</v>
      </c>
      <c r="M848" s="88"/>
      <c r="N848" s="89">
        <v>137270</v>
      </c>
      <c r="O848" s="89">
        <v>1267064</v>
      </c>
      <c r="P848" s="89">
        <v>0</v>
      </c>
      <c r="Q848" s="88">
        <v>957</v>
      </c>
      <c r="R848" s="88"/>
      <c r="S848" s="89">
        <v>1047065</v>
      </c>
      <c r="T848" s="90">
        <v>54774</v>
      </c>
      <c r="U848" s="90">
        <v>1101839</v>
      </c>
    </row>
    <row r="849" spans="1:21">
      <c r="A849" s="86">
        <v>99304</v>
      </c>
      <c r="B849" s="87" t="s">
        <v>2322</v>
      </c>
      <c r="C849" s="198">
        <v>9.9000000000000001E-6</v>
      </c>
      <c r="D849" s="198">
        <v>1.0000000000000001E-5</v>
      </c>
      <c r="E849" s="88">
        <v>6537.4600000000019</v>
      </c>
      <c r="F849" s="88">
        <v>4488</v>
      </c>
      <c r="G849" s="88">
        <v>21011</v>
      </c>
      <c r="H849" s="88"/>
      <c r="I849" s="89">
        <v>394.76249999999999</v>
      </c>
      <c r="J849" s="89">
        <v>18412</v>
      </c>
      <c r="K849" s="89">
        <v>1439</v>
      </c>
      <c r="L849" s="88">
        <v>3536</v>
      </c>
      <c r="M849" s="88"/>
      <c r="N849" s="89">
        <v>736</v>
      </c>
      <c r="O849" s="89">
        <v>6796</v>
      </c>
      <c r="P849" s="89">
        <v>0</v>
      </c>
      <c r="Q849" s="88">
        <v>498</v>
      </c>
      <c r="R849" s="88"/>
      <c r="S849" s="89">
        <v>5616</v>
      </c>
      <c r="T849" s="90">
        <v>822</v>
      </c>
      <c r="U849" s="90">
        <v>6438</v>
      </c>
    </row>
    <row r="850" spans="1:21">
      <c r="A850" s="86">
        <v>99311</v>
      </c>
      <c r="B850" s="87" t="s">
        <v>2323</v>
      </c>
      <c r="C850" s="198">
        <v>5.7599999999999997E-5</v>
      </c>
      <c r="D850" s="198">
        <v>6.2100000000000005E-5</v>
      </c>
      <c r="E850" s="88">
        <v>21136.39</v>
      </c>
      <c r="F850" s="88">
        <v>27870</v>
      </c>
      <c r="G850" s="88">
        <v>122246</v>
      </c>
      <c r="H850" s="88"/>
      <c r="I850" s="89">
        <v>2297</v>
      </c>
      <c r="J850" s="89">
        <v>107127</v>
      </c>
      <c r="K850" s="89">
        <v>8373</v>
      </c>
      <c r="L850" s="88">
        <v>0</v>
      </c>
      <c r="M850" s="88"/>
      <c r="N850" s="89">
        <v>4284</v>
      </c>
      <c r="O850" s="89">
        <v>39540</v>
      </c>
      <c r="P850" s="89">
        <v>0</v>
      </c>
      <c r="Q850" s="88">
        <v>7642</v>
      </c>
      <c r="R850" s="88"/>
      <c r="S850" s="89">
        <v>32675</v>
      </c>
      <c r="T850" s="90">
        <v>-2750</v>
      </c>
      <c r="U850" s="90">
        <v>29925</v>
      </c>
    </row>
    <row r="851" spans="1:21">
      <c r="A851" s="86">
        <v>99321</v>
      </c>
      <c r="B851" s="87" t="s">
        <v>2324</v>
      </c>
      <c r="C851" s="198">
        <v>1.1909999999999999E-4</v>
      </c>
      <c r="D851" s="198">
        <v>1.015E-4</v>
      </c>
      <c r="E851" s="88">
        <v>91759.74</v>
      </c>
      <c r="F851" s="88">
        <v>45553</v>
      </c>
      <c r="G851" s="88">
        <v>252770</v>
      </c>
      <c r="H851" s="88"/>
      <c r="I851" s="89">
        <v>4749</v>
      </c>
      <c r="J851" s="89">
        <v>221507</v>
      </c>
      <c r="K851" s="89">
        <v>17312</v>
      </c>
      <c r="L851" s="88">
        <v>97754</v>
      </c>
      <c r="M851" s="88"/>
      <c r="N851" s="89">
        <v>8857</v>
      </c>
      <c r="O851" s="89">
        <v>81757</v>
      </c>
      <c r="P851" s="89">
        <v>0</v>
      </c>
      <c r="Q851" s="88">
        <v>0</v>
      </c>
      <c r="R851" s="88"/>
      <c r="S851" s="89">
        <v>67562</v>
      </c>
      <c r="T851" s="90">
        <v>33905</v>
      </c>
      <c r="U851" s="90">
        <v>101467</v>
      </c>
    </row>
    <row r="852" spans="1:21">
      <c r="A852" s="86">
        <v>99401</v>
      </c>
      <c r="B852" s="87" t="s">
        <v>2325</v>
      </c>
      <c r="C852" s="198">
        <v>9.3869999999999999E-4</v>
      </c>
      <c r="D852" s="198">
        <v>9.0470000000000004E-4</v>
      </c>
      <c r="E852" s="88">
        <v>380574.92</v>
      </c>
      <c r="F852" s="88">
        <v>406024</v>
      </c>
      <c r="G852" s="88">
        <v>1992236</v>
      </c>
      <c r="H852" s="88"/>
      <c r="I852" s="89">
        <v>37431</v>
      </c>
      <c r="J852" s="89">
        <v>1745834</v>
      </c>
      <c r="K852" s="89">
        <v>136450</v>
      </c>
      <c r="L852" s="88">
        <v>60934</v>
      </c>
      <c r="M852" s="88"/>
      <c r="N852" s="89">
        <v>69810</v>
      </c>
      <c r="O852" s="89">
        <v>644378</v>
      </c>
      <c r="P852" s="89">
        <v>0</v>
      </c>
      <c r="Q852" s="88">
        <v>0</v>
      </c>
      <c r="R852" s="88"/>
      <c r="S852" s="89">
        <v>532495</v>
      </c>
      <c r="T852" s="90">
        <v>26694</v>
      </c>
      <c r="U852" s="90">
        <v>559189</v>
      </c>
    </row>
    <row r="853" spans="1:21">
      <c r="A853" s="86">
        <v>99404</v>
      </c>
      <c r="B853" s="87" t="s">
        <v>2326</v>
      </c>
      <c r="C853" s="198">
        <v>9.5999999999999996E-6</v>
      </c>
      <c r="D853" s="198">
        <v>9.9000000000000001E-6</v>
      </c>
      <c r="E853" s="88">
        <v>4863.32</v>
      </c>
      <c r="F853" s="88">
        <v>4443</v>
      </c>
      <c r="G853" s="88">
        <v>20374</v>
      </c>
      <c r="H853" s="88"/>
      <c r="I853" s="89">
        <v>383</v>
      </c>
      <c r="J853" s="89">
        <v>17854</v>
      </c>
      <c r="K853" s="89">
        <v>1395</v>
      </c>
      <c r="L853" s="88">
        <v>890</v>
      </c>
      <c r="M853" s="88"/>
      <c r="N853" s="89">
        <v>714</v>
      </c>
      <c r="O853" s="89">
        <v>6590</v>
      </c>
      <c r="P853" s="89">
        <v>0</v>
      </c>
      <c r="Q853" s="88">
        <v>0</v>
      </c>
      <c r="R853" s="88"/>
      <c r="S853" s="89">
        <v>5446</v>
      </c>
      <c r="T853" s="90">
        <v>284</v>
      </c>
      <c r="U853" s="90">
        <v>5730</v>
      </c>
    </row>
    <row r="854" spans="1:21">
      <c r="A854" s="86">
        <v>99405</v>
      </c>
      <c r="B854" s="87" t="s">
        <v>2327</v>
      </c>
      <c r="C854" s="198">
        <v>5.8100000000000003E-5</v>
      </c>
      <c r="D854" s="198">
        <v>6.3399999999999996E-5</v>
      </c>
      <c r="E854" s="88">
        <v>32556.2</v>
      </c>
      <c r="F854" s="88">
        <v>28454</v>
      </c>
      <c r="G854" s="88">
        <v>123308</v>
      </c>
      <c r="H854" s="88"/>
      <c r="I854" s="89">
        <v>2317</v>
      </c>
      <c r="J854" s="89">
        <v>108057</v>
      </c>
      <c r="K854" s="89">
        <v>8445</v>
      </c>
      <c r="L854" s="88">
        <v>11934</v>
      </c>
      <c r="M854" s="88"/>
      <c r="N854" s="89">
        <v>4321</v>
      </c>
      <c r="O854" s="89">
        <v>39883</v>
      </c>
      <c r="P854" s="89">
        <v>0</v>
      </c>
      <c r="Q854" s="88">
        <v>675</v>
      </c>
      <c r="R854" s="88"/>
      <c r="S854" s="89">
        <v>32958</v>
      </c>
      <c r="T854" s="90">
        <v>3510</v>
      </c>
      <c r="U854" s="90">
        <v>36468</v>
      </c>
    </row>
    <row r="855" spans="1:21">
      <c r="A855" s="86">
        <v>99411</v>
      </c>
      <c r="B855" s="87" t="s">
        <v>2328</v>
      </c>
      <c r="C855" s="198">
        <v>1.2510000000000001E-4</v>
      </c>
      <c r="D855" s="198">
        <v>1.07E-4</v>
      </c>
      <c r="E855" s="88">
        <v>60724.219999999994</v>
      </c>
      <c r="F855" s="88">
        <v>48021</v>
      </c>
      <c r="G855" s="88">
        <v>265504</v>
      </c>
      <c r="H855" s="88"/>
      <c r="I855" s="89">
        <v>4988</v>
      </c>
      <c r="J855" s="89">
        <v>232666</v>
      </c>
      <c r="K855" s="89">
        <v>18185</v>
      </c>
      <c r="L855" s="88">
        <v>24011</v>
      </c>
      <c r="M855" s="88"/>
      <c r="N855" s="89">
        <v>9304</v>
      </c>
      <c r="O855" s="89">
        <v>85876</v>
      </c>
      <c r="P855" s="89">
        <v>0</v>
      </c>
      <c r="Q855" s="88">
        <v>8844</v>
      </c>
      <c r="R855" s="88"/>
      <c r="S855" s="89">
        <v>70965</v>
      </c>
      <c r="T855" s="90">
        <v>2430</v>
      </c>
      <c r="U855" s="90">
        <v>73395</v>
      </c>
    </row>
    <row r="856" spans="1:21">
      <c r="A856" s="86">
        <v>99413</v>
      </c>
      <c r="B856" s="87" t="s">
        <v>2329</v>
      </c>
      <c r="C856" s="198">
        <v>2.76E-5</v>
      </c>
      <c r="D856" s="198">
        <v>4.21E-5</v>
      </c>
      <c r="E856" s="88">
        <v>17655.62</v>
      </c>
      <c r="F856" s="88">
        <v>18894</v>
      </c>
      <c r="G856" s="88">
        <v>58576</v>
      </c>
      <c r="H856" s="88"/>
      <c r="I856" s="89">
        <v>1100.55</v>
      </c>
      <c r="J856" s="89">
        <v>51332</v>
      </c>
      <c r="K856" s="89">
        <v>4012</v>
      </c>
      <c r="L856" s="88">
        <v>10</v>
      </c>
      <c r="M856" s="88"/>
      <c r="N856" s="89">
        <v>2053</v>
      </c>
      <c r="O856" s="89">
        <v>18946</v>
      </c>
      <c r="P856" s="89">
        <v>0</v>
      </c>
      <c r="Q856" s="88">
        <v>4264</v>
      </c>
      <c r="R856" s="88"/>
      <c r="S856" s="89">
        <v>15657</v>
      </c>
      <c r="T856" s="90">
        <v>-1235</v>
      </c>
      <c r="U856" s="90">
        <v>14422</v>
      </c>
    </row>
    <row r="857" spans="1:21">
      <c r="A857" s="86">
        <v>99421</v>
      </c>
      <c r="B857" s="87" t="s">
        <v>2330</v>
      </c>
      <c r="C857" s="198">
        <v>1.5E-5</v>
      </c>
      <c r="D857" s="198">
        <v>2.2099999999999998E-5</v>
      </c>
      <c r="E857" s="88">
        <v>6577</v>
      </c>
      <c r="F857" s="88">
        <v>9918</v>
      </c>
      <c r="G857" s="88">
        <v>31835</v>
      </c>
      <c r="H857" s="88"/>
      <c r="I857" s="89">
        <v>598.125</v>
      </c>
      <c r="J857" s="89">
        <v>27897.63</v>
      </c>
      <c r="K857" s="89">
        <v>2180.415</v>
      </c>
      <c r="L857" s="88">
        <v>1536</v>
      </c>
      <c r="M857" s="88"/>
      <c r="N857" s="89">
        <v>1116</v>
      </c>
      <c r="O857" s="89">
        <v>10297</v>
      </c>
      <c r="P857" s="89">
        <v>0</v>
      </c>
      <c r="Q857" s="88">
        <v>4910</v>
      </c>
      <c r="R857" s="88"/>
      <c r="S857" s="89">
        <v>8509</v>
      </c>
      <c r="T857" s="90">
        <v>-633</v>
      </c>
      <c r="U857" s="90">
        <v>7876</v>
      </c>
    </row>
    <row r="858" spans="1:21">
      <c r="A858" s="86">
        <v>99431</v>
      </c>
      <c r="B858" s="87" t="s">
        <v>2331</v>
      </c>
      <c r="C858" s="198">
        <v>2.16E-5</v>
      </c>
      <c r="D858" s="198">
        <v>2.09E-5</v>
      </c>
      <c r="E858" s="88">
        <v>6864.37</v>
      </c>
      <c r="F858" s="88">
        <v>9380</v>
      </c>
      <c r="G858" s="88">
        <v>45842</v>
      </c>
      <c r="H858" s="88"/>
      <c r="I858" s="89">
        <v>861.3</v>
      </c>
      <c r="J858" s="89">
        <v>40173</v>
      </c>
      <c r="K858" s="89">
        <v>3140</v>
      </c>
      <c r="L858" s="88">
        <v>2153</v>
      </c>
      <c r="M858" s="88"/>
      <c r="N858" s="89">
        <v>1606</v>
      </c>
      <c r="O858" s="89">
        <v>14827</v>
      </c>
      <c r="P858" s="89">
        <v>0</v>
      </c>
      <c r="Q858" s="88">
        <v>1856</v>
      </c>
      <c r="R858" s="88"/>
      <c r="S858" s="89">
        <v>12253</v>
      </c>
      <c r="T858" s="90">
        <v>541</v>
      </c>
      <c r="U858" s="90">
        <v>12794</v>
      </c>
    </row>
    <row r="859" spans="1:21">
      <c r="A859" s="86">
        <v>99501</v>
      </c>
      <c r="B859" s="87" t="s">
        <v>2332</v>
      </c>
      <c r="C859" s="198">
        <v>1.7390000000000001E-3</v>
      </c>
      <c r="D859" s="198">
        <v>1.7404E-3</v>
      </c>
      <c r="E859" s="88">
        <v>717899.84</v>
      </c>
      <c r="F859" s="88">
        <v>781081</v>
      </c>
      <c r="G859" s="88">
        <v>3690741</v>
      </c>
      <c r="H859" s="88"/>
      <c r="I859" s="89">
        <v>69343</v>
      </c>
      <c r="J859" s="89">
        <v>3234265</v>
      </c>
      <c r="K859" s="89">
        <v>252783</v>
      </c>
      <c r="L859" s="88">
        <v>5725</v>
      </c>
      <c r="M859" s="88"/>
      <c r="N859" s="89">
        <v>129328</v>
      </c>
      <c r="O859" s="89">
        <v>1193750</v>
      </c>
      <c r="P859" s="89">
        <v>0</v>
      </c>
      <c r="Q859" s="88">
        <v>0</v>
      </c>
      <c r="R859" s="88"/>
      <c r="S859" s="89">
        <v>986481</v>
      </c>
      <c r="T859" s="90">
        <v>1961</v>
      </c>
      <c r="U859" s="90">
        <v>988442</v>
      </c>
    </row>
    <row r="860" spans="1:21">
      <c r="A860" s="86">
        <v>99502</v>
      </c>
      <c r="B860" s="87" t="s">
        <v>2333</v>
      </c>
      <c r="C860" s="198">
        <v>1.3779999999999999E-4</v>
      </c>
      <c r="D860" s="198">
        <v>1.628E-4</v>
      </c>
      <c r="E860" s="88">
        <v>87805.53</v>
      </c>
      <c r="F860" s="88">
        <v>73064</v>
      </c>
      <c r="G860" s="88">
        <v>292458</v>
      </c>
      <c r="H860" s="88"/>
      <c r="I860" s="89">
        <v>5495</v>
      </c>
      <c r="J860" s="89">
        <v>256286</v>
      </c>
      <c r="K860" s="89">
        <v>20031</v>
      </c>
      <c r="L860" s="88">
        <v>28542</v>
      </c>
      <c r="M860" s="88"/>
      <c r="N860" s="89">
        <v>10248</v>
      </c>
      <c r="O860" s="89">
        <v>94594</v>
      </c>
      <c r="P860" s="89">
        <v>0</v>
      </c>
      <c r="Q860" s="88">
        <v>143</v>
      </c>
      <c r="R860" s="88"/>
      <c r="S860" s="89">
        <v>78170</v>
      </c>
      <c r="T860" s="90">
        <v>8980</v>
      </c>
      <c r="U860" s="90">
        <v>87150</v>
      </c>
    </row>
    <row r="861" spans="1:21">
      <c r="A861" s="86">
        <v>99508</v>
      </c>
      <c r="B861" s="87" t="s">
        <v>2334</v>
      </c>
      <c r="C861" s="198">
        <v>2.1699999999999999E-5</v>
      </c>
      <c r="D861" s="198">
        <v>2.3200000000000001E-5</v>
      </c>
      <c r="E861" s="88">
        <v>8790.98</v>
      </c>
      <c r="F861" s="88">
        <v>10412</v>
      </c>
      <c r="G861" s="88">
        <v>46055</v>
      </c>
      <c r="H861" s="88"/>
      <c r="I861" s="89">
        <v>865</v>
      </c>
      <c r="J861" s="89">
        <v>40359</v>
      </c>
      <c r="K861" s="89">
        <v>3154</v>
      </c>
      <c r="L861" s="88">
        <v>0</v>
      </c>
      <c r="M861" s="88"/>
      <c r="N861" s="89">
        <v>1614</v>
      </c>
      <c r="O861" s="89">
        <v>14896</v>
      </c>
      <c r="P861" s="89">
        <v>0</v>
      </c>
      <c r="Q861" s="88">
        <v>2564</v>
      </c>
      <c r="R861" s="88"/>
      <c r="S861" s="89">
        <v>12310</v>
      </c>
      <c r="T861" s="90">
        <v>-994</v>
      </c>
      <c r="U861" s="90">
        <v>11316</v>
      </c>
    </row>
    <row r="862" spans="1:21">
      <c r="A862" s="86">
        <v>99509</v>
      </c>
      <c r="B862" s="87" t="s">
        <v>2335</v>
      </c>
      <c r="C862" s="198">
        <v>2.8900000000000001E-5</v>
      </c>
      <c r="D862" s="198">
        <v>2.87E-5</v>
      </c>
      <c r="E862" s="88">
        <v>10373.91</v>
      </c>
      <c r="F862" s="88">
        <v>12880</v>
      </c>
      <c r="G862" s="88">
        <v>61335</v>
      </c>
      <c r="H862" s="88"/>
      <c r="I862" s="89">
        <v>1152.3875</v>
      </c>
      <c r="J862" s="89">
        <v>53749</v>
      </c>
      <c r="K862" s="89">
        <v>4201</v>
      </c>
      <c r="L862" s="88">
        <v>0</v>
      </c>
      <c r="M862" s="88"/>
      <c r="N862" s="89">
        <v>2149</v>
      </c>
      <c r="O862" s="89">
        <v>19839</v>
      </c>
      <c r="P862" s="89">
        <v>0</v>
      </c>
      <c r="Q862" s="88">
        <v>8463</v>
      </c>
      <c r="R862" s="88"/>
      <c r="S862" s="89">
        <v>16394</v>
      </c>
      <c r="T862" s="90">
        <v>-3831</v>
      </c>
      <c r="U862" s="90">
        <v>12563</v>
      </c>
    </row>
    <row r="863" spans="1:21">
      <c r="A863" s="86">
        <v>99511</v>
      </c>
      <c r="B863" s="87" t="s">
        <v>2336</v>
      </c>
      <c r="C863" s="198">
        <v>1.3638000000000001E-3</v>
      </c>
      <c r="D863" s="198">
        <v>1.4238E-3</v>
      </c>
      <c r="E863" s="88">
        <v>513320.93</v>
      </c>
      <c r="F863" s="88">
        <v>638993</v>
      </c>
      <c r="G863" s="88">
        <v>2894440</v>
      </c>
      <c r="H863" s="88"/>
      <c r="I863" s="89">
        <v>54382</v>
      </c>
      <c r="J863" s="89">
        <v>2536453</v>
      </c>
      <c r="K863" s="89">
        <v>198243</v>
      </c>
      <c r="L863" s="88">
        <v>6972</v>
      </c>
      <c r="M863" s="88"/>
      <c r="N863" s="89">
        <v>101424</v>
      </c>
      <c r="O863" s="89">
        <v>936191</v>
      </c>
      <c r="P863" s="89">
        <v>0</v>
      </c>
      <c r="Q863" s="88">
        <v>87693</v>
      </c>
      <c r="R863" s="88"/>
      <c r="S863" s="89">
        <v>773641</v>
      </c>
      <c r="T863" s="90">
        <v>-24491</v>
      </c>
      <c r="U863" s="90">
        <v>749150</v>
      </c>
    </row>
    <row r="864" spans="1:21">
      <c r="A864" s="86">
        <v>99521</v>
      </c>
      <c r="B864" s="87" t="s">
        <v>2337</v>
      </c>
      <c r="C864" s="198">
        <v>4.0180000000000001E-4</v>
      </c>
      <c r="D864" s="198">
        <v>4.0989999999999999E-4</v>
      </c>
      <c r="E864" s="88">
        <v>150146.22</v>
      </c>
      <c r="F864" s="88">
        <v>183961</v>
      </c>
      <c r="G864" s="88">
        <v>852754</v>
      </c>
      <c r="H864" s="88"/>
      <c r="I864" s="89">
        <v>16022</v>
      </c>
      <c r="J864" s="89">
        <v>747285</v>
      </c>
      <c r="K864" s="89">
        <v>58406</v>
      </c>
      <c r="L864" s="88">
        <v>1435</v>
      </c>
      <c r="M864" s="88"/>
      <c r="N864" s="89">
        <v>29881</v>
      </c>
      <c r="O864" s="89">
        <v>275819</v>
      </c>
      <c r="P864" s="89">
        <v>0</v>
      </c>
      <c r="Q864" s="88">
        <v>21691</v>
      </c>
      <c r="R864" s="88"/>
      <c r="S864" s="89">
        <v>227929</v>
      </c>
      <c r="T864" s="90">
        <v>-5406</v>
      </c>
      <c r="U864" s="90">
        <v>222522</v>
      </c>
    </row>
    <row r="865" spans="1:21">
      <c r="A865" s="86">
        <v>99527</v>
      </c>
      <c r="B865" s="87" t="s">
        <v>2338</v>
      </c>
      <c r="C865" s="198">
        <v>1.2099999999999999E-5</v>
      </c>
      <c r="D865" s="198">
        <v>1.1800000000000001E-5</v>
      </c>
      <c r="E865" s="88">
        <v>5273.87</v>
      </c>
      <c r="F865" s="88">
        <v>5296</v>
      </c>
      <c r="G865" s="88">
        <v>25680</v>
      </c>
      <c r="H865" s="88"/>
      <c r="I865" s="89">
        <v>482</v>
      </c>
      <c r="J865" s="89">
        <v>22504</v>
      </c>
      <c r="K865" s="89">
        <v>1759</v>
      </c>
      <c r="L865" s="88">
        <v>1404</v>
      </c>
      <c r="M865" s="88"/>
      <c r="N865" s="89">
        <v>900</v>
      </c>
      <c r="O865" s="89">
        <v>8306</v>
      </c>
      <c r="P865" s="89">
        <v>0</v>
      </c>
      <c r="Q865" s="88">
        <v>0</v>
      </c>
      <c r="R865" s="88"/>
      <c r="S865" s="89">
        <v>6864</v>
      </c>
      <c r="T865" s="90">
        <v>529</v>
      </c>
      <c r="U865" s="90">
        <v>7393</v>
      </c>
    </row>
    <row r="866" spans="1:21">
      <c r="A866" s="86">
        <v>99531</v>
      </c>
      <c r="B866" s="87" t="s">
        <v>2339</v>
      </c>
      <c r="C866" s="198">
        <v>8.7600000000000002E-5</v>
      </c>
      <c r="D866" s="198">
        <v>8.8200000000000003E-5</v>
      </c>
      <c r="E866" s="88">
        <v>67487.070000000007</v>
      </c>
      <c r="F866" s="88">
        <v>39584</v>
      </c>
      <c r="G866" s="88">
        <v>185917</v>
      </c>
      <c r="H866" s="88"/>
      <c r="I866" s="89">
        <v>3493.05</v>
      </c>
      <c r="J866" s="89">
        <v>162922</v>
      </c>
      <c r="K866" s="89">
        <v>12734</v>
      </c>
      <c r="L866" s="88">
        <v>39764</v>
      </c>
      <c r="M866" s="88"/>
      <c r="N866" s="89">
        <v>6515</v>
      </c>
      <c r="O866" s="89">
        <v>60134</v>
      </c>
      <c r="P866" s="89">
        <v>0</v>
      </c>
      <c r="Q866" s="88">
        <v>0</v>
      </c>
      <c r="R866" s="88"/>
      <c r="S866" s="89">
        <v>49693</v>
      </c>
      <c r="T866" s="90">
        <v>11839</v>
      </c>
      <c r="U866" s="90">
        <v>61531</v>
      </c>
    </row>
    <row r="867" spans="1:21">
      <c r="A867" s="86">
        <v>99601</v>
      </c>
      <c r="B867" s="87" t="s">
        <v>2340</v>
      </c>
      <c r="C867" s="198">
        <v>5.2824999999999999E-3</v>
      </c>
      <c r="D867" s="198">
        <v>5.3274999999999998E-3</v>
      </c>
      <c r="E867" s="88">
        <v>2087469.1900000002</v>
      </c>
      <c r="F867" s="88">
        <v>2390950</v>
      </c>
      <c r="G867" s="88">
        <v>11211235</v>
      </c>
      <c r="H867" s="88"/>
      <c r="I867" s="89">
        <v>210640</v>
      </c>
      <c r="J867" s="89">
        <v>9824615</v>
      </c>
      <c r="K867" s="89">
        <v>767869</v>
      </c>
      <c r="L867" s="88">
        <v>60572</v>
      </c>
      <c r="M867" s="88"/>
      <c r="N867" s="89">
        <v>392854</v>
      </c>
      <c r="O867" s="89">
        <v>3626214</v>
      </c>
      <c r="P867" s="89">
        <v>0</v>
      </c>
      <c r="Q867" s="88">
        <v>101945</v>
      </c>
      <c r="R867" s="88"/>
      <c r="S867" s="89">
        <v>2996598</v>
      </c>
      <c r="T867" s="90">
        <v>-7395</v>
      </c>
      <c r="U867" s="90">
        <v>2989204</v>
      </c>
    </row>
    <row r="868" spans="1:21">
      <c r="A868" s="86">
        <v>99602</v>
      </c>
      <c r="B868" s="87" t="s">
        <v>2341</v>
      </c>
      <c r="C868" s="198">
        <v>5.1700000000000003E-5</v>
      </c>
      <c r="D868" s="198">
        <v>5.13E-5</v>
      </c>
      <c r="E868" s="88">
        <v>23478.31</v>
      </c>
      <c r="F868" s="88">
        <v>23023</v>
      </c>
      <c r="G868" s="88">
        <v>109725</v>
      </c>
      <c r="H868" s="88"/>
      <c r="I868" s="89">
        <v>2062</v>
      </c>
      <c r="J868" s="89">
        <v>96154</v>
      </c>
      <c r="K868" s="89">
        <v>7515</v>
      </c>
      <c r="L868" s="88">
        <v>5410</v>
      </c>
      <c r="M868" s="88"/>
      <c r="N868" s="89">
        <v>3845</v>
      </c>
      <c r="O868" s="89">
        <v>35490</v>
      </c>
      <c r="P868" s="89">
        <v>0</v>
      </c>
      <c r="Q868" s="88">
        <v>4155</v>
      </c>
      <c r="R868" s="88"/>
      <c r="S868" s="89">
        <v>29328</v>
      </c>
      <c r="T868" s="90">
        <v>-358</v>
      </c>
      <c r="U868" s="90">
        <v>28969</v>
      </c>
    </row>
    <row r="869" spans="1:21">
      <c r="A869" s="86">
        <v>99603</v>
      </c>
      <c r="B869" s="87" t="s">
        <v>2342</v>
      </c>
      <c r="C869" s="198">
        <v>1.4219999999999999E-4</v>
      </c>
      <c r="D869" s="198">
        <v>1.474E-4</v>
      </c>
      <c r="E869" s="88">
        <v>137622.59000000003</v>
      </c>
      <c r="F869" s="88">
        <v>66152</v>
      </c>
      <c r="G869" s="88">
        <v>301796</v>
      </c>
      <c r="H869" s="88"/>
      <c r="I869" s="89">
        <v>5670</v>
      </c>
      <c r="J869" s="89">
        <v>264470</v>
      </c>
      <c r="K869" s="89">
        <v>20670</v>
      </c>
      <c r="L869" s="88">
        <v>103545</v>
      </c>
      <c r="M869" s="88"/>
      <c r="N869" s="89">
        <v>10575</v>
      </c>
      <c r="O869" s="89">
        <v>97614</v>
      </c>
      <c r="P869" s="89">
        <v>0</v>
      </c>
      <c r="Q869" s="88">
        <v>0</v>
      </c>
      <c r="R869" s="88"/>
      <c r="S869" s="89">
        <v>80666</v>
      </c>
      <c r="T869" s="90">
        <v>31526</v>
      </c>
      <c r="U869" s="90">
        <v>112191</v>
      </c>
    </row>
    <row r="870" spans="1:21">
      <c r="A870" s="86">
        <v>99604</v>
      </c>
      <c r="B870" s="87" t="s">
        <v>2343</v>
      </c>
      <c r="C870" s="198">
        <v>9.6899999999999997E-5</v>
      </c>
      <c r="D870" s="198">
        <v>9.3300000000000005E-5</v>
      </c>
      <c r="E870" s="88">
        <v>45605.87000000001</v>
      </c>
      <c r="F870" s="88">
        <v>41872</v>
      </c>
      <c r="G870" s="88">
        <v>205654</v>
      </c>
      <c r="H870" s="88"/>
      <c r="I870" s="89">
        <v>3864</v>
      </c>
      <c r="J870" s="89">
        <v>180219</v>
      </c>
      <c r="K870" s="89">
        <v>14085</v>
      </c>
      <c r="L870" s="88">
        <v>20600</v>
      </c>
      <c r="M870" s="88"/>
      <c r="N870" s="89">
        <v>7206</v>
      </c>
      <c r="O870" s="89">
        <v>66518</v>
      </c>
      <c r="P870" s="89">
        <v>0</v>
      </c>
      <c r="Q870" s="88">
        <v>0</v>
      </c>
      <c r="R870" s="88"/>
      <c r="S870" s="89">
        <v>54968</v>
      </c>
      <c r="T870" s="90">
        <v>7597</v>
      </c>
      <c r="U870" s="90">
        <v>62566</v>
      </c>
    </row>
    <row r="871" spans="1:21">
      <c r="A871" s="86">
        <v>99609</v>
      </c>
      <c r="B871" s="87" t="s">
        <v>2344</v>
      </c>
      <c r="C871" s="198">
        <v>2.0999999999999999E-5</v>
      </c>
      <c r="D871" s="198">
        <v>1.98E-5</v>
      </c>
      <c r="E871" s="88">
        <v>10787.510000000002</v>
      </c>
      <c r="F871" s="88">
        <v>8886</v>
      </c>
      <c r="G871" s="88">
        <v>44569</v>
      </c>
      <c r="H871" s="88"/>
      <c r="I871" s="89">
        <v>837.375</v>
      </c>
      <c r="J871" s="89">
        <v>39057</v>
      </c>
      <c r="K871" s="89">
        <v>3053</v>
      </c>
      <c r="L871" s="88">
        <v>5629</v>
      </c>
      <c r="M871" s="88"/>
      <c r="N871" s="89">
        <v>1562</v>
      </c>
      <c r="O871" s="89">
        <v>14416</v>
      </c>
      <c r="P871" s="89">
        <v>0</v>
      </c>
      <c r="Q871" s="88">
        <v>0</v>
      </c>
      <c r="R871" s="88"/>
      <c r="S871" s="89">
        <v>11913</v>
      </c>
      <c r="T871" s="90">
        <v>2074</v>
      </c>
      <c r="U871" s="90">
        <v>13986</v>
      </c>
    </row>
    <row r="872" spans="1:21">
      <c r="A872" s="86">
        <v>99610</v>
      </c>
      <c r="B872" s="87" t="s">
        <v>2345</v>
      </c>
      <c r="C872" s="198">
        <v>1.9440000000000001E-4</v>
      </c>
      <c r="D872" s="198">
        <v>1.883E-4</v>
      </c>
      <c r="E872" s="88">
        <v>78017.36</v>
      </c>
      <c r="F872" s="88">
        <v>84508</v>
      </c>
      <c r="G872" s="88">
        <v>412582</v>
      </c>
      <c r="H872" s="88"/>
      <c r="I872" s="89">
        <v>7752</v>
      </c>
      <c r="J872" s="89">
        <v>361553</v>
      </c>
      <c r="K872" s="89">
        <v>28258</v>
      </c>
      <c r="L872" s="88">
        <v>4583</v>
      </c>
      <c r="M872" s="88"/>
      <c r="N872" s="89">
        <v>14457</v>
      </c>
      <c r="O872" s="89">
        <v>133447</v>
      </c>
      <c r="P872" s="89">
        <v>0</v>
      </c>
      <c r="Q872" s="88">
        <v>1313</v>
      </c>
      <c r="R872" s="88"/>
      <c r="S872" s="89">
        <v>110277</v>
      </c>
      <c r="T872" s="90">
        <v>1406</v>
      </c>
      <c r="U872" s="90">
        <v>111683</v>
      </c>
    </row>
    <row r="873" spans="1:21">
      <c r="A873" s="86">
        <v>99611</v>
      </c>
      <c r="B873" s="87" t="s">
        <v>2346</v>
      </c>
      <c r="C873" s="198">
        <v>3.1495999999999998E-3</v>
      </c>
      <c r="D873" s="198">
        <v>3.4461000000000001E-3</v>
      </c>
      <c r="E873" s="88">
        <v>1274178.99</v>
      </c>
      <c r="F873" s="88">
        <v>1546589</v>
      </c>
      <c r="G873" s="88">
        <v>6684506</v>
      </c>
      <c r="H873" s="88"/>
      <c r="I873" s="89">
        <v>125590</v>
      </c>
      <c r="J873" s="89">
        <v>5857758</v>
      </c>
      <c r="K873" s="89">
        <v>457829</v>
      </c>
      <c r="L873" s="88">
        <v>0</v>
      </c>
      <c r="M873" s="88"/>
      <c r="N873" s="89">
        <v>234233</v>
      </c>
      <c r="O873" s="89">
        <v>2162068</v>
      </c>
      <c r="P873" s="89">
        <v>0</v>
      </c>
      <c r="Q873" s="88">
        <v>295351</v>
      </c>
      <c r="R873" s="88"/>
      <c r="S873" s="89">
        <v>1786670</v>
      </c>
      <c r="T873" s="90">
        <v>-97649</v>
      </c>
      <c r="U873" s="90">
        <v>1689022</v>
      </c>
    </row>
    <row r="874" spans="1:21">
      <c r="A874" s="86">
        <v>99613</v>
      </c>
      <c r="B874" s="87" t="s">
        <v>2347</v>
      </c>
      <c r="C874" s="198">
        <v>3.369E-4</v>
      </c>
      <c r="D874" s="198">
        <v>2.6350000000000001E-4</v>
      </c>
      <c r="E874" s="88">
        <v>287693.51</v>
      </c>
      <c r="F874" s="88">
        <v>118257</v>
      </c>
      <c r="G874" s="88">
        <v>715015</v>
      </c>
      <c r="H874" s="88"/>
      <c r="I874" s="89">
        <v>13434</v>
      </c>
      <c r="J874" s="89">
        <v>626581</v>
      </c>
      <c r="K874" s="89">
        <v>48972</v>
      </c>
      <c r="L874" s="88">
        <v>227196</v>
      </c>
      <c r="M874" s="88"/>
      <c r="N874" s="89">
        <v>25055</v>
      </c>
      <c r="O874" s="89">
        <v>231268</v>
      </c>
      <c r="P874" s="89">
        <v>0</v>
      </c>
      <c r="Q874" s="88">
        <v>0</v>
      </c>
      <c r="R874" s="88"/>
      <c r="S874" s="89">
        <v>191113</v>
      </c>
      <c r="T874" s="90">
        <v>65914</v>
      </c>
      <c r="U874" s="90">
        <v>257027</v>
      </c>
    </row>
    <row r="875" spans="1:21">
      <c r="A875" s="86">
        <v>99621</v>
      </c>
      <c r="B875" s="87" t="s">
        <v>2348</v>
      </c>
      <c r="C875" s="198">
        <v>3.2850000000000002E-4</v>
      </c>
      <c r="D875" s="198">
        <v>2.9550000000000003E-4</v>
      </c>
      <c r="E875" s="88">
        <v>133172.19</v>
      </c>
      <c r="F875" s="88">
        <v>132619</v>
      </c>
      <c r="G875" s="88">
        <v>697187</v>
      </c>
      <c r="H875" s="88"/>
      <c r="I875" s="89">
        <v>13098.9375</v>
      </c>
      <c r="J875" s="89">
        <v>610958</v>
      </c>
      <c r="K875" s="89">
        <v>47751</v>
      </c>
      <c r="L875" s="88">
        <v>25982</v>
      </c>
      <c r="M875" s="88"/>
      <c r="N875" s="89">
        <v>24430</v>
      </c>
      <c r="O875" s="89">
        <v>225501</v>
      </c>
      <c r="P875" s="89">
        <v>0</v>
      </c>
      <c r="Q875" s="88">
        <v>7236</v>
      </c>
      <c r="R875" s="88"/>
      <c r="S875" s="89">
        <v>186348</v>
      </c>
      <c r="T875" s="90">
        <v>6510</v>
      </c>
      <c r="U875" s="90">
        <v>192858</v>
      </c>
    </row>
    <row r="876" spans="1:21">
      <c r="A876" s="86">
        <v>99623</v>
      </c>
      <c r="B876" s="87" t="s">
        <v>2349</v>
      </c>
      <c r="C876" s="198">
        <v>2.9200000000000002E-5</v>
      </c>
      <c r="D876" s="198">
        <v>2.1299999999999999E-5</v>
      </c>
      <c r="E876" s="88">
        <v>8301.6</v>
      </c>
      <c r="F876" s="88">
        <v>9559</v>
      </c>
      <c r="G876" s="88">
        <v>61972</v>
      </c>
      <c r="H876" s="88"/>
      <c r="I876" s="89">
        <v>1164</v>
      </c>
      <c r="J876" s="89">
        <v>54307</v>
      </c>
      <c r="K876" s="89">
        <v>4245</v>
      </c>
      <c r="L876" s="88">
        <v>3598</v>
      </c>
      <c r="M876" s="88"/>
      <c r="N876" s="89">
        <v>2172</v>
      </c>
      <c r="O876" s="89">
        <v>20045</v>
      </c>
      <c r="P876" s="89">
        <v>0</v>
      </c>
      <c r="Q876" s="88">
        <v>316</v>
      </c>
      <c r="R876" s="88"/>
      <c r="S876" s="89">
        <v>16564</v>
      </c>
      <c r="T876" s="90">
        <v>989</v>
      </c>
      <c r="U876" s="90">
        <v>17554</v>
      </c>
    </row>
    <row r="877" spans="1:21">
      <c r="A877" s="86">
        <v>99631</v>
      </c>
      <c r="B877" s="87" t="s">
        <v>2350</v>
      </c>
      <c r="C877" s="198">
        <v>1.0340000000000001E-4</v>
      </c>
      <c r="D877" s="198">
        <v>9.8599999999999998E-5</v>
      </c>
      <c r="E877" s="88">
        <v>37652.259999999995</v>
      </c>
      <c r="F877" s="88">
        <v>44251</v>
      </c>
      <c r="G877" s="88">
        <v>219449</v>
      </c>
      <c r="H877" s="88"/>
      <c r="I877" s="89">
        <v>4123</v>
      </c>
      <c r="J877" s="89">
        <v>192308</v>
      </c>
      <c r="K877" s="89">
        <v>15030</v>
      </c>
      <c r="L877" s="88">
        <v>0</v>
      </c>
      <c r="M877" s="88"/>
      <c r="N877" s="89">
        <v>7690</v>
      </c>
      <c r="O877" s="89">
        <v>70980</v>
      </c>
      <c r="P877" s="89">
        <v>0</v>
      </c>
      <c r="Q877" s="88">
        <v>9381</v>
      </c>
      <c r="R877" s="88"/>
      <c r="S877" s="89">
        <v>58656</v>
      </c>
      <c r="T877" s="90">
        <v>-4222</v>
      </c>
      <c r="U877" s="90">
        <v>54433</v>
      </c>
    </row>
    <row r="878" spans="1:21">
      <c r="A878" s="86">
        <v>99651</v>
      </c>
      <c r="B878" s="87" t="s">
        <v>2351</v>
      </c>
      <c r="C878" s="198">
        <v>6.7100000000000005E-5</v>
      </c>
      <c r="D878" s="198">
        <v>5.7500000000000002E-5</v>
      </c>
      <c r="E878" s="88">
        <v>24616.559999999998</v>
      </c>
      <c r="F878" s="88">
        <v>25806</v>
      </c>
      <c r="G878" s="88">
        <v>142409</v>
      </c>
      <c r="H878" s="88"/>
      <c r="I878" s="89">
        <v>2676</v>
      </c>
      <c r="J878" s="89">
        <v>124795</v>
      </c>
      <c r="K878" s="89">
        <v>9754</v>
      </c>
      <c r="L878" s="88">
        <v>8790</v>
      </c>
      <c r="M878" s="88"/>
      <c r="N878" s="89">
        <v>4990</v>
      </c>
      <c r="O878" s="89">
        <v>46061</v>
      </c>
      <c r="P878" s="89">
        <v>0</v>
      </c>
      <c r="Q878" s="88">
        <v>2840</v>
      </c>
      <c r="R878" s="88"/>
      <c r="S878" s="89">
        <v>38064</v>
      </c>
      <c r="T878" s="90">
        <v>1419</v>
      </c>
      <c r="U878" s="90">
        <v>39483</v>
      </c>
    </row>
    <row r="879" spans="1:21">
      <c r="A879" s="86">
        <v>99661</v>
      </c>
      <c r="B879" s="87" t="s">
        <v>2352</v>
      </c>
      <c r="C879" s="198">
        <v>3.5500000000000002E-5</v>
      </c>
      <c r="D879" s="198">
        <v>3.4900000000000001E-5</v>
      </c>
      <c r="E879" s="88">
        <v>34311.1</v>
      </c>
      <c r="F879" s="88">
        <v>15663</v>
      </c>
      <c r="G879" s="88">
        <v>75343</v>
      </c>
      <c r="H879" s="88"/>
      <c r="I879" s="89">
        <v>1415.5625</v>
      </c>
      <c r="J879" s="89">
        <v>66024</v>
      </c>
      <c r="K879" s="89">
        <v>5160</v>
      </c>
      <c r="L879" s="88">
        <v>30447</v>
      </c>
      <c r="M879" s="88"/>
      <c r="N879" s="89">
        <v>2640</v>
      </c>
      <c r="O879" s="89">
        <v>24369</v>
      </c>
      <c r="P879" s="89">
        <v>0</v>
      </c>
      <c r="Q879" s="88">
        <v>0</v>
      </c>
      <c r="R879" s="88"/>
      <c r="S879" s="89">
        <v>20138</v>
      </c>
      <c r="T879" s="90">
        <v>9415</v>
      </c>
      <c r="U879" s="90">
        <v>29553</v>
      </c>
    </row>
    <row r="880" spans="1:21">
      <c r="A880" s="86">
        <v>99701</v>
      </c>
      <c r="B880" s="87" t="s">
        <v>2353</v>
      </c>
      <c r="C880" s="198">
        <v>2.8774E-3</v>
      </c>
      <c r="D880" s="198">
        <v>2.7742000000000001E-3</v>
      </c>
      <c r="E880" s="88">
        <v>1127824.9099999999</v>
      </c>
      <c r="F880" s="88">
        <v>1245044</v>
      </c>
      <c r="G880" s="88">
        <v>6106807</v>
      </c>
      <c r="H880" s="88"/>
      <c r="I880" s="89">
        <v>114736</v>
      </c>
      <c r="J880" s="89">
        <v>5351509</v>
      </c>
      <c r="K880" s="89">
        <v>418262</v>
      </c>
      <c r="L880" s="88">
        <v>31037</v>
      </c>
      <c r="M880" s="88"/>
      <c r="N880" s="89">
        <v>213989</v>
      </c>
      <c r="O880" s="89">
        <v>1975214</v>
      </c>
      <c r="P880" s="89">
        <v>0</v>
      </c>
      <c r="Q880" s="88">
        <v>19671</v>
      </c>
      <c r="R880" s="88"/>
      <c r="S880" s="89">
        <v>1632260</v>
      </c>
      <c r="T880" s="90">
        <v>-10</v>
      </c>
      <c r="U880" s="90">
        <v>1632250</v>
      </c>
    </row>
    <row r="881" spans="1:21">
      <c r="A881" s="86">
        <v>99705</v>
      </c>
      <c r="B881" s="87" t="s">
        <v>2354</v>
      </c>
      <c r="C881" s="198">
        <v>1.7259999999999999E-4</v>
      </c>
      <c r="D881" s="198">
        <v>1.7660000000000001E-4</v>
      </c>
      <c r="E881" s="88">
        <v>76713.119999999995</v>
      </c>
      <c r="F881" s="88">
        <v>79257</v>
      </c>
      <c r="G881" s="88">
        <v>366315</v>
      </c>
      <c r="H881" s="88"/>
      <c r="I881" s="89">
        <v>6882</v>
      </c>
      <c r="J881" s="89">
        <v>321009</v>
      </c>
      <c r="K881" s="89">
        <v>25089</v>
      </c>
      <c r="L881" s="88">
        <v>11090</v>
      </c>
      <c r="M881" s="88"/>
      <c r="N881" s="89">
        <v>12836</v>
      </c>
      <c r="O881" s="89">
        <v>118483</v>
      </c>
      <c r="P881" s="89">
        <v>0</v>
      </c>
      <c r="Q881" s="88">
        <v>842</v>
      </c>
      <c r="R881" s="88"/>
      <c r="S881" s="89">
        <v>97911</v>
      </c>
      <c r="T881" s="90">
        <v>4693</v>
      </c>
      <c r="U881" s="90">
        <v>102604</v>
      </c>
    </row>
    <row r="882" spans="1:21">
      <c r="A882" s="86">
        <v>99711</v>
      </c>
      <c r="B882" s="87" t="s">
        <v>2355</v>
      </c>
      <c r="C882" s="198">
        <v>4.3540000000000001E-4</v>
      </c>
      <c r="D882" s="198">
        <v>4.506E-4</v>
      </c>
      <c r="E882" s="88">
        <v>185440.27</v>
      </c>
      <c r="F882" s="88">
        <v>202227</v>
      </c>
      <c r="G882" s="88">
        <v>924065</v>
      </c>
      <c r="H882" s="88"/>
      <c r="I882" s="89">
        <v>17362</v>
      </c>
      <c r="J882" s="89">
        <v>809775</v>
      </c>
      <c r="K882" s="89">
        <v>63290</v>
      </c>
      <c r="L882" s="88">
        <v>1891</v>
      </c>
      <c r="M882" s="88"/>
      <c r="N882" s="89">
        <v>32380</v>
      </c>
      <c r="O882" s="89">
        <v>298884</v>
      </c>
      <c r="P882" s="89">
        <v>0</v>
      </c>
      <c r="Q882" s="88">
        <v>15994</v>
      </c>
      <c r="R882" s="88"/>
      <c r="S882" s="89">
        <v>246989</v>
      </c>
      <c r="T882" s="90">
        <v>-4419</v>
      </c>
      <c r="U882" s="90">
        <v>242569</v>
      </c>
    </row>
    <row r="883" spans="1:21">
      <c r="A883" s="86">
        <v>99717</v>
      </c>
      <c r="B883" s="87" t="s">
        <v>2356</v>
      </c>
      <c r="C883" s="198">
        <v>2.3200000000000001E-5</v>
      </c>
      <c r="D883" s="198">
        <v>2.2399999999999999E-5</v>
      </c>
      <c r="E883" s="88">
        <v>7624.5799999999981</v>
      </c>
      <c r="F883" s="88">
        <v>10053</v>
      </c>
      <c r="G883" s="88">
        <v>49238</v>
      </c>
      <c r="H883" s="88"/>
      <c r="I883" s="89">
        <v>925.1</v>
      </c>
      <c r="J883" s="89">
        <v>43148</v>
      </c>
      <c r="K883" s="89">
        <v>3372</v>
      </c>
      <c r="L883" s="88">
        <v>0</v>
      </c>
      <c r="M883" s="88"/>
      <c r="N883" s="89">
        <v>1725</v>
      </c>
      <c r="O883" s="89">
        <v>15926</v>
      </c>
      <c r="P883" s="89">
        <v>0</v>
      </c>
      <c r="Q883" s="88">
        <v>2122</v>
      </c>
      <c r="R883" s="88"/>
      <c r="S883" s="89">
        <v>13161</v>
      </c>
      <c r="T883" s="90">
        <v>-653</v>
      </c>
      <c r="U883" s="90">
        <v>12508</v>
      </c>
    </row>
    <row r="884" spans="1:21">
      <c r="A884" s="86">
        <v>99721</v>
      </c>
      <c r="B884" s="87" t="s">
        <v>2357</v>
      </c>
      <c r="C884" s="198">
        <v>6.2449999999999995E-4</v>
      </c>
      <c r="D884" s="198">
        <v>5.8460000000000001E-4</v>
      </c>
      <c r="E884" s="88">
        <v>220767.11</v>
      </c>
      <c r="F884" s="88">
        <v>262365</v>
      </c>
      <c r="G884" s="88">
        <v>1325398</v>
      </c>
      <c r="H884" s="88"/>
      <c r="I884" s="89">
        <v>24902</v>
      </c>
      <c r="J884" s="89">
        <v>1161471</v>
      </c>
      <c r="K884" s="89">
        <v>90778</v>
      </c>
      <c r="L884" s="88">
        <v>0</v>
      </c>
      <c r="M884" s="88"/>
      <c r="N884" s="89">
        <v>46443</v>
      </c>
      <c r="O884" s="89">
        <v>428693</v>
      </c>
      <c r="P884" s="89">
        <v>0</v>
      </c>
      <c r="Q884" s="88">
        <v>11340</v>
      </c>
      <c r="R884" s="88"/>
      <c r="S884" s="89">
        <v>354259</v>
      </c>
      <c r="T884" s="90">
        <v>-3889</v>
      </c>
      <c r="U884" s="90">
        <v>350371</v>
      </c>
    </row>
    <row r="885" spans="1:21">
      <c r="A885" s="86">
        <v>99727</v>
      </c>
      <c r="B885" s="87" t="s">
        <v>2358</v>
      </c>
      <c r="C885" s="198">
        <v>2.5299999999999998E-5</v>
      </c>
      <c r="D885" s="198">
        <v>2.8099999999999999E-5</v>
      </c>
      <c r="E885" s="88">
        <v>45027.6</v>
      </c>
      <c r="F885" s="88">
        <v>12611</v>
      </c>
      <c r="G885" s="88">
        <v>53695</v>
      </c>
      <c r="H885" s="88"/>
      <c r="I885" s="89">
        <v>1008.8375</v>
      </c>
      <c r="J885" s="89">
        <v>47054</v>
      </c>
      <c r="K885" s="89">
        <v>3678</v>
      </c>
      <c r="L885" s="88">
        <v>46298</v>
      </c>
      <c r="M885" s="88"/>
      <c r="N885" s="89">
        <v>1882</v>
      </c>
      <c r="O885" s="89">
        <v>17367</v>
      </c>
      <c r="P885" s="89">
        <v>0</v>
      </c>
      <c r="Q885" s="88">
        <v>0</v>
      </c>
      <c r="R885" s="88"/>
      <c r="S885" s="89">
        <v>14352</v>
      </c>
      <c r="T885" s="90">
        <v>14150</v>
      </c>
      <c r="U885" s="90">
        <v>28501</v>
      </c>
    </row>
    <row r="886" spans="1:21">
      <c r="A886" s="86">
        <v>99801</v>
      </c>
      <c r="B886" s="87" t="s">
        <v>2359</v>
      </c>
      <c r="C886" s="198">
        <v>5.1954999999999996E-3</v>
      </c>
      <c r="D886" s="198">
        <v>5.0806999999999996E-3</v>
      </c>
      <c r="E886" s="88">
        <v>2017956.21</v>
      </c>
      <c r="F886" s="88">
        <v>2280188</v>
      </c>
      <c r="G886" s="88">
        <v>11026591</v>
      </c>
      <c r="H886" s="88"/>
      <c r="I886" s="89">
        <v>207171</v>
      </c>
      <c r="J886" s="89">
        <v>9662809</v>
      </c>
      <c r="K886" s="89">
        <v>755223</v>
      </c>
      <c r="L886" s="88">
        <v>34255.86</v>
      </c>
      <c r="M886" s="88"/>
      <c r="N886" s="89">
        <v>386384</v>
      </c>
      <c r="O886" s="89">
        <v>3566493</v>
      </c>
      <c r="P886" s="89">
        <v>0</v>
      </c>
      <c r="Q886" s="88">
        <v>67721</v>
      </c>
      <c r="R886" s="88"/>
      <c r="S886" s="89">
        <v>2947246</v>
      </c>
      <c r="T886" s="90">
        <v>-3738</v>
      </c>
      <c r="U886" s="90">
        <v>2943508</v>
      </c>
    </row>
    <row r="887" spans="1:21">
      <c r="A887" s="86">
        <v>99802</v>
      </c>
      <c r="B887" s="87" t="s">
        <v>2360</v>
      </c>
      <c r="C887" s="198">
        <v>6.4999999999999996E-6</v>
      </c>
      <c r="D887" s="198">
        <v>7.7000000000000008E-6</v>
      </c>
      <c r="E887" s="88">
        <v>3763.7499999999995</v>
      </c>
      <c r="F887" s="88">
        <v>3456</v>
      </c>
      <c r="G887" s="88">
        <v>13795</v>
      </c>
      <c r="H887" s="88"/>
      <c r="I887" s="89">
        <v>259.1875</v>
      </c>
      <c r="J887" s="89">
        <v>12089</v>
      </c>
      <c r="K887" s="89">
        <v>945</v>
      </c>
      <c r="L887" s="88">
        <v>358</v>
      </c>
      <c r="M887" s="88"/>
      <c r="N887" s="89">
        <v>483</v>
      </c>
      <c r="O887" s="89">
        <v>4462</v>
      </c>
      <c r="P887" s="89">
        <v>0</v>
      </c>
      <c r="Q887" s="88">
        <v>107</v>
      </c>
      <c r="R887" s="88"/>
      <c r="S887" s="89">
        <v>3687</v>
      </c>
      <c r="T887" s="90">
        <v>52</v>
      </c>
      <c r="U887" s="90">
        <v>3740</v>
      </c>
    </row>
    <row r="888" spans="1:21">
      <c r="A888" s="86">
        <v>99804</v>
      </c>
      <c r="B888" s="87" t="s">
        <v>2361</v>
      </c>
      <c r="C888" s="198">
        <v>8.6600000000000004E-5</v>
      </c>
      <c r="D888" s="198">
        <v>8.7999999999999998E-5</v>
      </c>
      <c r="E888" s="88">
        <v>41606.69999999999</v>
      </c>
      <c r="F888" s="88">
        <v>39494</v>
      </c>
      <c r="G888" s="88">
        <v>183794</v>
      </c>
      <c r="H888" s="88"/>
      <c r="I888" s="89">
        <v>3453</v>
      </c>
      <c r="J888" s="89">
        <v>161062</v>
      </c>
      <c r="K888" s="89">
        <v>12588</v>
      </c>
      <c r="L888" s="88">
        <v>10128</v>
      </c>
      <c r="M888" s="88"/>
      <c r="N888" s="89">
        <v>6440</v>
      </c>
      <c r="O888" s="89">
        <v>59447</v>
      </c>
      <c r="P888" s="89">
        <v>0</v>
      </c>
      <c r="Q888" s="88">
        <v>0</v>
      </c>
      <c r="R888" s="88"/>
      <c r="S888" s="89">
        <v>49125</v>
      </c>
      <c r="T888" s="90">
        <v>3221</v>
      </c>
      <c r="U888" s="90">
        <v>52347</v>
      </c>
    </row>
    <row r="889" spans="1:21">
      <c r="A889" s="86">
        <v>99811</v>
      </c>
      <c r="B889" s="87" t="s">
        <v>2362</v>
      </c>
      <c r="C889" s="198">
        <v>6.8415000000000004E-3</v>
      </c>
      <c r="D889" s="198">
        <v>6.9579999999999998E-3</v>
      </c>
      <c r="E889" s="88">
        <v>2561770.62</v>
      </c>
      <c r="F889" s="88">
        <v>3122709</v>
      </c>
      <c r="G889" s="88">
        <v>14519955</v>
      </c>
      <c r="H889" s="88"/>
      <c r="I889" s="89">
        <v>272805</v>
      </c>
      <c r="J889" s="89">
        <v>12724109</v>
      </c>
      <c r="K889" s="89">
        <v>994487</v>
      </c>
      <c r="L889" s="88">
        <v>0</v>
      </c>
      <c r="M889" s="88"/>
      <c r="N889" s="89">
        <v>508796</v>
      </c>
      <c r="O889" s="89">
        <v>4696402</v>
      </c>
      <c r="P889" s="89">
        <v>0</v>
      </c>
      <c r="Q889" s="88">
        <v>526561</v>
      </c>
      <c r="R889" s="88"/>
      <c r="S889" s="89">
        <v>3880971</v>
      </c>
      <c r="T889" s="90">
        <v>-175139</v>
      </c>
      <c r="U889" s="90">
        <v>3705832</v>
      </c>
    </row>
    <row r="890" spans="1:21">
      <c r="A890" s="86">
        <v>99812</v>
      </c>
      <c r="B890" s="87" t="s">
        <v>2363</v>
      </c>
      <c r="C890" s="198">
        <v>2.5599999999999999E-5</v>
      </c>
      <c r="D890" s="198">
        <v>2.7399999999999999E-5</v>
      </c>
      <c r="E890" s="88">
        <v>18003.280000000006</v>
      </c>
      <c r="F890" s="88">
        <v>12297</v>
      </c>
      <c r="G890" s="88">
        <v>54332</v>
      </c>
      <c r="H890" s="88"/>
      <c r="I890" s="89">
        <v>1020.8</v>
      </c>
      <c r="J890" s="89">
        <v>47612</v>
      </c>
      <c r="K890" s="89">
        <v>3721</v>
      </c>
      <c r="L890" s="88">
        <v>8899</v>
      </c>
      <c r="M890" s="88"/>
      <c r="N890" s="89">
        <v>1904</v>
      </c>
      <c r="O890" s="89">
        <v>17573</v>
      </c>
      <c r="P890" s="89">
        <v>0</v>
      </c>
      <c r="Q890" s="88">
        <v>0</v>
      </c>
      <c r="R890" s="88"/>
      <c r="S890" s="89">
        <v>14522</v>
      </c>
      <c r="T890" s="90">
        <v>2839</v>
      </c>
      <c r="U890" s="90">
        <v>17361</v>
      </c>
    </row>
    <row r="891" spans="1:21">
      <c r="A891" s="86">
        <v>99818</v>
      </c>
      <c r="B891" s="87" t="s">
        <v>2364</v>
      </c>
      <c r="C891" s="198">
        <v>3.7700000000000002E-5</v>
      </c>
      <c r="D891" s="198">
        <v>4.4199999999999997E-5</v>
      </c>
      <c r="E891" s="88">
        <v>16175.140000000003</v>
      </c>
      <c r="F891" s="88">
        <v>19837</v>
      </c>
      <c r="G891" s="88">
        <v>80012</v>
      </c>
      <c r="H891" s="88"/>
      <c r="I891" s="89">
        <v>1503</v>
      </c>
      <c r="J891" s="89">
        <v>70116</v>
      </c>
      <c r="K891" s="89">
        <v>5480</v>
      </c>
      <c r="L891" s="88">
        <v>5574</v>
      </c>
      <c r="M891" s="88"/>
      <c r="N891" s="89">
        <v>2804</v>
      </c>
      <c r="O891" s="89">
        <v>25879</v>
      </c>
      <c r="P891" s="89">
        <v>0</v>
      </c>
      <c r="Q891" s="88">
        <v>2988</v>
      </c>
      <c r="R891" s="88"/>
      <c r="S891" s="89">
        <v>21386</v>
      </c>
      <c r="T891" s="90">
        <v>1745</v>
      </c>
      <c r="U891" s="90">
        <v>23131</v>
      </c>
    </row>
    <row r="892" spans="1:21">
      <c r="A892" s="86">
        <v>99821</v>
      </c>
      <c r="B892" s="87" t="s">
        <v>2365</v>
      </c>
      <c r="C892" s="198">
        <v>8.2899999999999996E-5</v>
      </c>
      <c r="D892" s="198">
        <v>8.42E-5</v>
      </c>
      <c r="E892" s="88">
        <v>42679.99</v>
      </c>
      <c r="F892" s="88">
        <v>37788</v>
      </c>
      <c r="G892" s="88">
        <v>175942</v>
      </c>
      <c r="H892" s="88"/>
      <c r="I892" s="89">
        <v>3306</v>
      </c>
      <c r="J892" s="89">
        <v>154181</v>
      </c>
      <c r="K892" s="89">
        <v>12050</v>
      </c>
      <c r="L892" s="88">
        <v>17868</v>
      </c>
      <c r="M892" s="88"/>
      <c r="N892" s="89">
        <v>6165</v>
      </c>
      <c r="O892" s="89">
        <v>56907</v>
      </c>
      <c r="P892" s="89">
        <v>0</v>
      </c>
      <c r="Q892" s="88">
        <v>860</v>
      </c>
      <c r="R892" s="88"/>
      <c r="S892" s="89">
        <v>47027</v>
      </c>
      <c r="T892" s="90">
        <v>7184</v>
      </c>
      <c r="U892" s="90">
        <v>54211</v>
      </c>
    </row>
    <row r="893" spans="1:21">
      <c r="A893" s="86">
        <v>99831</v>
      </c>
      <c r="B893" s="87" t="s">
        <v>2366</v>
      </c>
      <c r="C893" s="198">
        <v>5.5899999999999997E-5</v>
      </c>
      <c r="D893" s="198">
        <v>5.0699999999999999E-5</v>
      </c>
      <c r="E893" s="88">
        <v>23539.8</v>
      </c>
      <c r="F893" s="88">
        <v>22754</v>
      </c>
      <c r="G893" s="88">
        <v>118639</v>
      </c>
      <c r="H893" s="88"/>
      <c r="I893" s="89">
        <v>2229</v>
      </c>
      <c r="J893" s="89">
        <v>103965</v>
      </c>
      <c r="K893" s="89">
        <v>8126</v>
      </c>
      <c r="L893" s="88">
        <v>3830</v>
      </c>
      <c r="M893" s="88"/>
      <c r="N893" s="89">
        <v>4157</v>
      </c>
      <c r="O893" s="89">
        <v>38373</v>
      </c>
      <c r="P893" s="89">
        <v>0</v>
      </c>
      <c r="Q893" s="88">
        <v>873</v>
      </c>
      <c r="R893" s="88"/>
      <c r="S893" s="89">
        <v>31710</v>
      </c>
      <c r="T893" s="90">
        <v>823</v>
      </c>
      <c r="U893" s="90">
        <v>32533</v>
      </c>
    </row>
    <row r="894" spans="1:21">
      <c r="A894" s="86">
        <v>99841</v>
      </c>
      <c r="B894" s="87" t="s">
        <v>2367</v>
      </c>
      <c r="C894" s="198">
        <v>4.6E-5</v>
      </c>
      <c r="D894" s="198">
        <v>4.6699999999999997E-5</v>
      </c>
      <c r="E894" s="88">
        <v>18090.39</v>
      </c>
      <c r="F894" s="88">
        <v>20959</v>
      </c>
      <c r="G894" s="88">
        <v>97627.41</v>
      </c>
      <c r="H894" s="88"/>
      <c r="I894" s="89">
        <v>1834.25</v>
      </c>
      <c r="J894" s="89">
        <v>85553</v>
      </c>
      <c r="K894" s="89">
        <v>6687</v>
      </c>
      <c r="L894" s="88">
        <v>1970</v>
      </c>
      <c r="M894" s="88"/>
      <c r="N894" s="89">
        <v>3421</v>
      </c>
      <c r="O894" s="89">
        <v>31577</v>
      </c>
      <c r="P894" s="89">
        <v>0</v>
      </c>
      <c r="Q894" s="88">
        <v>3207</v>
      </c>
      <c r="R894" s="88"/>
      <c r="S894" s="89">
        <v>26094</v>
      </c>
      <c r="T894" s="90">
        <v>-661</v>
      </c>
      <c r="U894" s="90">
        <v>25434</v>
      </c>
    </row>
    <row r="895" spans="1:21">
      <c r="A895" s="86">
        <v>99851</v>
      </c>
      <c r="B895" s="87" t="s">
        <v>2368</v>
      </c>
      <c r="C895" s="198">
        <v>2.1999999999999999E-5</v>
      </c>
      <c r="D895" s="198">
        <v>2.0299999999999999E-5</v>
      </c>
      <c r="E895" s="88">
        <v>6172.1500000000005</v>
      </c>
      <c r="F895" s="88">
        <v>9111</v>
      </c>
      <c r="G895" s="88">
        <v>46691</v>
      </c>
      <c r="H895" s="88"/>
      <c r="I895" s="89">
        <v>877.25</v>
      </c>
      <c r="J895" s="89">
        <v>40917</v>
      </c>
      <c r="K895" s="89">
        <v>3198</v>
      </c>
      <c r="L895" s="88">
        <v>221</v>
      </c>
      <c r="M895" s="88"/>
      <c r="N895" s="89">
        <v>1636</v>
      </c>
      <c r="O895" s="89">
        <v>15102</v>
      </c>
      <c r="P895" s="89">
        <v>0</v>
      </c>
      <c r="Q895" s="88">
        <v>1432</v>
      </c>
      <c r="R895" s="88"/>
      <c r="S895" s="89">
        <v>12480</v>
      </c>
      <c r="T895" s="90">
        <v>-310</v>
      </c>
      <c r="U895" s="90">
        <v>12170</v>
      </c>
    </row>
    <row r="896" spans="1:21">
      <c r="A896" s="86">
        <v>99901</v>
      </c>
      <c r="B896" s="87" t="s">
        <v>2369</v>
      </c>
      <c r="C896" s="198">
        <v>1.6371999999999999E-3</v>
      </c>
      <c r="D896" s="198">
        <v>1.5259E-3</v>
      </c>
      <c r="E896" s="88">
        <v>635103.91</v>
      </c>
      <c r="F896" s="88">
        <v>684815</v>
      </c>
      <c r="G896" s="88">
        <v>3474687</v>
      </c>
      <c r="H896" s="88"/>
      <c r="I896" s="89">
        <v>65283.35</v>
      </c>
      <c r="J896" s="89">
        <v>3044933</v>
      </c>
      <c r="K896" s="89">
        <v>237985</v>
      </c>
      <c r="L896" s="88">
        <v>67178</v>
      </c>
      <c r="M896" s="88"/>
      <c r="N896" s="89">
        <v>121757</v>
      </c>
      <c r="O896" s="89">
        <v>1123869</v>
      </c>
      <c r="P896" s="89">
        <v>0</v>
      </c>
      <c r="Q896" s="88">
        <v>24162.58</v>
      </c>
      <c r="R896" s="88"/>
      <c r="S896" s="89">
        <v>928733</v>
      </c>
      <c r="T896" s="90">
        <v>8817</v>
      </c>
      <c r="U896" s="90">
        <v>937550</v>
      </c>
    </row>
    <row r="897" spans="1:21">
      <c r="A897" s="86">
        <v>99911</v>
      </c>
      <c r="B897" s="87" t="s">
        <v>2370</v>
      </c>
      <c r="C897" s="198">
        <v>2.5520000000000002E-4</v>
      </c>
      <c r="D897" s="198">
        <v>2.766E-4</v>
      </c>
      <c r="E897" s="88">
        <v>106881.59000000001</v>
      </c>
      <c r="F897" s="88">
        <v>124136</v>
      </c>
      <c r="G897" s="88">
        <v>541620</v>
      </c>
      <c r="H897" s="88"/>
      <c r="I897" s="89">
        <v>10176.1</v>
      </c>
      <c r="J897" s="89">
        <v>474632</v>
      </c>
      <c r="K897" s="89">
        <v>37096</v>
      </c>
      <c r="L897" s="88">
        <v>2863</v>
      </c>
      <c r="M897" s="88"/>
      <c r="N897" s="89">
        <v>18979</v>
      </c>
      <c r="O897" s="89">
        <v>175184</v>
      </c>
      <c r="P897" s="89">
        <v>0</v>
      </c>
      <c r="Q897" s="88">
        <v>20527</v>
      </c>
      <c r="R897" s="88"/>
      <c r="S897" s="89">
        <v>144767</v>
      </c>
      <c r="T897" s="90">
        <v>-6851</v>
      </c>
      <c r="U897" s="90">
        <v>137916</v>
      </c>
    </row>
    <row r="898" spans="1:21">
      <c r="A898" s="86">
        <v>99921</v>
      </c>
      <c r="B898" s="87" t="s">
        <v>2371</v>
      </c>
      <c r="C898" s="94">
        <v>1.5129999999999999E-4</v>
      </c>
      <c r="D898" s="94">
        <v>1.3889999999999999E-4</v>
      </c>
      <c r="E898" s="88">
        <v>55802.77</v>
      </c>
      <c r="F898" s="88">
        <v>62337</v>
      </c>
      <c r="G898" s="6">
        <v>321109</v>
      </c>
      <c r="H898" s="6"/>
      <c r="I898" s="95">
        <v>6033</v>
      </c>
      <c r="J898" s="95">
        <v>281394</v>
      </c>
      <c r="K898" s="95">
        <v>21993</v>
      </c>
      <c r="L898" s="6">
        <v>4809</v>
      </c>
      <c r="M898" s="6"/>
      <c r="N898" s="95">
        <v>11252</v>
      </c>
      <c r="O898" s="95">
        <v>103861</v>
      </c>
      <c r="P898" s="95">
        <v>0</v>
      </c>
      <c r="Q898" s="6">
        <v>7353</v>
      </c>
      <c r="R898" s="6"/>
      <c r="S898" s="95">
        <v>85828</v>
      </c>
      <c r="T898" s="96">
        <v>-2145</v>
      </c>
      <c r="U898" s="96">
        <v>83683</v>
      </c>
    </row>
    <row r="899" spans="1:21" s="84" customFormat="1">
      <c r="A899" s="86">
        <v>99931</v>
      </c>
      <c r="B899" s="199" t="s">
        <v>2372</v>
      </c>
      <c r="C899" s="200">
        <v>2.51E-5</v>
      </c>
      <c r="D899" s="200">
        <v>2.5700000000000001E-5</v>
      </c>
      <c r="E899" s="88">
        <v>9194.32</v>
      </c>
      <c r="F899" s="88">
        <v>11534</v>
      </c>
      <c r="G899" s="201">
        <v>53271</v>
      </c>
      <c r="H899" s="201"/>
      <c r="I899" s="201">
        <v>1000.8625</v>
      </c>
      <c r="J899" s="201">
        <v>46682</v>
      </c>
      <c r="K899" s="201">
        <v>3649</v>
      </c>
      <c r="L899" s="201">
        <v>0</v>
      </c>
      <c r="N899" s="201">
        <v>1867</v>
      </c>
      <c r="O899" s="201">
        <v>17230</v>
      </c>
      <c r="P899" s="202">
        <v>0</v>
      </c>
      <c r="Q899" s="201">
        <v>5581</v>
      </c>
      <c r="R899" s="201"/>
      <c r="S899" s="201">
        <v>14238</v>
      </c>
      <c r="T899" s="201">
        <v>-2038</v>
      </c>
      <c r="U899" s="201">
        <v>12201</v>
      </c>
    </row>
    <row r="900" spans="1:21">
      <c r="A900" s="91">
        <v>99941</v>
      </c>
      <c r="B900" s="4" t="s">
        <v>2373</v>
      </c>
      <c r="C900" s="94">
        <v>7.8200000000000003E-5</v>
      </c>
      <c r="D900" s="94">
        <v>8.7899999999999995E-5</v>
      </c>
      <c r="E900" s="88">
        <v>27969.51</v>
      </c>
      <c r="F900" s="88">
        <v>39449</v>
      </c>
      <c r="G900" s="201">
        <v>165967</v>
      </c>
      <c r="H900" s="201"/>
      <c r="I900" s="201">
        <v>3118</v>
      </c>
      <c r="J900" s="201">
        <v>145440</v>
      </c>
      <c r="K900" s="201">
        <v>11367</v>
      </c>
      <c r="L900" s="201">
        <v>0</v>
      </c>
      <c r="N900" s="201">
        <v>5816</v>
      </c>
      <c r="O900" s="201">
        <v>53681</v>
      </c>
      <c r="P900" s="202">
        <v>0</v>
      </c>
      <c r="Q900" s="201">
        <v>11883</v>
      </c>
      <c r="R900" s="201"/>
      <c r="S900" s="201">
        <v>44360</v>
      </c>
      <c r="T900" s="201">
        <v>-3675</v>
      </c>
      <c r="U900" s="201">
        <v>40686</v>
      </c>
    </row>
    <row r="901" spans="1:21">
      <c r="A901" s="91">
        <v>99991</v>
      </c>
      <c r="B901" s="4" t="s">
        <v>2374</v>
      </c>
      <c r="C901" s="94">
        <v>5.6990000000000003E-4</v>
      </c>
      <c r="D901" s="94">
        <v>5.1539999999999995E-4</v>
      </c>
      <c r="E901" s="88">
        <v>214761.88</v>
      </c>
      <c r="F901" s="88">
        <v>231308</v>
      </c>
      <c r="G901" s="201">
        <v>1209519</v>
      </c>
      <c r="H901" s="201"/>
      <c r="I901" s="201">
        <v>22725</v>
      </c>
      <c r="J901" s="201">
        <v>1059924</v>
      </c>
      <c r="K901" s="201">
        <v>82841</v>
      </c>
      <c r="L901" s="201">
        <v>48305</v>
      </c>
      <c r="N901" s="201">
        <v>42383</v>
      </c>
      <c r="O901" s="201">
        <v>391212</v>
      </c>
      <c r="P901" s="202">
        <v>0</v>
      </c>
      <c r="Q901" s="201">
        <v>0</v>
      </c>
      <c r="R901" s="201"/>
      <c r="S901" s="201">
        <v>323287</v>
      </c>
      <c r="T901" s="201">
        <v>19414</v>
      </c>
      <c r="U901" s="201">
        <v>342701</v>
      </c>
    </row>
    <row r="902" spans="1:21">
      <c r="A902" s="91">
        <v>99999</v>
      </c>
      <c r="B902" s="4" t="s">
        <v>2375</v>
      </c>
      <c r="C902" s="94">
        <v>1.0101000000000001E-3</v>
      </c>
      <c r="D902" s="94">
        <v>9.3599999999999998E-4</v>
      </c>
      <c r="E902" s="88">
        <v>441361.89999999991</v>
      </c>
      <c r="F902" s="88">
        <v>420071</v>
      </c>
      <c r="G902" s="201">
        <v>2143771</v>
      </c>
      <c r="H902" s="201"/>
      <c r="I902" s="201">
        <v>40278</v>
      </c>
      <c r="J902" s="201">
        <v>1878626</v>
      </c>
      <c r="K902" s="201">
        <v>146829</v>
      </c>
      <c r="L902" s="201">
        <v>111413</v>
      </c>
      <c r="N902" s="201">
        <v>75120</v>
      </c>
      <c r="O902" s="201">
        <v>693391</v>
      </c>
      <c r="P902" s="202">
        <v>0</v>
      </c>
      <c r="Q902" s="201">
        <v>43600.9</v>
      </c>
      <c r="R902" s="201"/>
      <c r="S902" s="201">
        <v>572998</v>
      </c>
      <c r="T902" s="201">
        <v>11793</v>
      </c>
      <c r="U902" s="201">
        <v>584791</v>
      </c>
    </row>
    <row r="904" spans="1:21">
      <c r="B904" s="98" t="s">
        <v>3</v>
      </c>
      <c r="C904" s="203">
        <f>SUM(C4:C902)</f>
        <v>1</v>
      </c>
      <c r="D904" s="203">
        <f>SUM(D4:D902)</f>
        <v>1</v>
      </c>
      <c r="E904" s="99">
        <f>SUM(E4:E902)</f>
        <v>411243352.90999979</v>
      </c>
      <c r="F904" s="99">
        <f>SUM(F4:F902)</f>
        <v>448793978.815</v>
      </c>
      <c r="G904" s="99">
        <f>SUM(G4:G902)</f>
        <v>2122335001.9649999</v>
      </c>
      <c r="H904" s="99"/>
      <c r="I904" s="99">
        <f>SUM(I4:I902)</f>
        <v>39875005.324999996</v>
      </c>
      <c r="J904" s="99">
        <f>SUM(J4:J902)</f>
        <v>1859842000.4500003</v>
      </c>
      <c r="K904" s="99">
        <f>SUM(K4:K902)</f>
        <v>145360990.26999998</v>
      </c>
      <c r="L904" s="99">
        <f>SUM(L4:L902)</f>
        <v>47059866.95000001</v>
      </c>
      <c r="M904" s="99"/>
      <c r="N904" s="99">
        <f>SUM(N4:N902)</f>
        <v>74369002.819999993</v>
      </c>
      <c r="O904" s="99">
        <f>SUM(O4:O902)</f>
        <v>686457998.14499998</v>
      </c>
      <c r="P904" s="99">
        <f>SUM(P4:P902)</f>
        <v>0</v>
      </c>
      <c r="Q904" s="99">
        <f>SUM(Q4:Q902)</f>
        <v>47059539.410000004</v>
      </c>
      <c r="R904" s="99"/>
      <c r="S904" s="99">
        <f>SUM(S4:S902)</f>
        <v>567268992.93000007</v>
      </c>
      <c r="T904" s="99">
        <f>SUM(T4:T902)</f>
        <v>95</v>
      </c>
      <c r="U904" s="99">
        <f>SUM(U4:U902)</f>
        <v>567269105</v>
      </c>
    </row>
    <row r="905" spans="1:21">
      <c r="G905" s="204"/>
      <c r="H905" s="204"/>
      <c r="I905" s="204"/>
      <c r="J905" s="204"/>
      <c r="K905" s="204"/>
      <c r="L905" s="204"/>
      <c r="M905" s="204"/>
      <c r="N905" s="204"/>
      <c r="O905" s="204"/>
      <c r="P905" s="204"/>
      <c r="Q905" s="204"/>
      <c r="R905" s="204"/>
      <c r="S905" s="204"/>
      <c r="T905" s="204"/>
      <c r="U905" s="204"/>
    </row>
    <row r="906" spans="1:21">
      <c r="G906" s="205"/>
      <c r="H906" s="205"/>
      <c r="I906" s="205"/>
      <c r="J906" s="205"/>
      <c r="K906" s="205"/>
      <c r="L906" s="205"/>
      <c r="M906" s="205"/>
      <c r="N906" s="205"/>
      <c r="O906" s="205"/>
      <c r="P906" s="205"/>
      <c r="Q906" s="205"/>
      <c r="R906" s="205"/>
      <c r="S906" s="205"/>
      <c r="T906" s="205"/>
      <c r="U906" s="205"/>
    </row>
    <row r="907" spans="1:21">
      <c r="B907" s="4" t="s">
        <v>1473</v>
      </c>
      <c r="C907" s="8" t="s">
        <v>1474</v>
      </c>
    </row>
    <row r="908" spans="1:21">
      <c r="B908" s="4" t="s">
        <v>599</v>
      </c>
      <c r="C908" s="86">
        <v>96331</v>
      </c>
    </row>
    <row r="909" spans="1:21">
      <c r="B909" s="4" t="s">
        <v>474</v>
      </c>
      <c r="C909" s="86">
        <v>94611</v>
      </c>
    </row>
    <row r="910" spans="1:21">
      <c r="B910" s="4" t="s">
        <v>352</v>
      </c>
      <c r="C910" s="86">
        <v>93402</v>
      </c>
      <c r="G910" s="84"/>
      <c r="H910" s="84"/>
      <c r="I910" s="84"/>
      <c r="J910" s="84"/>
      <c r="K910" s="84"/>
      <c r="L910" s="84"/>
      <c r="M910" s="84"/>
      <c r="N910" s="84"/>
      <c r="O910" s="84"/>
      <c r="P910" s="84"/>
      <c r="Q910" s="84"/>
      <c r="R910" s="84"/>
      <c r="S910" s="84"/>
      <c r="T910" s="84"/>
      <c r="U910" s="84"/>
    </row>
    <row r="911" spans="1:21">
      <c r="B911" s="4" t="s">
        <v>417</v>
      </c>
      <c r="C911" s="86">
        <v>94109</v>
      </c>
      <c r="D911" s="206"/>
      <c r="E911" s="206"/>
      <c r="F911" s="206"/>
    </row>
    <row r="912" spans="1:21">
      <c r="B912" s="4" t="s">
        <v>46</v>
      </c>
      <c r="C912" s="86">
        <v>90101</v>
      </c>
      <c r="D912" s="206"/>
      <c r="E912" s="206"/>
      <c r="F912" s="206"/>
    </row>
    <row r="913" spans="2:6">
      <c r="B913" s="4" t="s">
        <v>2400</v>
      </c>
      <c r="C913" s="86">
        <v>90117</v>
      </c>
      <c r="D913" s="206"/>
      <c r="E913" s="206"/>
      <c r="F913" s="206"/>
    </row>
    <row r="914" spans="2:6">
      <c r="B914" s="4" t="s">
        <v>53</v>
      </c>
      <c r="C914" s="86">
        <v>90151</v>
      </c>
      <c r="D914" s="206"/>
      <c r="E914" s="206"/>
      <c r="F914" s="206"/>
    </row>
    <row r="915" spans="2:6">
      <c r="B915" s="4" t="s">
        <v>801</v>
      </c>
      <c r="C915" s="86">
        <v>98417</v>
      </c>
      <c r="D915" s="206"/>
      <c r="E915" s="206"/>
      <c r="F915" s="206"/>
    </row>
    <row r="916" spans="2:6">
      <c r="B916" s="4" t="s">
        <v>661</v>
      </c>
      <c r="C916" s="86">
        <v>97008</v>
      </c>
      <c r="D916" s="206"/>
      <c r="E916" s="206"/>
      <c r="F916" s="206"/>
    </row>
    <row r="917" spans="2:6">
      <c r="B917" s="4" t="s">
        <v>662</v>
      </c>
      <c r="C917" s="86">
        <v>97010</v>
      </c>
      <c r="D917" s="206"/>
      <c r="E917" s="206"/>
      <c r="F917" s="206"/>
    </row>
    <row r="918" spans="2:6">
      <c r="B918" s="4" t="s">
        <v>2399</v>
      </c>
      <c r="C918" s="86">
        <v>90096</v>
      </c>
      <c r="D918" s="206"/>
      <c r="E918" s="206"/>
      <c r="F918" s="206"/>
    </row>
    <row r="919" spans="2:6">
      <c r="B919" s="4" t="s">
        <v>95</v>
      </c>
      <c r="C919" s="86">
        <v>90805</v>
      </c>
      <c r="D919" s="206"/>
      <c r="E919" s="206"/>
      <c r="F919" s="206"/>
    </row>
    <row r="920" spans="2:6">
      <c r="B920" s="4" t="s">
        <v>239</v>
      </c>
      <c r="C920" s="86">
        <v>92109</v>
      </c>
      <c r="D920" s="206"/>
      <c r="E920" s="206"/>
      <c r="F920" s="206"/>
    </row>
    <row r="921" spans="2:6">
      <c r="B921" s="4" t="s">
        <v>800</v>
      </c>
      <c r="C921" s="86">
        <v>98411</v>
      </c>
      <c r="D921" s="206"/>
      <c r="E921" s="206"/>
      <c r="F921" s="206"/>
    </row>
    <row r="922" spans="2:6">
      <c r="B922" s="4" t="s">
        <v>55</v>
      </c>
      <c r="C922" s="86">
        <v>90201</v>
      </c>
      <c r="D922" s="206"/>
      <c r="E922" s="206"/>
      <c r="F922" s="206"/>
    </row>
    <row r="923" spans="2:6">
      <c r="B923" s="4" t="s">
        <v>56</v>
      </c>
      <c r="C923" s="86">
        <v>90203</v>
      </c>
      <c r="D923" s="206"/>
      <c r="E923" s="206"/>
      <c r="F923" s="206"/>
    </row>
    <row r="924" spans="2:6">
      <c r="B924" s="4" t="s">
        <v>57</v>
      </c>
      <c r="C924" s="86">
        <v>90205</v>
      </c>
    </row>
    <row r="925" spans="2:6">
      <c r="B925" s="4" t="s">
        <v>58</v>
      </c>
      <c r="C925" s="86">
        <v>90206</v>
      </c>
      <c r="D925" s="206"/>
      <c r="E925" s="206"/>
      <c r="F925" s="206"/>
    </row>
    <row r="926" spans="2:6">
      <c r="B926" s="4" t="s">
        <v>60</v>
      </c>
      <c r="C926" s="86">
        <v>90301</v>
      </c>
    </row>
    <row r="927" spans="2:6">
      <c r="B927" s="4" t="s">
        <v>335</v>
      </c>
      <c r="C927" s="86">
        <v>93209</v>
      </c>
      <c r="D927" s="206"/>
      <c r="E927" s="206"/>
      <c r="F927" s="206"/>
    </row>
    <row r="928" spans="2:6">
      <c r="B928" s="4" t="s">
        <v>236</v>
      </c>
      <c r="C928" s="86">
        <v>92021</v>
      </c>
    </row>
    <row r="929" spans="2:3">
      <c r="B929" s="4" t="s">
        <v>448</v>
      </c>
      <c r="C929" s="86">
        <v>94347</v>
      </c>
    </row>
    <row r="930" spans="2:3">
      <c r="B930" s="4" t="s">
        <v>449</v>
      </c>
      <c r="C930" s="86">
        <v>94351</v>
      </c>
    </row>
    <row r="931" spans="2:3">
      <c r="B931" s="4" t="s">
        <v>63</v>
      </c>
      <c r="C931" s="86">
        <v>90401</v>
      </c>
    </row>
    <row r="932" spans="2:3">
      <c r="B932" s="4" t="s">
        <v>70</v>
      </c>
      <c r="C932" s="86">
        <v>90451</v>
      </c>
    </row>
    <row r="933" spans="2:3">
      <c r="B933" s="4" t="s">
        <v>869</v>
      </c>
      <c r="C933" s="86">
        <v>99271</v>
      </c>
    </row>
    <row r="934" spans="2:3">
      <c r="B934" s="4" t="s">
        <v>45</v>
      </c>
      <c r="C934" s="86">
        <v>90099</v>
      </c>
    </row>
    <row r="935" spans="2:3">
      <c r="B935" s="4" t="s">
        <v>905</v>
      </c>
      <c r="C935" s="86">
        <v>99705</v>
      </c>
    </row>
    <row r="936" spans="2:3">
      <c r="B936" s="4" t="s">
        <v>713</v>
      </c>
      <c r="C936" s="86">
        <v>97651</v>
      </c>
    </row>
    <row r="937" spans="2:3">
      <c r="B937" s="4" t="s">
        <v>504</v>
      </c>
      <c r="C937" s="86">
        <v>95106</v>
      </c>
    </row>
    <row r="938" spans="2:3">
      <c r="B938" s="4" t="s">
        <v>72</v>
      </c>
      <c r="C938" s="86">
        <v>90501</v>
      </c>
    </row>
    <row r="939" spans="2:3">
      <c r="B939" s="4" t="s">
        <v>704</v>
      </c>
      <c r="C939" s="86">
        <v>97607</v>
      </c>
    </row>
    <row r="940" spans="2:3">
      <c r="B940" s="4" t="s">
        <v>706</v>
      </c>
      <c r="C940" s="86">
        <v>97613</v>
      </c>
    </row>
    <row r="941" spans="2:3">
      <c r="B941" s="4" t="s">
        <v>705</v>
      </c>
      <c r="C941" s="86">
        <v>97611</v>
      </c>
    </row>
    <row r="942" spans="2:3">
      <c r="B942" s="4" t="s">
        <v>148</v>
      </c>
      <c r="C942" s="86">
        <v>91127</v>
      </c>
    </row>
    <row r="943" spans="2:3">
      <c r="B943" s="4" t="s">
        <v>149</v>
      </c>
      <c r="C943" s="86">
        <v>91128</v>
      </c>
    </row>
    <row r="944" spans="2:3">
      <c r="B944" s="4" t="s">
        <v>147</v>
      </c>
      <c r="C944" s="86">
        <v>91121</v>
      </c>
    </row>
    <row r="945" spans="2:3">
      <c r="B945" s="4" t="s">
        <v>205</v>
      </c>
      <c r="C945" s="86">
        <v>91681</v>
      </c>
    </row>
    <row r="946" spans="2:3">
      <c r="B946" s="4" t="s">
        <v>97</v>
      </c>
      <c r="C946" s="86">
        <v>90811</v>
      </c>
    </row>
    <row r="947" spans="2:3">
      <c r="B947" s="4" t="s">
        <v>89</v>
      </c>
      <c r="C947" s="86">
        <v>90721</v>
      </c>
    </row>
    <row r="948" spans="2:3">
      <c r="B948" s="4" t="s">
        <v>791</v>
      </c>
      <c r="C948" s="86">
        <v>98271</v>
      </c>
    </row>
    <row r="949" spans="2:3">
      <c r="B949" s="4" t="s">
        <v>76</v>
      </c>
      <c r="C949" s="86">
        <v>90601</v>
      </c>
    </row>
    <row r="950" spans="2:3">
      <c r="B950" s="4" t="s">
        <v>960</v>
      </c>
      <c r="C950" s="86">
        <v>90602</v>
      </c>
    </row>
    <row r="951" spans="2:3">
      <c r="B951" s="4" t="s">
        <v>77</v>
      </c>
      <c r="C951" s="86">
        <v>90605</v>
      </c>
    </row>
    <row r="952" spans="2:3">
      <c r="B952" s="4" t="s">
        <v>695</v>
      </c>
      <c r="C952" s="86">
        <v>97463</v>
      </c>
    </row>
    <row r="953" spans="2:3">
      <c r="B953" s="4" t="s">
        <v>694</v>
      </c>
      <c r="C953" s="86">
        <v>97461</v>
      </c>
    </row>
    <row r="954" spans="2:3">
      <c r="B954" s="4" t="s">
        <v>86</v>
      </c>
      <c r="C954" s="86">
        <v>90705</v>
      </c>
    </row>
    <row r="955" spans="2:3">
      <c r="B955" s="4" t="s">
        <v>806</v>
      </c>
      <c r="C955" s="86">
        <v>98451</v>
      </c>
    </row>
    <row r="956" spans="2:3">
      <c r="B956" s="4" t="s">
        <v>613</v>
      </c>
      <c r="C956" s="86">
        <v>96451</v>
      </c>
    </row>
    <row r="957" spans="2:3">
      <c r="B957" s="4" t="s">
        <v>583</v>
      </c>
      <c r="C957" s="86">
        <v>96121</v>
      </c>
    </row>
    <row r="958" spans="2:3">
      <c r="B958" s="4" t="s">
        <v>137</v>
      </c>
      <c r="C958" s="86">
        <v>91091</v>
      </c>
    </row>
    <row r="959" spans="2:3">
      <c r="B959" s="4" t="s">
        <v>78</v>
      </c>
      <c r="C959" s="86">
        <v>90611</v>
      </c>
    </row>
    <row r="960" spans="2:3">
      <c r="B960" s="4" t="s">
        <v>656</v>
      </c>
      <c r="C960" s="86">
        <v>96918</v>
      </c>
    </row>
    <row r="961" spans="2:3">
      <c r="B961" s="4" t="s">
        <v>654</v>
      </c>
      <c r="C961" s="86">
        <v>96911</v>
      </c>
    </row>
    <row r="962" spans="2:3">
      <c r="B962" s="4" t="s">
        <v>856</v>
      </c>
      <c r="C962" s="86">
        <v>99208</v>
      </c>
    </row>
    <row r="963" spans="2:3">
      <c r="B963" s="4" t="s">
        <v>84</v>
      </c>
      <c r="C963" s="86">
        <v>90701</v>
      </c>
    </row>
    <row r="964" spans="2:3">
      <c r="B964" s="4" t="s">
        <v>85</v>
      </c>
      <c r="C964" s="86">
        <v>90704</v>
      </c>
    </row>
    <row r="965" spans="2:3">
      <c r="B965" s="4" t="s">
        <v>200</v>
      </c>
      <c r="C965" s="86">
        <v>91633</v>
      </c>
    </row>
    <row r="966" spans="2:3">
      <c r="B966" s="4" t="s">
        <v>199</v>
      </c>
      <c r="C966" s="86">
        <v>91631</v>
      </c>
    </row>
    <row r="967" spans="2:3">
      <c r="B967" s="4" t="s">
        <v>81</v>
      </c>
      <c r="C967" s="86">
        <v>90631</v>
      </c>
    </row>
    <row r="968" spans="2:3">
      <c r="B968" s="4" t="s">
        <v>90</v>
      </c>
      <c r="C968" s="86">
        <v>90731</v>
      </c>
    </row>
    <row r="969" spans="2:3">
      <c r="B969" s="4" t="s">
        <v>381</v>
      </c>
      <c r="C969" s="86">
        <v>93623</v>
      </c>
    </row>
    <row r="970" spans="2:3">
      <c r="B970" s="4" t="s">
        <v>380</v>
      </c>
      <c r="C970" s="86">
        <v>93621</v>
      </c>
    </row>
    <row r="971" spans="2:3">
      <c r="B971" s="4" t="s">
        <v>121</v>
      </c>
      <c r="C971" s="86">
        <v>91020</v>
      </c>
    </row>
    <row r="972" spans="2:3">
      <c r="B972" s="4" t="s">
        <v>501</v>
      </c>
      <c r="C972" s="86">
        <v>95103</v>
      </c>
    </row>
    <row r="973" spans="2:3">
      <c r="B973" s="4" t="s">
        <v>512</v>
      </c>
      <c r="C973" s="86">
        <v>95141</v>
      </c>
    </row>
    <row r="974" spans="2:3">
      <c r="B974" s="4" t="s">
        <v>315</v>
      </c>
      <c r="C974" s="86">
        <v>93021</v>
      </c>
    </row>
    <row r="975" spans="2:3">
      <c r="B975" s="4" t="s">
        <v>93</v>
      </c>
      <c r="C975" s="86">
        <v>90801</v>
      </c>
    </row>
    <row r="976" spans="2:3">
      <c r="B976" s="4" t="s">
        <v>94</v>
      </c>
      <c r="C976" s="86">
        <v>90804</v>
      </c>
    </row>
    <row r="977" spans="2:3">
      <c r="B977" s="4" t="s">
        <v>96</v>
      </c>
      <c r="C977" s="86">
        <v>90808</v>
      </c>
    </row>
    <row r="978" spans="2:3">
      <c r="B978" s="4" t="s">
        <v>388</v>
      </c>
      <c r="C978" s="86">
        <v>93677</v>
      </c>
    </row>
    <row r="979" spans="2:3">
      <c r="B979" s="4" t="s">
        <v>387</v>
      </c>
      <c r="C979" s="86">
        <v>93671</v>
      </c>
    </row>
    <row r="980" spans="2:3">
      <c r="B980" s="4" t="s">
        <v>692</v>
      </c>
      <c r="C980" s="86">
        <v>97441</v>
      </c>
    </row>
    <row r="981" spans="2:3">
      <c r="B981" s="4" t="s">
        <v>320</v>
      </c>
      <c r="C981" s="86">
        <v>93111</v>
      </c>
    </row>
    <row r="982" spans="2:3">
      <c r="B982" s="4" t="s">
        <v>144</v>
      </c>
      <c r="C982" s="86">
        <v>91111</v>
      </c>
    </row>
    <row r="983" spans="2:3">
      <c r="B983" s="4" t="s">
        <v>588</v>
      </c>
      <c r="C983" s="86">
        <v>96231</v>
      </c>
    </row>
    <row r="984" spans="2:3">
      <c r="B984" s="4" t="s">
        <v>917</v>
      </c>
      <c r="C984" s="86">
        <v>99831</v>
      </c>
    </row>
    <row r="985" spans="2:3">
      <c r="B985" s="4" t="s">
        <v>154</v>
      </c>
      <c r="C985" s="86">
        <v>91154</v>
      </c>
    </row>
    <row r="986" spans="2:3">
      <c r="B986" s="4" t="s">
        <v>153</v>
      </c>
      <c r="C986" s="86">
        <v>91151</v>
      </c>
    </row>
    <row r="987" spans="2:3">
      <c r="B987" s="4" t="s">
        <v>101</v>
      </c>
      <c r="C987" s="86">
        <v>90901</v>
      </c>
    </row>
    <row r="988" spans="2:3">
      <c r="B988" s="4" t="s">
        <v>107</v>
      </c>
      <c r="C988" s="86">
        <v>90941</v>
      </c>
    </row>
    <row r="989" spans="2:3">
      <c r="B989" s="4" t="s">
        <v>889</v>
      </c>
      <c r="C989" s="86">
        <v>99527</v>
      </c>
    </row>
    <row r="990" spans="2:3">
      <c r="B990" s="4" t="s">
        <v>885</v>
      </c>
      <c r="C990" s="86">
        <v>99508</v>
      </c>
    </row>
    <row r="991" spans="2:3">
      <c r="B991" s="4" t="s">
        <v>888</v>
      </c>
      <c r="C991" s="86">
        <v>99521</v>
      </c>
    </row>
    <row r="992" spans="2:3">
      <c r="B992" s="4" t="s">
        <v>467</v>
      </c>
      <c r="C992" s="86">
        <v>94532</v>
      </c>
    </row>
    <row r="993" spans="2:3">
      <c r="B993" s="4" t="s">
        <v>135</v>
      </c>
      <c r="C993" s="86">
        <v>91077</v>
      </c>
    </row>
    <row r="994" spans="2:3">
      <c r="B994" s="4" t="s">
        <v>134</v>
      </c>
      <c r="C994" s="86">
        <v>91071</v>
      </c>
    </row>
    <row r="995" spans="2:3">
      <c r="B995" s="4" t="s">
        <v>249</v>
      </c>
      <c r="C995" s="86">
        <v>92331</v>
      </c>
    </row>
    <row r="996" spans="2:3">
      <c r="B996" s="4" t="s">
        <v>887</v>
      </c>
      <c r="C996" s="86">
        <v>99511</v>
      </c>
    </row>
    <row r="997" spans="2:3">
      <c r="B997" s="4" t="s">
        <v>924</v>
      </c>
      <c r="C997" s="91">
        <v>99941</v>
      </c>
    </row>
    <row r="998" spans="2:3">
      <c r="B998" s="4" t="s">
        <v>608</v>
      </c>
      <c r="C998" s="86">
        <v>96405</v>
      </c>
    </row>
    <row r="999" spans="2:3">
      <c r="B999" s="4" t="s">
        <v>827</v>
      </c>
      <c r="C999" s="86">
        <v>98817</v>
      </c>
    </row>
    <row r="1000" spans="2:3">
      <c r="B1000" s="4" t="s">
        <v>826</v>
      </c>
      <c r="C1000" s="86">
        <v>98811</v>
      </c>
    </row>
    <row r="1001" spans="2:3">
      <c r="B1001" s="4" t="s">
        <v>277</v>
      </c>
      <c r="C1001" s="86">
        <v>92561</v>
      </c>
    </row>
    <row r="1002" spans="2:3">
      <c r="B1002" s="4" t="s">
        <v>770</v>
      </c>
      <c r="C1002" s="86">
        <v>98102</v>
      </c>
    </row>
    <row r="1003" spans="2:3">
      <c r="B1003" s="4" t="s">
        <v>526</v>
      </c>
      <c r="C1003" s="86">
        <v>95321</v>
      </c>
    </row>
    <row r="1004" spans="2:3">
      <c r="B1004" s="4" t="s">
        <v>222</v>
      </c>
      <c r="C1004" s="86">
        <v>91861</v>
      </c>
    </row>
    <row r="1005" spans="2:3">
      <c r="B1005" s="4" t="s">
        <v>108</v>
      </c>
      <c r="C1005" s="86">
        <v>91001</v>
      </c>
    </row>
    <row r="1006" spans="2:3">
      <c r="B1006" s="4" t="s">
        <v>111</v>
      </c>
      <c r="C1006" s="86">
        <v>91004</v>
      </c>
    </row>
    <row r="1007" spans="2:3">
      <c r="B1007" s="4" t="s">
        <v>2402</v>
      </c>
      <c r="C1007" s="86">
        <v>91006</v>
      </c>
    </row>
    <row r="1008" spans="2:3">
      <c r="B1008" s="4" t="s">
        <v>110</v>
      </c>
      <c r="C1008" s="86">
        <v>91003</v>
      </c>
    </row>
    <row r="1009" spans="2:3">
      <c r="B1009" s="4" t="s">
        <v>115</v>
      </c>
      <c r="C1009" s="86">
        <v>91009</v>
      </c>
    </row>
    <row r="1010" spans="2:3">
      <c r="B1010" s="4" t="s">
        <v>2403</v>
      </c>
      <c r="C1010" s="86">
        <v>91042</v>
      </c>
    </row>
    <row r="1011" spans="2:3">
      <c r="B1011" s="4" t="s">
        <v>257</v>
      </c>
      <c r="C1011" s="86">
        <v>92421</v>
      </c>
    </row>
    <row r="1012" spans="2:3">
      <c r="B1012" s="4" t="s">
        <v>824</v>
      </c>
      <c r="C1012" s="86">
        <v>98717</v>
      </c>
    </row>
    <row r="1013" spans="2:3">
      <c r="B1013" s="4" t="s">
        <v>823</v>
      </c>
      <c r="C1013" s="86">
        <v>98711</v>
      </c>
    </row>
    <row r="1014" spans="2:3">
      <c r="B1014" s="4" t="s">
        <v>138</v>
      </c>
      <c r="C1014" s="86">
        <v>91101</v>
      </c>
    </row>
    <row r="1015" spans="2:3">
      <c r="B1015" s="4" t="s">
        <v>371</v>
      </c>
      <c r="C1015" s="86">
        <v>93537</v>
      </c>
    </row>
    <row r="1016" spans="2:3">
      <c r="B1016" s="4" t="s">
        <v>370</v>
      </c>
      <c r="C1016" s="86">
        <v>93531</v>
      </c>
    </row>
    <row r="1017" spans="2:3">
      <c r="B1017" s="4" t="s">
        <v>670</v>
      </c>
      <c r="C1017" s="86">
        <v>97111</v>
      </c>
    </row>
    <row r="1018" spans="2:3">
      <c r="B1018" s="4" t="s">
        <v>157</v>
      </c>
      <c r="C1018" s="86">
        <v>91201</v>
      </c>
    </row>
    <row r="1019" spans="2:3">
      <c r="B1019" s="4" t="s">
        <v>2404</v>
      </c>
      <c r="C1019" s="86">
        <v>91206</v>
      </c>
    </row>
    <row r="1020" spans="2:3">
      <c r="B1020" s="4" t="s">
        <v>159</v>
      </c>
      <c r="C1020" s="86">
        <v>91203</v>
      </c>
    </row>
    <row r="1021" spans="2:3">
      <c r="B1021" s="4" t="s">
        <v>161</v>
      </c>
      <c r="C1021" s="86">
        <v>91208</v>
      </c>
    </row>
    <row r="1022" spans="2:3">
      <c r="B1022" s="4" t="s">
        <v>158</v>
      </c>
      <c r="C1022" s="86">
        <v>91202</v>
      </c>
    </row>
    <row r="1023" spans="2:3">
      <c r="B1023" s="4" t="s">
        <v>47</v>
      </c>
      <c r="C1023" s="86">
        <v>90111</v>
      </c>
    </row>
    <row r="1024" spans="2:3">
      <c r="B1024" s="4" t="s">
        <v>41</v>
      </c>
      <c r="C1024" s="86">
        <v>90011</v>
      </c>
    </row>
    <row r="1025" spans="2:3">
      <c r="B1025" s="4" t="s">
        <v>406</v>
      </c>
      <c r="C1025" s="86">
        <v>93931</v>
      </c>
    </row>
    <row r="1026" spans="2:3">
      <c r="B1026" s="4" t="s">
        <v>174</v>
      </c>
      <c r="C1026" s="91">
        <v>91306</v>
      </c>
    </row>
    <row r="1027" spans="2:3">
      <c r="B1027" s="4" t="s">
        <v>175</v>
      </c>
      <c r="C1027" s="86">
        <v>91308</v>
      </c>
    </row>
    <row r="1028" spans="2:3">
      <c r="B1028" s="4" t="s">
        <v>172</v>
      </c>
      <c r="C1028" s="91">
        <v>91301</v>
      </c>
    </row>
    <row r="1029" spans="2:3">
      <c r="B1029" s="4" t="s">
        <v>191</v>
      </c>
      <c r="C1029" s="86">
        <v>91461</v>
      </c>
    </row>
    <row r="1030" spans="2:3">
      <c r="B1030" s="4" t="s">
        <v>113</v>
      </c>
      <c r="C1030" s="86">
        <v>91007</v>
      </c>
    </row>
    <row r="1031" spans="2:3">
      <c r="B1031" s="4" t="s">
        <v>116</v>
      </c>
      <c r="C1031" s="86">
        <v>91010</v>
      </c>
    </row>
    <row r="1032" spans="2:3">
      <c r="B1032" s="4" t="s">
        <v>182</v>
      </c>
      <c r="C1032" s="86">
        <v>91401</v>
      </c>
    </row>
    <row r="1033" spans="2:3">
      <c r="B1033" s="4" t="s">
        <v>329</v>
      </c>
      <c r="C1033" s="86">
        <v>93171</v>
      </c>
    </row>
    <row r="1034" spans="2:3">
      <c r="B1034" s="4" t="s">
        <v>192</v>
      </c>
      <c r="C1034" s="86">
        <v>91501</v>
      </c>
    </row>
    <row r="1035" spans="2:3">
      <c r="B1035" s="4" t="s">
        <v>193</v>
      </c>
      <c r="C1035" s="86">
        <v>91504</v>
      </c>
    </row>
    <row r="1036" spans="2:3">
      <c r="B1036" s="4" t="s">
        <v>597</v>
      </c>
      <c r="C1036" s="86">
        <v>96312</v>
      </c>
    </row>
    <row r="1037" spans="2:3">
      <c r="B1037" s="4" t="s">
        <v>589</v>
      </c>
      <c r="C1037" s="86">
        <v>96241</v>
      </c>
    </row>
    <row r="1038" spans="2:3">
      <c r="B1038" s="4" t="s">
        <v>459</v>
      </c>
      <c r="C1038" s="86">
        <v>94437</v>
      </c>
    </row>
    <row r="1039" spans="2:3">
      <c r="B1039" s="4" t="s">
        <v>458</v>
      </c>
      <c r="C1039" s="86">
        <v>94431</v>
      </c>
    </row>
    <row r="1040" spans="2:3">
      <c r="B1040" s="4" t="s">
        <v>204</v>
      </c>
      <c r="C1040" s="86">
        <v>91671</v>
      </c>
    </row>
    <row r="1041" spans="2:3">
      <c r="B1041" s="4" t="s">
        <v>114</v>
      </c>
      <c r="C1041" s="86">
        <v>91008</v>
      </c>
    </row>
    <row r="1042" spans="2:3">
      <c r="B1042" s="4" t="s">
        <v>622</v>
      </c>
      <c r="C1042" s="86">
        <v>96512</v>
      </c>
    </row>
    <row r="1043" spans="2:3">
      <c r="B1043" s="4" t="s">
        <v>619</v>
      </c>
      <c r="C1043" s="86">
        <v>96507</v>
      </c>
    </row>
    <row r="1044" spans="2:3">
      <c r="B1044" s="4" t="s">
        <v>624</v>
      </c>
      <c r="C1044" s="86">
        <v>96521</v>
      </c>
    </row>
    <row r="1045" spans="2:3">
      <c r="B1045" s="4" t="s">
        <v>123</v>
      </c>
      <c r="C1045" s="86">
        <v>91024</v>
      </c>
    </row>
    <row r="1046" spans="2:3">
      <c r="B1046" s="4" t="s">
        <v>651</v>
      </c>
      <c r="C1046" s="86">
        <v>96821</v>
      </c>
    </row>
    <row r="1047" spans="2:3">
      <c r="B1047" s="4" t="s">
        <v>194</v>
      </c>
      <c r="C1047" s="86">
        <v>91601</v>
      </c>
    </row>
    <row r="1048" spans="2:3">
      <c r="B1048" s="4" t="s">
        <v>195</v>
      </c>
      <c r="C1048" s="86">
        <v>91604</v>
      </c>
    </row>
    <row r="1049" spans="2:3">
      <c r="B1049" s="4" t="s">
        <v>605</v>
      </c>
      <c r="C1049" s="86">
        <v>96391</v>
      </c>
    </row>
    <row r="1050" spans="2:3">
      <c r="B1050" s="4" t="s">
        <v>862</v>
      </c>
      <c r="C1050" s="86">
        <v>99221</v>
      </c>
    </row>
    <row r="1051" spans="2:3">
      <c r="B1051" s="4" t="s">
        <v>130</v>
      </c>
      <c r="C1051" s="86">
        <v>91051</v>
      </c>
    </row>
    <row r="1052" spans="2:3">
      <c r="B1052" s="4" t="s">
        <v>207</v>
      </c>
      <c r="C1052" s="86">
        <v>91701</v>
      </c>
    </row>
    <row r="1053" spans="2:3">
      <c r="B1053" s="4" t="s">
        <v>208</v>
      </c>
      <c r="C1053" s="86">
        <v>91704</v>
      </c>
    </row>
    <row r="1054" spans="2:3">
      <c r="B1054" s="4" t="s">
        <v>2405</v>
      </c>
      <c r="C1054" s="86">
        <v>91706</v>
      </c>
    </row>
    <row r="1055" spans="2:3">
      <c r="B1055" s="4" t="s">
        <v>211</v>
      </c>
      <c r="C1055" s="86">
        <v>91801</v>
      </c>
    </row>
    <row r="1056" spans="2:3">
      <c r="B1056" s="4" t="s">
        <v>212</v>
      </c>
      <c r="C1056" s="86">
        <v>91804</v>
      </c>
    </row>
    <row r="1057" spans="2:3">
      <c r="B1057" s="4" t="s">
        <v>224</v>
      </c>
      <c r="C1057" s="86">
        <v>91881</v>
      </c>
    </row>
    <row r="1058" spans="2:3">
      <c r="B1058" s="4" t="s">
        <v>206</v>
      </c>
      <c r="C1058" s="86">
        <v>91691</v>
      </c>
    </row>
    <row r="1059" spans="2:3">
      <c r="B1059" s="4" t="s">
        <v>863</v>
      </c>
      <c r="C1059" s="86">
        <v>99222</v>
      </c>
    </row>
    <row r="1060" spans="2:3">
      <c r="B1060" s="4" t="s">
        <v>2409</v>
      </c>
      <c r="C1060" s="86">
        <v>93408</v>
      </c>
    </row>
    <row r="1061" spans="2:3">
      <c r="B1061" s="4" t="s">
        <v>569</v>
      </c>
      <c r="C1061" s="86">
        <v>96009</v>
      </c>
    </row>
    <row r="1062" spans="2:3">
      <c r="B1062" s="4" t="s">
        <v>260</v>
      </c>
      <c r="C1062" s="86">
        <v>92441</v>
      </c>
    </row>
    <row r="1063" spans="2:3">
      <c r="B1063" s="4" t="s">
        <v>650</v>
      </c>
      <c r="C1063" s="86">
        <v>96811</v>
      </c>
    </row>
    <row r="1064" spans="2:3">
      <c r="B1064" s="4" t="s">
        <v>565</v>
      </c>
      <c r="C1064" s="86">
        <v>96003</v>
      </c>
    </row>
    <row r="1065" spans="2:3">
      <c r="B1065" s="4" t="s">
        <v>572</v>
      </c>
      <c r="C1065" s="86">
        <v>96018</v>
      </c>
    </row>
    <row r="1066" spans="2:3">
      <c r="B1066" s="4" t="s">
        <v>2416</v>
      </c>
      <c r="C1066" s="86">
        <v>96012</v>
      </c>
    </row>
    <row r="1067" spans="2:3">
      <c r="B1067" s="4" t="s">
        <v>570</v>
      </c>
      <c r="C1067" s="86">
        <v>96011</v>
      </c>
    </row>
    <row r="1068" spans="2:3">
      <c r="B1068" s="4" t="s">
        <v>567</v>
      </c>
      <c r="C1068" s="86">
        <v>96005</v>
      </c>
    </row>
    <row r="1069" spans="2:3">
      <c r="B1069" s="4" t="s">
        <v>225</v>
      </c>
      <c r="C1069" s="86">
        <v>91901</v>
      </c>
    </row>
    <row r="1070" spans="2:3">
      <c r="B1070" s="4" t="s">
        <v>227</v>
      </c>
      <c r="C1070" s="86">
        <v>91904</v>
      </c>
    </row>
    <row r="1071" spans="2:3">
      <c r="B1071" s="4" t="s">
        <v>226</v>
      </c>
      <c r="C1071" s="86">
        <v>91903</v>
      </c>
    </row>
    <row r="1072" spans="2:3">
      <c r="B1072" s="4" t="s">
        <v>232</v>
      </c>
      <c r="C1072" s="86">
        <v>92001</v>
      </c>
    </row>
    <row r="1073" spans="2:3">
      <c r="B1073" s="4" t="s">
        <v>384</v>
      </c>
      <c r="C1073" s="86">
        <v>93647</v>
      </c>
    </row>
    <row r="1074" spans="2:3">
      <c r="B1074" s="4" t="s">
        <v>383</v>
      </c>
      <c r="C1074" s="86">
        <v>93641</v>
      </c>
    </row>
    <row r="1075" spans="2:3">
      <c r="B1075" s="4" t="s">
        <v>763</v>
      </c>
      <c r="C1075" s="86">
        <v>98041</v>
      </c>
    </row>
    <row r="1076" spans="2:3">
      <c r="B1076" s="4" t="s">
        <v>630</v>
      </c>
      <c r="C1076" s="86">
        <v>96612</v>
      </c>
    </row>
    <row r="1077" spans="2:3">
      <c r="B1077" s="4" t="s">
        <v>92</v>
      </c>
      <c r="C1077" s="86">
        <v>90751</v>
      </c>
    </row>
    <row r="1078" spans="2:3">
      <c r="B1078" s="4" t="s">
        <v>237</v>
      </c>
      <c r="C1078" s="86">
        <v>92101</v>
      </c>
    </row>
    <row r="1079" spans="2:3">
      <c r="B1079" s="4" t="s">
        <v>238</v>
      </c>
      <c r="C1079" s="86">
        <v>92104</v>
      </c>
    </row>
    <row r="1080" spans="2:3">
      <c r="B1080" s="4" t="s">
        <v>915</v>
      </c>
      <c r="C1080" s="86">
        <v>99818</v>
      </c>
    </row>
    <row r="1081" spans="2:3">
      <c r="B1081" s="4" t="s">
        <v>218</v>
      </c>
      <c r="C1081" s="86">
        <v>91821</v>
      </c>
    </row>
    <row r="1082" spans="2:3">
      <c r="B1082" s="4" t="s">
        <v>106</v>
      </c>
      <c r="C1082" s="86">
        <v>90931</v>
      </c>
    </row>
    <row r="1083" spans="2:3">
      <c r="B1083" s="4" t="s">
        <v>242</v>
      </c>
      <c r="C1083" s="86">
        <v>92201</v>
      </c>
    </row>
    <row r="1084" spans="2:3">
      <c r="B1084" s="4" t="s">
        <v>511</v>
      </c>
      <c r="C1084" s="86">
        <v>95131</v>
      </c>
    </row>
    <row r="1085" spans="2:3">
      <c r="B1085" s="4" t="s">
        <v>361</v>
      </c>
      <c r="C1085" s="86">
        <v>93442</v>
      </c>
    </row>
    <row r="1086" spans="2:3">
      <c r="B1086" s="4" t="s">
        <v>360</v>
      </c>
      <c r="C1086" s="86">
        <v>93441</v>
      </c>
    </row>
    <row r="1087" spans="2:3">
      <c r="B1087" s="4" t="s">
        <v>243</v>
      </c>
      <c r="C1087" s="86">
        <v>92301</v>
      </c>
    </row>
    <row r="1088" spans="2:3">
      <c r="B1088" s="4" t="s">
        <v>244</v>
      </c>
      <c r="C1088" s="86">
        <v>92302</v>
      </c>
    </row>
    <row r="1089" spans="2:3">
      <c r="B1089" s="4" t="s">
        <v>768</v>
      </c>
      <c r="C1089" s="86">
        <v>98091</v>
      </c>
    </row>
    <row r="1090" spans="2:3">
      <c r="B1090" s="4" t="s">
        <v>784</v>
      </c>
      <c r="C1090" s="86">
        <v>98218</v>
      </c>
    </row>
    <row r="1091" spans="2:3">
      <c r="B1091" s="4" t="s">
        <v>783</v>
      </c>
      <c r="C1091" s="86">
        <v>98211</v>
      </c>
    </row>
    <row r="1092" spans="2:3">
      <c r="B1092" s="4" t="s">
        <v>623</v>
      </c>
      <c r="C1092" s="86">
        <v>96519</v>
      </c>
    </row>
    <row r="1093" spans="2:3">
      <c r="B1093" s="4" t="s">
        <v>270</v>
      </c>
      <c r="C1093" s="86">
        <v>92508</v>
      </c>
    </row>
    <row r="1094" spans="2:3">
      <c r="B1094" s="4" t="s">
        <v>447</v>
      </c>
      <c r="C1094" s="86">
        <v>94341</v>
      </c>
    </row>
    <row r="1095" spans="2:3">
      <c r="B1095" s="4" t="s">
        <v>477</v>
      </c>
      <c r="C1095" s="86">
        <v>94641</v>
      </c>
    </row>
    <row r="1096" spans="2:3">
      <c r="B1096" s="4" t="s">
        <v>99</v>
      </c>
      <c r="C1096" s="86">
        <v>90813</v>
      </c>
    </row>
    <row r="1097" spans="2:3">
      <c r="B1097" s="4" t="s">
        <v>428</v>
      </c>
      <c r="C1097" s="86">
        <v>94168</v>
      </c>
    </row>
    <row r="1098" spans="2:3">
      <c r="B1098" s="4" t="s">
        <v>830</v>
      </c>
      <c r="C1098" s="86">
        <v>98911</v>
      </c>
    </row>
    <row r="1099" spans="2:3">
      <c r="B1099" s="4" t="s">
        <v>252</v>
      </c>
      <c r="C1099" s="86">
        <v>92401</v>
      </c>
    </row>
    <row r="1100" spans="2:3">
      <c r="B1100" s="4" t="s">
        <v>701</v>
      </c>
      <c r="C1100" s="86">
        <v>97521</v>
      </c>
    </row>
    <row r="1101" spans="2:3">
      <c r="B1101" s="4" t="s">
        <v>177</v>
      </c>
      <c r="C1101" s="86">
        <v>91317</v>
      </c>
    </row>
    <row r="1102" spans="2:3">
      <c r="B1102" s="4" t="s">
        <v>176</v>
      </c>
      <c r="C1102" s="86">
        <v>91311</v>
      </c>
    </row>
    <row r="1103" spans="2:3">
      <c r="B1103" s="4" t="s">
        <v>171</v>
      </c>
      <c r="C1103" s="86">
        <v>91261</v>
      </c>
    </row>
    <row r="1104" spans="2:3">
      <c r="B1104" s="4" t="s">
        <v>221</v>
      </c>
      <c r="C1104" s="86">
        <v>91851</v>
      </c>
    </row>
    <row r="1105" spans="2:3">
      <c r="B1105" s="4" t="s">
        <v>2418</v>
      </c>
      <c r="C1105" s="86">
        <v>97408</v>
      </c>
    </row>
    <row r="1106" spans="2:3">
      <c r="B1106" s="4" t="s">
        <v>633</v>
      </c>
      <c r="C1106" s="86">
        <v>96641</v>
      </c>
    </row>
    <row r="1107" spans="2:3">
      <c r="B1107" s="4" t="s">
        <v>316</v>
      </c>
      <c r="C1107" s="86">
        <v>93027</v>
      </c>
    </row>
    <row r="1108" spans="2:3">
      <c r="B1108" s="4" t="s">
        <v>317</v>
      </c>
      <c r="C1108" s="86">
        <v>93031</v>
      </c>
    </row>
    <row r="1109" spans="2:3">
      <c r="B1109" s="4" t="s">
        <v>576</v>
      </c>
      <c r="C1109" s="86">
        <v>96051</v>
      </c>
    </row>
    <row r="1110" spans="2:3">
      <c r="B1110" s="4" t="s">
        <v>278</v>
      </c>
      <c r="C1110" s="86">
        <v>92571</v>
      </c>
    </row>
    <row r="1111" spans="2:3">
      <c r="B1111" s="4" t="s">
        <v>382</v>
      </c>
      <c r="C1111" s="86">
        <v>93631</v>
      </c>
    </row>
    <row r="1112" spans="2:3">
      <c r="B1112" s="4" t="s">
        <v>264</v>
      </c>
      <c r="C1112" s="86">
        <v>92501</v>
      </c>
    </row>
    <row r="1113" spans="2:3">
      <c r="B1113" s="4" t="s">
        <v>266</v>
      </c>
      <c r="C1113" s="86">
        <v>92504</v>
      </c>
    </row>
    <row r="1114" spans="2:3">
      <c r="B1114" s="4" t="s">
        <v>268</v>
      </c>
      <c r="C1114" s="86">
        <v>92506</v>
      </c>
    </row>
    <row r="1115" spans="2:3">
      <c r="B1115" s="4" t="s">
        <v>267</v>
      </c>
      <c r="C1115" s="86">
        <v>92505</v>
      </c>
    </row>
    <row r="1116" spans="2:3">
      <c r="B1116" s="4" t="s">
        <v>405</v>
      </c>
      <c r="C1116" s="86">
        <v>93921</v>
      </c>
    </row>
    <row r="1117" spans="2:3">
      <c r="B1117" s="4" t="s">
        <v>882</v>
      </c>
      <c r="C1117" s="86">
        <v>99431</v>
      </c>
    </row>
    <row r="1118" spans="2:3">
      <c r="B1118" s="4" t="s">
        <v>279</v>
      </c>
      <c r="C1118" s="86">
        <v>92601</v>
      </c>
    </row>
    <row r="1119" spans="2:3">
      <c r="B1119" s="4" t="s">
        <v>281</v>
      </c>
      <c r="C1119" s="86">
        <v>92604</v>
      </c>
    </row>
    <row r="1120" spans="2:3">
      <c r="B1120" s="4" t="s">
        <v>283</v>
      </c>
      <c r="C1120" s="86">
        <v>92608</v>
      </c>
    </row>
    <row r="1121" spans="2:3">
      <c r="B1121" s="4" t="s">
        <v>294</v>
      </c>
      <c r="C1121" s="86">
        <v>92701</v>
      </c>
    </row>
    <row r="1122" spans="2:3">
      <c r="B1122" s="4" t="s">
        <v>295</v>
      </c>
      <c r="C1122" s="86">
        <v>92704</v>
      </c>
    </row>
    <row r="1123" spans="2:3">
      <c r="B1123" s="4" t="s">
        <v>385</v>
      </c>
      <c r="C1123" s="86">
        <v>93651</v>
      </c>
    </row>
    <row r="1124" spans="2:3">
      <c r="B1124" s="4" t="s">
        <v>296</v>
      </c>
      <c r="C1124" s="86">
        <v>92801</v>
      </c>
    </row>
    <row r="1125" spans="2:3">
      <c r="B1125" s="4" t="s">
        <v>298</v>
      </c>
      <c r="C1125" s="86">
        <v>92804</v>
      </c>
    </row>
    <row r="1126" spans="2:3">
      <c r="B1126" s="4" t="s">
        <v>297</v>
      </c>
      <c r="C1126" s="86">
        <v>92802</v>
      </c>
    </row>
    <row r="1127" spans="2:3">
      <c r="B1127" s="4" t="s">
        <v>305</v>
      </c>
      <c r="C1127" s="86">
        <v>92901</v>
      </c>
    </row>
    <row r="1128" spans="2:3">
      <c r="B1128" s="4" t="s">
        <v>579</v>
      </c>
      <c r="C1128" s="86">
        <v>96081</v>
      </c>
    </row>
    <row r="1129" spans="2:3">
      <c r="B1129" s="4" t="s">
        <v>312</v>
      </c>
      <c r="C1129" s="86">
        <v>93001</v>
      </c>
    </row>
    <row r="1130" spans="2:3">
      <c r="B1130" s="4" t="s">
        <v>313</v>
      </c>
      <c r="C1130" s="86">
        <v>93009</v>
      </c>
    </row>
    <row r="1131" spans="2:3">
      <c r="B1131" s="4" t="s">
        <v>309</v>
      </c>
      <c r="C1131" s="86">
        <v>92921</v>
      </c>
    </row>
    <row r="1132" spans="2:3">
      <c r="B1132" s="4" t="s">
        <v>817</v>
      </c>
      <c r="C1132" s="86">
        <v>98627</v>
      </c>
    </row>
    <row r="1133" spans="2:3">
      <c r="B1133" s="4" t="s">
        <v>816</v>
      </c>
      <c r="C1133" s="86">
        <v>98621</v>
      </c>
    </row>
    <row r="1134" spans="2:3">
      <c r="B1134" s="4" t="s">
        <v>166</v>
      </c>
      <c r="C1134" s="86">
        <v>91221</v>
      </c>
    </row>
    <row r="1135" spans="2:3">
      <c r="B1135" s="4" t="s">
        <v>304</v>
      </c>
      <c r="C1135" s="86">
        <v>92861</v>
      </c>
    </row>
    <row r="1136" spans="2:3">
      <c r="B1136" s="4" t="s">
        <v>444</v>
      </c>
      <c r="C1136" s="86">
        <v>94317</v>
      </c>
    </row>
    <row r="1137" spans="2:3">
      <c r="B1137" s="4" t="s">
        <v>443</v>
      </c>
      <c r="C1137" s="86">
        <v>94313</v>
      </c>
    </row>
    <row r="1138" spans="2:3">
      <c r="B1138" s="4" t="s">
        <v>442</v>
      </c>
      <c r="C1138" s="86">
        <v>94311</v>
      </c>
    </row>
    <row r="1139" spans="2:3">
      <c r="B1139" s="4" t="s">
        <v>318</v>
      </c>
      <c r="C1139" s="86">
        <v>93101</v>
      </c>
    </row>
    <row r="1140" spans="2:3">
      <c r="B1140" s="4" t="s">
        <v>961</v>
      </c>
      <c r="C1140" s="86">
        <v>93103</v>
      </c>
    </row>
    <row r="1141" spans="2:3">
      <c r="B1141" s="4" t="s">
        <v>337</v>
      </c>
      <c r="C1141" s="86">
        <v>93212</v>
      </c>
    </row>
    <row r="1142" spans="2:3">
      <c r="B1142" s="4" t="s">
        <v>332</v>
      </c>
      <c r="C1142" s="86">
        <v>93201</v>
      </c>
    </row>
    <row r="1143" spans="2:3">
      <c r="B1143" s="4" t="s">
        <v>334</v>
      </c>
      <c r="C1143" s="86">
        <v>93204</v>
      </c>
    </row>
    <row r="1144" spans="2:3">
      <c r="B1144" s="4" t="s">
        <v>859</v>
      </c>
      <c r="C1144" s="86">
        <v>99212</v>
      </c>
    </row>
    <row r="1145" spans="2:3">
      <c r="B1145" s="4" t="s">
        <v>336</v>
      </c>
      <c r="C1145" s="86">
        <v>93211</v>
      </c>
    </row>
    <row r="1146" spans="2:3">
      <c r="B1146" s="4" t="s">
        <v>660</v>
      </c>
      <c r="C1146" s="86">
        <v>97005</v>
      </c>
    </row>
    <row r="1147" spans="2:3">
      <c r="B1147" s="4" t="s">
        <v>923</v>
      </c>
      <c r="C1147" s="86">
        <v>99931</v>
      </c>
    </row>
    <row r="1148" spans="2:3">
      <c r="B1148" s="4" t="s">
        <v>2398</v>
      </c>
      <c r="C1148" s="86">
        <v>92509</v>
      </c>
    </row>
    <row r="1149" spans="2:3">
      <c r="B1149" s="4" t="s">
        <v>761</v>
      </c>
      <c r="C1149" s="86">
        <v>98023</v>
      </c>
    </row>
    <row r="1150" spans="2:3">
      <c r="B1150" s="4" t="s">
        <v>760</v>
      </c>
      <c r="C1150" s="86">
        <v>98021</v>
      </c>
    </row>
    <row r="1151" spans="2:3">
      <c r="B1151" s="4" t="s">
        <v>35</v>
      </c>
      <c r="C1151" s="86">
        <v>70505</v>
      </c>
    </row>
    <row r="1152" spans="2:3">
      <c r="B1152" s="4" t="s">
        <v>893</v>
      </c>
      <c r="C1152" s="86">
        <v>99603</v>
      </c>
    </row>
    <row r="1153" spans="2:3">
      <c r="B1153" s="4" t="s">
        <v>896</v>
      </c>
      <c r="C1153" s="86">
        <v>99610</v>
      </c>
    </row>
    <row r="1154" spans="2:3">
      <c r="B1154" s="4" t="s">
        <v>293</v>
      </c>
      <c r="C1154" s="86">
        <v>92681</v>
      </c>
    </row>
    <row r="1155" spans="2:3">
      <c r="B1155" s="4" t="s">
        <v>2407</v>
      </c>
      <c r="C1155" s="86">
        <v>93108</v>
      </c>
    </row>
    <row r="1156" spans="2:3">
      <c r="B1156" s="4" t="s">
        <v>752</v>
      </c>
      <c r="C1156" s="86">
        <v>97957</v>
      </c>
    </row>
    <row r="1157" spans="2:3">
      <c r="B1157" s="4" t="s">
        <v>751</v>
      </c>
      <c r="C1157" s="86">
        <v>97951</v>
      </c>
    </row>
    <row r="1158" spans="2:3">
      <c r="B1158" s="4" t="s">
        <v>240</v>
      </c>
      <c r="C1158" s="86">
        <v>92111</v>
      </c>
    </row>
    <row r="1159" spans="2:3">
      <c r="B1159" s="4" t="s">
        <v>339</v>
      </c>
      <c r="C1159" s="86">
        <v>93301</v>
      </c>
    </row>
    <row r="1160" spans="2:3">
      <c r="B1160" s="4" t="s">
        <v>340</v>
      </c>
      <c r="C1160" s="86">
        <v>93304</v>
      </c>
    </row>
    <row r="1161" spans="2:3">
      <c r="B1161" s="4" t="s">
        <v>341</v>
      </c>
      <c r="C1161" s="86">
        <v>93305</v>
      </c>
    </row>
    <row r="1162" spans="2:3">
      <c r="B1162" s="4" t="s">
        <v>857</v>
      </c>
      <c r="C1162" s="86">
        <v>99210</v>
      </c>
    </row>
    <row r="1163" spans="2:3">
      <c r="B1163" s="4" t="s">
        <v>663</v>
      </c>
      <c r="C1163" s="86">
        <v>97011</v>
      </c>
    </row>
    <row r="1164" spans="2:3">
      <c r="B1164" s="4" t="s">
        <v>665</v>
      </c>
      <c r="C1164" s="86">
        <v>97013</v>
      </c>
    </row>
    <row r="1165" spans="2:3">
      <c r="B1165" s="4" t="s">
        <v>664</v>
      </c>
      <c r="C1165" s="86">
        <v>97012</v>
      </c>
    </row>
    <row r="1166" spans="2:3">
      <c r="B1166" s="4" t="s">
        <v>667</v>
      </c>
      <c r="C1166" s="86">
        <v>97018</v>
      </c>
    </row>
    <row r="1167" spans="2:3">
      <c r="B1167" s="4" t="s">
        <v>103</v>
      </c>
      <c r="C1167" s="86">
        <v>90917</v>
      </c>
    </row>
    <row r="1168" spans="2:3">
      <c r="B1168" s="4" t="s">
        <v>102</v>
      </c>
      <c r="C1168" s="86">
        <v>90911</v>
      </c>
    </row>
    <row r="1169" spans="2:3">
      <c r="B1169" s="4" t="s">
        <v>82</v>
      </c>
      <c r="C1169" s="86">
        <v>90641</v>
      </c>
    </row>
    <row r="1170" spans="2:3">
      <c r="B1170" s="4" t="s">
        <v>821</v>
      </c>
      <c r="C1170" s="86">
        <v>98647</v>
      </c>
    </row>
    <row r="1171" spans="2:3">
      <c r="B1171" s="4" t="s">
        <v>820</v>
      </c>
      <c r="C1171" s="86">
        <v>98641</v>
      </c>
    </row>
    <row r="1172" spans="2:3">
      <c r="B1172" s="4" t="s">
        <v>780</v>
      </c>
      <c r="C1172" s="86">
        <v>98161</v>
      </c>
    </row>
    <row r="1173" spans="2:3">
      <c r="B1173" s="4" t="s">
        <v>722</v>
      </c>
      <c r="C1173" s="86">
        <v>97731</v>
      </c>
    </row>
    <row r="1174" spans="2:3">
      <c r="B1174" s="4" t="s">
        <v>919</v>
      </c>
      <c r="C1174" s="86">
        <v>99851</v>
      </c>
    </row>
    <row r="1175" spans="2:3">
      <c r="B1175" s="4" t="s">
        <v>51</v>
      </c>
      <c r="C1175" s="86">
        <v>90131</v>
      </c>
    </row>
    <row r="1176" spans="2:3">
      <c r="B1176" s="4" t="s">
        <v>202</v>
      </c>
      <c r="C1176" s="86">
        <v>91651</v>
      </c>
    </row>
    <row r="1177" spans="2:3">
      <c r="B1177" s="4" t="s">
        <v>435</v>
      </c>
      <c r="C1177" s="86">
        <v>94211</v>
      </c>
    </row>
    <row r="1178" spans="2:3">
      <c r="B1178" s="4" t="s">
        <v>446</v>
      </c>
      <c r="C1178" s="86">
        <v>94331</v>
      </c>
    </row>
    <row r="1179" spans="2:3">
      <c r="B1179" s="4" t="s">
        <v>259</v>
      </c>
      <c r="C1179" s="86">
        <v>92431</v>
      </c>
    </row>
    <row r="1180" spans="2:3">
      <c r="B1180" s="4" t="s">
        <v>731</v>
      </c>
      <c r="C1180" s="86">
        <v>97823</v>
      </c>
    </row>
    <row r="1181" spans="2:3">
      <c r="B1181" s="4" t="s">
        <v>730</v>
      </c>
      <c r="C1181" s="86">
        <v>97821</v>
      </c>
    </row>
    <row r="1182" spans="2:3">
      <c r="B1182" s="4" t="s">
        <v>325</v>
      </c>
      <c r="C1182" s="86">
        <v>93141</v>
      </c>
    </row>
    <row r="1183" spans="2:3">
      <c r="B1183" s="4" t="s">
        <v>767</v>
      </c>
      <c r="C1183" s="86">
        <v>98081</v>
      </c>
    </row>
    <row r="1184" spans="2:3">
      <c r="B1184" s="4" t="s">
        <v>292</v>
      </c>
      <c r="C1184" s="86">
        <v>92671</v>
      </c>
    </row>
    <row r="1185" spans="2:3">
      <c r="B1185" s="4" t="s">
        <v>690</v>
      </c>
      <c r="C1185" s="86">
        <v>97423</v>
      </c>
    </row>
    <row r="1186" spans="2:3">
      <c r="B1186" s="4" t="s">
        <v>689</v>
      </c>
      <c r="C1186" s="86">
        <v>97421</v>
      </c>
    </row>
    <row r="1187" spans="2:3">
      <c r="B1187" s="4" t="s">
        <v>285</v>
      </c>
      <c r="C1187" s="86">
        <v>92613</v>
      </c>
    </row>
    <row r="1188" spans="2:3">
      <c r="B1188" s="4" t="s">
        <v>286</v>
      </c>
      <c r="C1188" s="86">
        <v>92614</v>
      </c>
    </row>
    <row r="1189" spans="2:3">
      <c r="B1189" s="4" t="s">
        <v>284</v>
      </c>
      <c r="C1189" s="86">
        <v>92611</v>
      </c>
    </row>
    <row r="1190" spans="2:3">
      <c r="B1190" s="4" t="s">
        <v>265</v>
      </c>
      <c r="C1190" s="86">
        <v>92502</v>
      </c>
    </row>
    <row r="1191" spans="2:3">
      <c r="B1191" s="4" t="s">
        <v>466</v>
      </c>
      <c r="C1191" s="86">
        <v>94531</v>
      </c>
    </row>
    <row r="1192" spans="2:3">
      <c r="B1192" s="4" t="s">
        <v>469</v>
      </c>
      <c r="C1192" s="86">
        <v>94547</v>
      </c>
    </row>
    <row r="1193" spans="2:3">
      <c r="B1193" s="4" t="s">
        <v>468</v>
      </c>
      <c r="C1193" s="86">
        <v>94541</v>
      </c>
    </row>
    <row r="1194" spans="2:3">
      <c r="B1194" s="4" t="s">
        <v>495</v>
      </c>
      <c r="C1194" s="86">
        <v>95005</v>
      </c>
    </row>
    <row r="1195" spans="2:3">
      <c r="B1195" s="4" t="s">
        <v>774</v>
      </c>
      <c r="C1195" s="86">
        <v>98111</v>
      </c>
    </row>
    <row r="1196" spans="2:3">
      <c r="B1196" s="4" t="s">
        <v>772</v>
      </c>
      <c r="C1196" s="86">
        <v>98107</v>
      </c>
    </row>
    <row r="1197" spans="2:3">
      <c r="B1197" s="4" t="s">
        <v>775</v>
      </c>
      <c r="C1197" s="86">
        <v>98113</v>
      </c>
    </row>
    <row r="1198" spans="2:3">
      <c r="B1198" s="4" t="s">
        <v>892</v>
      </c>
      <c r="C1198" s="86">
        <v>99602</v>
      </c>
    </row>
    <row r="1199" spans="2:3">
      <c r="B1199" s="4" t="s">
        <v>351</v>
      </c>
      <c r="C1199" s="86">
        <v>93401</v>
      </c>
    </row>
    <row r="1200" spans="2:3">
      <c r="B1200" s="4" t="s">
        <v>698</v>
      </c>
      <c r="C1200" s="86">
        <v>97491</v>
      </c>
    </row>
    <row r="1201" spans="2:3">
      <c r="B1201" s="4" t="s">
        <v>513</v>
      </c>
      <c r="C1201" s="86">
        <v>95151</v>
      </c>
    </row>
    <row r="1202" spans="2:3">
      <c r="B1202" s="4" t="s">
        <v>604</v>
      </c>
      <c r="C1202" s="86">
        <v>96381</v>
      </c>
    </row>
    <row r="1203" spans="2:3">
      <c r="B1203" s="4" t="s">
        <v>365</v>
      </c>
      <c r="C1203" s="86">
        <v>93501</v>
      </c>
    </row>
    <row r="1204" spans="2:3">
      <c r="B1204" s="4" t="s">
        <v>542</v>
      </c>
      <c r="C1204" s="86">
        <v>95611</v>
      </c>
    </row>
    <row r="1205" spans="2:3">
      <c r="B1205" s="4" t="s">
        <v>367</v>
      </c>
      <c r="C1205" s="86">
        <v>93517</v>
      </c>
    </row>
    <row r="1206" spans="2:3">
      <c r="B1206" s="4" t="s">
        <v>366</v>
      </c>
      <c r="C1206" s="86">
        <v>93511</v>
      </c>
    </row>
    <row r="1207" spans="2:3">
      <c r="B1207" s="4" t="s">
        <v>901</v>
      </c>
      <c r="C1207" s="86">
        <v>99631</v>
      </c>
    </row>
    <row r="1208" spans="2:3">
      <c r="B1208" s="4" t="s">
        <v>868</v>
      </c>
      <c r="C1208" s="86">
        <v>99261</v>
      </c>
    </row>
    <row r="1209" spans="2:3">
      <c r="B1209" s="4" t="s">
        <v>788</v>
      </c>
      <c r="C1209" s="86">
        <v>98241</v>
      </c>
    </row>
    <row r="1210" spans="2:3">
      <c r="B1210" s="4" t="s">
        <v>867</v>
      </c>
      <c r="C1210" s="86">
        <v>99252</v>
      </c>
    </row>
    <row r="1211" spans="2:3">
      <c r="B1211" s="4" t="s">
        <v>866</v>
      </c>
      <c r="C1211" s="86">
        <v>99251</v>
      </c>
    </row>
    <row r="1212" spans="2:3">
      <c r="B1212" s="4" t="s">
        <v>632</v>
      </c>
      <c r="C1212" s="86">
        <v>96631</v>
      </c>
    </row>
    <row r="1213" spans="2:3">
      <c r="B1213" s="4" t="s">
        <v>379</v>
      </c>
      <c r="C1213" s="86">
        <v>93618</v>
      </c>
    </row>
    <row r="1214" spans="2:3">
      <c r="B1214" s="4" t="s">
        <v>373</v>
      </c>
      <c r="C1214" s="86">
        <v>93601</v>
      </c>
    </row>
    <row r="1215" spans="2:3">
      <c r="B1215" s="4" t="s">
        <v>634</v>
      </c>
      <c r="C1215" s="86">
        <v>96651</v>
      </c>
    </row>
    <row r="1216" spans="2:3">
      <c r="B1216" s="4" t="s">
        <v>378</v>
      </c>
      <c r="C1216" s="86">
        <v>93617</v>
      </c>
    </row>
    <row r="1217" spans="2:3">
      <c r="B1217" s="4" t="s">
        <v>377</v>
      </c>
      <c r="C1217" s="86">
        <v>93611</v>
      </c>
    </row>
    <row r="1218" spans="2:3">
      <c r="B1218" s="4" t="s">
        <v>391</v>
      </c>
      <c r="C1218" s="86">
        <v>93701</v>
      </c>
    </row>
    <row r="1219" spans="2:3">
      <c r="B1219" s="4" t="s">
        <v>392</v>
      </c>
      <c r="C1219" s="86">
        <v>93704</v>
      </c>
    </row>
    <row r="1220" spans="2:3">
      <c r="B1220" s="4" t="s">
        <v>798</v>
      </c>
      <c r="C1220" s="86">
        <v>98331</v>
      </c>
    </row>
    <row r="1221" spans="2:3">
      <c r="B1221" s="4" t="s">
        <v>426</v>
      </c>
      <c r="C1221" s="86">
        <v>94157</v>
      </c>
    </row>
    <row r="1222" spans="2:3">
      <c r="B1222" s="4" t="s">
        <v>425</v>
      </c>
      <c r="C1222" s="86">
        <v>94151</v>
      </c>
    </row>
    <row r="1223" spans="2:3">
      <c r="B1223" s="4" t="s">
        <v>169</v>
      </c>
      <c r="C1223" s="86">
        <v>91241</v>
      </c>
    </row>
    <row r="1224" spans="2:3">
      <c r="B1224" s="4" t="s">
        <v>531</v>
      </c>
      <c r="C1224" s="86">
        <v>95412</v>
      </c>
    </row>
    <row r="1225" spans="2:3">
      <c r="B1225" s="4" t="s">
        <v>2423</v>
      </c>
      <c r="C1225" s="86">
        <v>99613</v>
      </c>
    </row>
    <row r="1226" spans="2:3">
      <c r="B1226" s="4" t="s">
        <v>897</v>
      </c>
      <c r="C1226" s="86">
        <v>99611</v>
      </c>
    </row>
    <row r="1227" spans="2:3">
      <c r="B1227" s="4" t="s">
        <v>228</v>
      </c>
      <c r="C1227" s="86">
        <v>91908</v>
      </c>
    </row>
    <row r="1228" spans="2:3">
      <c r="B1228" s="4" t="s">
        <v>393</v>
      </c>
      <c r="C1228" s="86">
        <v>93801</v>
      </c>
    </row>
    <row r="1229" spans="2:3">
      <c r="B1229" s="4" t="s">
        <v>2412</v>
      </c>
      <c r="C1229" s="86">
        <v>93806</v>
      </c>
    </row>
    <row r="1230" spans="2:3">
      <c r="B1230" s="4" t="s">
        <v>394</v>
      </c>
      <c r="C1230" s="86">
        <v>93803</v>
      </c>
    </row>
    <row r="1231" spans="2:3">
      <c r="B1231" s="4" t="s">
        <v>50</v>
      </c>
      <c r="C1231" s="86">
        <v>90121</v>
      </c>
    </row>
    <row r="1232" spans="2:3">
      <c r="B1232" s="4" t="s">
        <v>184</v>
      </c>
      <c r="C1232" s="86">
        <v>91417</v>
      </c>
    </row>
    <row r="1233" spans="2:3">
      <c r="B1233" s="4" t="s">
        <v>183</v>
      </c>
      <c r="C1233" s="86">
        <v>91411</v>
      </c>
    </row>
    <row r="1234" spans="2:3">
      <c r="B1234" s="4" t="s">
        <v>765</v>
      </c>
      <c r="C1234" s="86">
        <v>98061</v>
      </c>
    </row>
    <row r="1235" spans="2:3">
      <c r="B1235" s="4" t="s">
        <v>397</v>
      </c>
      <c r="C1235" s="86">
        <v>93901</v>
      </c>
    </row>
    <row r="1236" spans="2:3">
      <c r="B1236" s="4" t="s">
        <v>398</v>
      </c>
      <c r="C1236" s="86">
        <v>93904</v>
      </c>
    </row>
    <row r="1237" spans="2:3">
      <c r="B1237" s="4" t="s">
        <v>399</v>
      </c>
      <c r="C1237" s="86">
        <v>93906</v>
      </c>
    </row>
    <row r="1238" spans="2:3">
      <c r="B1238" s="4" t="s">
        <v>400</v>
      </c>
      <c r="C1238" s="86">
        <v>93908</v>
      </c>
    </row>
    <row r="1239" spans="2:3">
      <c r="B1239" s="4" t="s">
        <v>485</v>
      </c>
      <c r="C1239" s="86">
        <v>94908</v>
      </c>
    </row>
    <row r="1240" spans="2:3">
      <c r="B1240" s="4" t="s">
        <v>54</v>
      </c>
      <c r="C1240" s="86">
        <v>90161</v>
      </c>
    </row>
    <row r="1241" spans="2:3">
      <c r="B1241" s="4" t="s">
        <v>407</v>
      </c>
      <c r="C1241" s="86">
        <v>94001</v>
      </c>
    </row>
    <row r="1242" spans="2:3">
      <c r="B1242" s="4" t="s">
        <v>409</v>
      </c>
      <c r="C1242" s="86">
        <v>94004</v>
      </c>
    </row>
    <row r="1243" spans="2:3">
      <c r="B1243" s="4" t="s">
        <v>420</v>
      </c>
      <c r="C1243" s="86">
        <v>94117</v>
      </c>
    </row>
    <row r="1244" spans="2:3">
      <c r="B1244" s="4" t="s">
        <v>418</v>
      </c>
      <c r="C1244" s="86">
        <v>94111</v>
      </c>
    </row>
    <row r="1245" spans="2:3">
      <c r="B1245" s="4" t="s">
        <v>688</v>
      </c>
      <c r="C1245" s="86">
        <v>97413</v>
      </c>
    </row>
    <row r="1246" spans="2:3">
      <c r="B1246" s="4" t="s">
        <v>687</v>
      </c>
      <c r="C1246" s="86">
        <v>97412</v>
      </c>
    </row>
    <row r="1247" spans="2:3">
      <c r="B1247" s="4" t="s">
        <v>686</v>
      </c>
      <c r="C1247" s="86">
        <v>97411</v>
      </c>
    </row>
    <row r="1248" spans="2:3">
      <c r="B1248" s="4" t="s">
        <v>691</v>
      </c>
      <c r="C1248" s="86">
        <v>97431</v>
      </c>
    </row>
    <row r="1249" spans="2:3">
      <c r="B1249" s="4" t="s">
        <v>696</v>
      </c>
      <c r="C1249" s="86">
        <v>97471</v>
      </c>
    </row>
    <row r="1250" spans="2:3">
      <c r="B1250" s="4" t="s">
        <v>251</v>
      </c>
      <c r="C1250" s="86">
        <v>92351</v>
      </c>
    </row>
    <row r="1251" spans="2:3">
      <c r="B1251" s="4" t="s">
        <v>421</v>
      </c>
      <c r="C1251" s="86">
        <v>94118</v>
      </c>
    </row>
    <row r="1252" spans="2:3">
      <c r="B1252" s="4" t="s">
        <v>414</v>
      </c>
      <c r="C1252" s="86">
        <v>94101</v>
      </c>
    </row>
    <row r="1253" spans="2:3">
      <c r="B1253" s="4" t="s">
        <v>415</v>
      </c>
      <c r="C1253" s="86">
        <v>94102</v>
      </c>
    </row>
    <row r="1254" spans="2:3">
      <c r="B1254" s="4" t="s">
        <v>431</v>
      </c>
      <c r="C1254" s="86">
        <v>94201</v>
      </c>
    </row>
    <row r="1255" spans="2:3">
      <c r="B1255" s="4" t="s">
        <v>432</v>
      </c>
      <c r="C1255" s="86">
        <v>94204</v>
      </c>
    </row>
    <row r="1256" spans="2:3">
      <c r="B1256" s="4" t="s">
        <v>433</v>
      </c>
      <c r="C1256" s="86">
        <v>94205</v>
      </c>
    </row>
    <row r="1257" spans="2:3">
      <c r="B1257" s="4" t="s">
        <v>555</v>
      </c>
      <c r="C1257" s="86">
        <v>95831</v>
      </c>
    </row>
    <row r="1258" spans="2:3">
      <c r="B1258" s="4" t="s">
        <v>719</v>
      </c>
      <c r="C1258" s="86">
        <v>97717</v>
      </c>
    </row>
    <row r="1259" spans="2:3">
      <c r="B1259" s="4" t="s">
        <v>720</v>
      </c>
      <c r="C1259" s="86">
        <v>97721</v>
      </c>
    </row>
    <row r="1260" spans="2:3">
      <c r="B1260" s="4" t="s">
        <v>441</v>
      </c>
      <c r="C1260" s="86">
        <v>94301</v>
      </c>
    </row>
    <row r="1261" spans="2:3">
      <c r="B1261" s="4" t="s">
        <v>188</v>
      </c>
      <c r="C1261" s="86">
        <v>91441</v>
      </c>
    </row>
    <row r="1262" spans="2:3">
      <c r="B1262" s="4" t="s">
        <v>274</v>
      </c>
      <c r="C1262" s="86">
        <v>92531</v>
      </c>
    </row>
    <row r="1263" spans="2:3">
      <c r="B1263" s="4" t="s">
        <v>52</v>
      </c>
      <c r="C1263" s="86">
        <v>90141</v>
      </c>
    </row>
    <row r="1264" spans="2:3">
      <c r="B1264" s="4" t="s">
        <v>450</v>
      </c>
      <c r="C1264" s="86">
        <v>94401</v>
      </c>
    </row>
    <row r="1265" spans="2:3">
      <c r="B1265" s="4" t="s">
        <v>451</v>
      </c>
      <c r="C1265" s="86">
        <v>94402</v>
      </c>
    </row>
    <row r="1266" spans="2:3">
      <c r="B1266" s="4" t="s">
        <v>460</v>
      </c>
      <c r="C1266" s="86">
        <v>94501</v>
      </c>
    </row>
    <row r="1267" spans="2:3">
      <c r="B1267" s="4" t="s">
        <v>849</v>
      </c>
      <c r="C1267" s="86">
        <v>99111</v>
      </c>
    </row>
    <row r="1268" spans="2:3">
      <c r="B1268" s="4" t="s">
        <v>463</v>
      </c>
      <c r="C1268" s="86">
        <v>94517</v>
      </c>
    </row>
    <row r="1269" spans="2:3">
      <c r="B1269" s="4" t="s">
        <v>462</v>
      </c>
      <c r="C1269" s="86">
        <v>94512</v>
      </c>
    </row>
    <row r="1270" spans="2:3">
      <c r="B1270" s="4" t="s">
        <v>461</v>
      </c>
      <c r="C1270" s="86">
        <v>94511</v>
      </c>
    </row>
    <row r="1271" spans="2:3">
      <c r="B1271" s="4" t="s">
        <v>676</v>
      </c>
      <c r="C1271" s="86">
        <v>97217</v>
      </c>
    </row>
    <row r="1272" spans="2:3">
      <c r="B1272" s="4" t="s">
        <v>471</v>
      </c>
      <c r="C1272" s="86">
        <v>94601</v>
      </c>
    </row>
    <row r="1273" spans="2:3">
      <c r="B1273" s="4" t="s">
        <v>472</v>
      </c>
      <c r="C1273" s="86">
        <v>94604</v>
      </c>
    </row>
    <row r="1274" spans="2:3">
      <c r="B1274" s="4" t="s">
        <v>473</v>
      </c>
      <c r="C1274" s="86">
        <v>94606</v>
      </c>
    </row>
    <row r="1275" spans="2:3">
      <c r="B1275" s="4" t="s">
        <v>675</v>
      </c>
      <c r="C1275" s="86">
        <v>97213</v>
      </c>
    </row>
    <row r="1276" spans="2:3">
      <c r="B1276" s="4" t="s">
        <v>674</v>
      </c>
      <c r="C1276" s="86">
        <v>97211</v>
      </c>
    </row>
    <row r="1277" spans="2:3">
      <c r="B1277" s="4" t="s">
        <v>215</v>
      </c>
      <c r="C1277" s="86">
        <v>91813</v>
      </c>
    </row>
    <row r="1278" spans="2:3">
      <c r="B1278" s="4" t="s">
        <v>213</v>
      </c>
      <c r="C1278" s="86">
        <v>91811</v>
      </c>
    </row>
    <row r="1279" spans="2:3">
      <c r="B1279" s="4" t="s">
        <v>214</v>
      </c>
      <c r="C1279" s="86">
        <v>91812</v>
      </c>
    </row>
    <row r="1280" spans="2:3">
      <c r="B1280" s="4" t="s">
        <v>79</v>
      </c>
      <c r="C1280" s="86">
        <v>90617</v>
      </c>
    </row>
    <row r="1281" spans="2:3">
      <c r="B1281" s="4" t="s">
        <v>423</v>
      </c>
      <c r="C1281" s="86">
        <v>94127</v>
      </c>
    </row>
    <row r="1282" spans="2:3">
      <c r="B1282" s="4" t="s">
        <v>422</v>
      </c>
      <c r="C1282" s="86">
        <v>94121</v>
      </c>
    </row>
    <row r="1283" spans="2:3">
      <c r="B1283" s="4" t="s">
        <v>543</v>
      </c>
      <c r="C1283" s="86">
        <v>95617</v>
      </c>
    </row>
    <row r="1284" spans="2:3">
      <c r="B1284" s="4" t="s">
        <v>544</v>
      </c>
      <c r="C1284" s="86">
        <v>95621</v>
      </c>
    </row>
    <row r="1285" spans="2:3">
      <c r="B1285" s="4" t="s">
        <v>170</v>
      </c>
      <c r="C1285" s="86">
        <v>91251</v>
      </c>
    </row>
    <row r="1286" spans="2:3">
      <c r="B1286" s="4" t="s">
        <v>652</v>
      </c>
      <c r="C1286" s="86">
        <v>96831</v>
      </c>
    </row>
    <row r="1287" spans="2:3">
      <c r="B1287" s="4" t="s">
        <v>439</v>
      </c>
      <c r="C1287" s="86">
        <v>94251</v>
      </c>
    </row>
    <row r="1288" spans="2:3">
      <c r="B1288" s="4" t="s">
        <v>478</v>
      </c>
      <c r="C1288" s="86">
        <v>94701</v>
      </c>
    </row>
    <row r="1289" spans="2:3">
      <c r="B1289" s="4" t="s">
        <v>479</v>
      </c>
      <c r="C1289" s="86">
        <v>94704</v>
      </c>
    </row>
    <row r="1290" spans="2:3">
      <c r="B1290" s="4" t="s">
        <v>119</v>
      </c>
      <c r="C1290" s="86">
        <v>91014</v>
      </c>
    </row>
    <row r="1291" spans="2:3">
      <c r="B1291" s="4" t="s">
        <v>644</v>
      </c>
      <c r="C1291" s="86">
        <v>96733</v>
      </c>
    </row>
    <row r="1292" spans="2:3">
      <c r="B1292" s="4" t="s">
        <v>643</v>
      </c>
      <c r="C1292" s="86">
        <v>96731</v>
      </c>
    </row>
    <row r="1293" spans="2:3">
      <c r="B1293" s="4" t="s">
        <v>851</v>
      </c>
      <c r="C1293" s="86">
        <v>99202</v>
      </c>
    </row>
    <row r="1294" spans="2:3">
      <c r="B1294" s="4" t="s">
        <v>411</v>
      </c>
      <c r="C1294" s="86">
        <v>94011</v>
      </c>
    </row>
    <row r="1295" spans="2:3">
      <c r="B1295" s="4" t="s">
        <v>288</v>
      </c>
      <c r="C1295" s="86">
        <v>92631</v>
      </c>
    </row>
    <row r="1296" spans="2:3">
      <c r="B1296" s="4" t="s">
        <v>548</v>
      </c>
      <c r="C1296" s="86">
        <v>95733</v>
      </c>
    </row>
    <row r="1297" spans="2:3">
      <c r="B1297" s="4" t="s">
        <v>187</v>
      </c>
      <c r="C1297" s="86">
        <v>91431</v>
      </c>
    </row>
    <row r="1298" spans="2:3">
      <c r="B1298" s="4" t="s">
        <v>575</v>
      </c>
      <c r="C1298" s="86">
        <v>96041</v>
      </c>
    </row>
    <row r="1299" spans="2:3">
      <c r="B1299" s="4" t="s">
        <v>481</v>
      </c>
      <c r="C1299" s="86">
        <v>94801</v>
      </c>
    </row>
    <row r="1300" spans="2:3">
      <c r="B1300" s="4" t="s">
        <v>482</v>
      </c>
      <c r="C1300" s="86">
        <v>94804</v>
      </c>
    </row>
    <row r="1301" spans="2:3">
      <c r="B1301" s="4" t="s">
        <v>203</v>
      </c>
      <c r="C1301" s="86">
        <v>91661</v>
      </c>
    </row>
    <row r="1302" spans="2:3">
      <c r="B1302" s="4" t="s">
        <v>2422</v>
      </c>
      <c r="C1302" s="86">
        <v>99014</v>
      </c>
    </row>
    <row r="1303" spans="2:3">
      <c r="B1303" s="4" t="s">
        <v>840</v>
      </c>
      <c r="C1303" s="86">
        <v>99051</v>
      </c>
    </row>
    <row r="1304" spans="2:3">
      <c r="B1304" s="4" t="s">
        <v>484</v>
      </c>
      <c r="C1304" s="86">
        <v>94901</v>
      </c>
    </row>
    <row r="1305" spans="2:3">
      <c r="B1305" s="4" t="s">
        <v>773</v>
      </c>
      <c r="C1305" s="86">
        <v>98109</v>
      </c>
    </row>
    <row r="1306" spans="2:3">
      <c r="B1306" s="4" t="s">
        <v>782</v>
      </c>
      <c r="C1306" s="86">
        <v>98205</v>
      </c>
    </row>
    <row r="1307" spans="2:3">
      <c r="B1307" s="4" t="s">
        <v>493</v>
      </c>
      <c r="C1307" s="86">
        <v>95001</v>
      </c>
    </row>
    <row r="1308" spans="2:3">
      <c r="B1308" s="4" t="s">
        <v>2413</v>
      </c>
      <c r="C1308" s="86">
        <v>95017</v>
      </c>
    </row>
    <row r="1309" spans="2:3">
      <c r="B1309" s="4" t="s">
        <v>635</v>
      </c>
      <c r="C1309" s="86">
        <v>96661</v>
      </c>
    </row>
    <row r="1310" spans="2:3">
      <c r="B1310" s="4" t="s">
        <v>641</v>
      </c>
      <c r="C1310" s="86">
        <v>96711</v>
      </c>
    </row>
    <row r="1311" spans="2:3">
      <c r="B1311" s="4" t="s">
        <v>424</v>
      </c>
      <c r="C1311" s="86">
        <v>94131</v>
      </c>
    </row>
    <row r="1312" spans="2:3">
      <c r="B1312" s="4" t="s">
        <v>556</v>
      </c>
      <c r="C1312" s="86">
        <v>95841</v>
      </c>
    </row>
    <row r="1313" spans="2:3">
      <c r="B1313" s="4" t="s">
        <v>74</v>
      </c>
      <c r="C1313" s="86">
        <v>90511</v>
      </c>
    </row>
    <row r="1314" spans="2:3">
      <c r="B1314" s="4" t="s">
        <v>500</v>
      </c>
      <c r="C1314" s="86">
        <v>95101</v>
      </c>
    </row>
    <row r="1315" spans="2:3">
      <c r="B1315" s="4" t="s">
        <v>502</v>
      </c>
      <c r="C1315" s="86">
        <v>95104</v>
      </c>
    </row>
    <row r="1316" spans="2:3">
      <c r="B1316" s="4" t="s">
        <v>503</v>
      </c>
      <c r="C1316" s="86">
        <v>95105</v>
      </c>
    </row>
    <row r="1317" spans="2:3">
      <c r="B1317" s="4" t="s">
        <v>2414</v>
      </c>
      <c r="C1317" s="86">
        <v>95110</v>
      </c>
    </row>
    <row r="1318" spans="2:3">
      <c r="B1318" s="4" t="s">
        <v>518</v>
      </c>
      <c r="C1318" s="86">
        <v>95201</v>
      </c>
    </row>
    <row r="1319" spans="2:3">
      <c r="B1319" s="4" t="s">
        <v>519</v>
      </c>
      <c r="C1319" s="86">
        <v>95204</v>
      </c>
    </row>
    <row r="1320" spans="2:3">
      <c r="B1320" s="4" t="s">
        <v>922</v>
      </c>
      <c r="C1320" s="86">
        <v>99921</v>
      </c>
    </row>
    <row r="1321" spans="2:3">
      <c r="B1321" s="4" t="s">
        <v>452</v>
      </c>
      <c r="C1321" s="86">
        <v>94408</v>
      </c>
    </row>
    <row r="1322" spans="2:3">
      <c r="B1322" s="4" t="s">
        <v>180</v>
      </c>
      <c r="C1322" s="86">
        <v>91331</v>
      </c>
    </row>
    <row r="1323" spans="2:3">
      <c r="B1323" s="4" t="s">
        <v>322</v>
      </c>
      <c r="C1323" s="86">
        <v>93127</v>
      </c>
    </row>
    <row r="1324" spans="2:3">
      <c r="B1324" s="4" t="s">
        <v>321</v>
      </c>
      <c r="C1324" s="86">
        <v>93121</v>
      </c>
    </row>
    <row r="1325" spans="2:3">
      <c r="B1325" s="4" t="s">
        <v>515</v>
      </c>
      <c r="C1325" s="86">
        <v>95171</v>
      </c>
    </row>
    <row r="1326" spans="2:3">
      <c r="B1326" s="4" t="s">
        <v>358</v>
      </c>
      <c r="C1326" s="86">
        <v>93421</v>
      </c>
    </row>
    <row r="1327" spans="2:3">
      <c r="B1327" s="4" t="s">
        <v>848</v>
      </c>
      <c r="C1327" s="86">
        <v>99110</v>
      </c>
    </row>
    <row r="1328" spans="2:3">
      <c r="B1328" s="4" t="s">
        <v>847</v>
      </c>
      <c r="C1328" s="86">
        <v>99109</v>
      </c>
    </row>
    <row r="1329" spans="2:3">
      <c r="B1329" s="4" t="s">
        <v>300</v>
      </c>
      <c r="C1329" s="86">
        <v>92821</v>
      </c>
    </row>
    <row r="1330" spans="2:3">
      <c r="B1330" s="4" t="s">
        <v>811</v>
      </c>
      <c r="C1330" s="86">
        <v>98521</v>
      </c>
    </row>
    <row r="1331" spans="2:3">
      <c r="B1331" s="4" t="s">
        <v>248</v>
      </c>
      <c r="C1331" s="86">
        <v>92327</v>
      </c>
    </row>
    <row r="1332" spans="2:3">
      <c r="B1332" s="4" t="s">
        <v>247</v>
      </c>
      <c r="C1332" s="86">
        <v>92321</v>
      </c>
    </row>
    <row r="1333" spans="2:3">
      <c r="B1333" s="4" t="s">
        <v>532</v>
      </c>
      <c r="C1333" s="86">
        <v>95413</v>
      </c>
    </row>
    <row r="1334" spans="2:3">
      <c r="B1334" s="4" t="s">
        <v>530</v>
      </c>
      <c r="C1334" s="86">
        <v>95411</v>
      </c>
    </row>
    <row r="1335" spans="2:3">
      <c r="B1335" s="4" t="s">
        <v>533</v>
      </c>
      <c r="C1335" s="86">
        <v>95415</v>
      </c>
    </row>
    <row r="1336" spans="2:3">
      <c r="B1336" s="4" t="s">
        <v>303</v>
      </c>
      <c r="C1336" s="86">
        <v>92851</v>
      </c>
    </row>
    <row r="1337" spans="2:3">
      <c r="B1337" s="4" t="s">
        <v>871</v>
      </c>
      <c r="C1337" s="86">
        <v>99291</v>
      </c>
    </row>
    <row r="1338" spans="2:3">
      <c r="B1338" s="4" t="s">
        <v>626</v>
      </c>
      <c r="C1338" s="86">
        <v>96541</v>
      </c>
    </row>
    <row r="1339" spans="2:3">
      <c r="B1339" s="4" t="s">
        <v>535</v>
      </c>
      <c r="C1339" s="86">
        <v>95431</v>
      </c>
    </row>
    <row r="1340" spans="2:3">
      <c r="B1340" s="4" t="s">
        <v>777</v>
      </c>
      <c r="C1340" s="86">
        <v>98131</v>
      </c>
    </row>
    <row r="1341" spans="2:3">
      <c r="B1341" s="4" t="s">
        <v>258</v>
      </c>
      <c r="C1341" s="86">
        <v>92427</v>
      </c>
    </row>
    <row r="1342" spans="2:3">
      <c r="B1342" s="4" t="s">
        <v>263</v>
      </c>
      <c r="C1342" s="86">
        <v>92461</v>
      </c>
    </row>
    <row r="1343" spans="2:3">
      <c r="B1343" s="4" t="s">
        <v>764</v>
      </c>
      <c r="C1343" s="86">
        <v>98051</v>
      </c>
    </row>
    <row r="1344" spans="2:3">
      <c r="B1344" s="4" t="s">
        <v>139</v>
      </c>
      <c r="C1344" s="86">
        <v>91102</v>
      </c>
    </row>
    <row r="1345" spans="2:3">
      <c r="B1345" s="4" t="s">
        <v>465</v>
      </c>
      <c r="C1345" s="86">
        <v>94527</v>
      </c>
    </row>
    <row r="1346" spans="2:3">
      <c r="B1346" s="4" t="s">
        <v>464</v>
      </c>
      <c r="C1346" s="86">
        <v>94521</v>
      </c>
    </row>
    <row r="1347" spans="2:3">
      <c r="B1347" s="4" t="s">
        <v>796</v>
      </c>
      <c r="C1347" s="86">
        <v>98313</v>
      </c>
    </row>
    <row r="1348" spans="2:3">
      <c r="B1348" s="4" t="s">
        <v>795</v>
      </c>
      <c r="C1348" s="86">
        <v>98311</v>
      </c>
    </row>
    <row r="1349" spans="2:3">
      <c r="B1349" s="4" t="s">
        <v>794</v>
      </c>
      <c r="C1349" s="86">
        <v>98308</v>
      </c>
    </row>
    <row r="1350" spans="2:3">
      <c r="B1350" s="4" t="s">
        <v>250</v>
      </c>
      <c r="C1350" s="86">
        <v>92341</v>
      </c>
    </row>
    <row r="1351" spans="2:3">
      <c r="B1351" s="4" t="s">
        <v>523</v>
      </c>
      <c r="C1351" s="86">
        <v>95301</v>
      </c>
    </row>
    <row r="1352" spans="2:3">
      <c r="B1352" s="4" t="s">
        <v>109</v>
      </c>
      <c r="C1352" s="86">
        <v>91002</v>
      </c>
    </row>
    <row r="1353" spans="2:3">
      <c r="B1353" s="4" t="s">
        <v>190</v>
      </c>
      <c r="C1353" s="86">
        <v>91457</v>
      </c>
    </row>
    <row r="1354" spans="2:3">
      <c r="B1354" s="4" t="s">
        <v>527</v>
      </c>
      <c r="C1354" s="86">
        <v>95401</v>
      </c>
    </row>
    <row r="1355" spans="2:3">
      <c r="B1355" s="4" t="s">
        <v>528</v>
      </c>
      <c r="C1355" s="86">
        <v>95404</v>
      </c>
    </row>
    <row r="1356" spans="2:3">
      <c r="B1356" s="4" t="s">
        <v>186</v>
      </c>
      <c r="C1356" s="86">
        <v>91423</v>
      </c>
    </row>
    <row r="1357" spans="2:3">
      <c r="B1357" s="4" t="s">
        <v>189</v>
      </c>
      <c r="C1357" s="86">
        <v>91451</v>
      </c>
    </row>
    <row r="1358" spans="2:3">
      <c r="B1358" s="4" t="s">
        <v>100</v>
      </c>
      <c r="C1358" s="86">
        <v>90861</v>
      </c>
    </row>
    <row r="1359" spans="2:3">
      <c r="B1359" s="4" t="s">
        <v>362</v>
      </c>
      <c r="C1359" s="86">
        <v>93451</v>
      </c>
    </row>
    <row r="1360" spans="2:3">
      <c r="B1360" s="4" t="s">
        <v>308</v>
      </c>
      <c r="C1360" s="86">
        <v>92917</v>
      </c>
    </row>
    <row r="1361" spans="2:3">
      <c r="B1361" s="4" t="s">
        <v>310</v>
      </c>
      <c r="C1361" s="86">
        <v>92931</v>
      </c>
    </row>
    <row r="1362" spans="2:3">
      <c r="B1362" s="4" t="s">
        <v>711</v>
      </c>
      <c r="C1362" s="86">
        <v>97637</v>
      </c>
    </row>
    <row r="1363" spans="2:3">
      <c r="B1363" s="4" t="s">
        <v>710</v>
      </c>
      <c r="C1363" s="86">
        <v>97631</v>
      </c>
    </row>
    <row r="1364" spans="2:3">
      <c r="B1364" s="4" t="s">
        <v>67</v>
      </c>
      <c r="C1364" s="86">
        <v>90421</v>
      </c>
    </row>
    <row r="1365" spans="2:3">
      <c r="B1365" s="4" t="s">
        <v>445</v>
      </c>
      <c r="C1365" s="86">
        <v>94321</v>
      </c>
    </row>
    <row r="1366" spans="2:3">
      <c r="B1366" s="4" t="s">
        <v>536</v>
      </c>
      <c r="C1366" s="86">
        <v>95501</v>
      </c>
    </row>
    <row r="1367" spans="2:3">
      <c r="B1367" s="4" t="s">
        <v>537</v>
      </c>
      <c r="C1367" s="86">
        <v>95504</v>
      </c>
    </row>
    <row r="1368" spans="2:3">
      <c r="B1368" s="4" t="s">
        <v>540</v>
      </c>
      <c r="C1368" s="86">
        <v>95517</v>
      </c>
    </row>
    <row r="1369" spans="2:3">
      <c r="B1369" s="4" t="s">
        <v>539</v>
      </c>
      <c r="C1369" s="86">
        <v>95513</v>
      </c>
    </row>
    <row r="1370" spans="2:3">
      <c r="B1370" s="4" t="s">
        <v>538</v>
      </c>
      <c r="C1370" s="86">
        <v>95511</v>
      </c>
    </row>
    <row r="1371" spans="2:3">
      <c r="B1371" s="4" t="s">
        <v>290</v>
      </c>
      <c r="C1371" s="86">
        <v>92651</v>
      </c>
    </row>
    <row r="1372" spans="2:3">
      <c r="B1372" s="4" t="s">
        <v>440</v>
      </c>
      <c r="C1372" s="86">
        <v>94261</v>
      </c>
    </row>
    <row r="1373" spans="2:3">
      <c r="B1373" s="4" t="s">
        <v>804</v>
      </c>
      <c r="C1373" s="86">
        <v>98431</v>
      </c>
    </row>
    <row r="1374" spans="2:3">
      <c r="B1374" s="4" t="s">
        <v>220</v>
      </c>
      <c r="C1374" s="86">
        <v>91841</v>
      </c>
    </row>
    <row r="1375" spans="2:3">
      <c r="B1375" s="4" t="s">
        <v>369</v>
      </c>
      <c r="C1375" s="86">
        <v>93527</v>
      </c>
    </row>
    <row r="1376" spans="2:3">
      <c r="B1376" s="4" t="s">
        <v>368</v>
      </c>
      <c r="C1376" s="86">
        <v>93521</v>
      </c>
    </row>
    <row r="1377" spans="2:3">
      <c r="B1377" s="4" t="s">
        <v>386</v>
      </c>
      <c r="C1377" s="86">
        <v>93661</v>
      </c>
    </row>
    <row r="1378" spans="2:3">
      <c r="B1378" s="4" t="s">
        <v>620</v>
      </c>
      <c r="C1378" s="86">
        <v>96508</v>
      </c>
    </row>
    <row r="1379" spans="2:3">
      <c r="B1379" s="4" t="s">
        <v>918</v>
      </c>
      <c r="C1379" s="86">
        <v>99841</v>
      </c>
    </row>
    <row r="1380" spans="2:3">
      <c r="B1380" s="4" t="s">
        <v>724</v>
      </c>
      <c r="C1380" s="86">
        <v>97802</v>
      </c>
    </row>
    <row r="1381" spans="2:3">
      <c r="B1381" s="4" t="s">
        <v>728</v>
      </c>
      <c r="C1381" s="86">
        <v>97817</v>
      </c>
    </row>
    <row r="1382" spans="2:3">
      <c r="B1382" s="4" t="s">
        <v>729</v>
      </c>
      <c r="C1382" s="86">
        <v>97818</v>
      </c>
    </row>
    <row r="1383" spans="2:3">
      <c r="B1383" s="4" t="s">
        <v>727</v>
      </c>
      <c r="C1383" s="86">
        <v>97811</v>
      </c>
    </row>
    <row r="1384" spans="2:3">
      <c r="B1384" s="4" t="s">
        <v>349</v>
      </c>
      <c r="C1384" s="86">
        <v>93341</v>
      </c>
    </row>
    <row r="1385" spans="2:3">
      <c r="B1385" s="4" t="s">
        <v>541</v>
      </c>
      <c r="C1385" s="86">
        <v>95601</v>
      </c>
    </row>
    <row r="1386" spans="2:3">
      <c r="B1386" s="4" t="s">
        <v>749</v>
      </c>
      <c r="C1386" s="86">
        <v>97947</v>
      </c>
    </row>
    <row r="1387" spans="2:3">
      <c r="B1387" s="4" t="s">
        <v>545</v>
      </c>
      <c r="C1387" s="86">
        <v>95701</v>
      </c>
    </row>
    <row r="1388" spans="2:3">
      <c r="B1388" s="4" t="s">
        <v>748</v>
      </c>
      <c r="C1388" s="86">
        <v>97941</v>
      </c>
    </row>
    <row r="1389" spans="2:3">
      <c r="B1389" s="4" t="s">
        <v>750</v>
      </c>
      <c r="C1389" s="86">
        <v>97948</v>
      </c>
    </row>
    <row r="1390" spans="2:3">
      <c r="B1390" s="4" t="s">
        <v>456</v>
      </c>
      <c r="C1390" s="86">
        <v>94427</v>
      </c>
    </row>
    <row r="1391" spans="2:3">
      <c r="B1391" s="4" t="s">
        <v>457</v>
      </c>
      <c r="C1391" s="86">
        <v>94428</v>
      </c>
    </row>
    <row r="1392" spans="2:3">
      <c r="B1392" s="4" t="s">
        <v>455</v>
      </c>
      <c r="C1392" s="86">
        <v>94421</v>
      </c>
    </row>
    <row r="1393" spans="2:3">
      <c r="B1393" s="4" t="s">
        <v>331</v>
      </c>
      <c r="C1393" s="86">
        <v>93191</v>
      </c>
    </row>
    <row r="1394" spans="2:3">
      <c r="B1394" s="4" t="s">
        <v>219</v>
      </c>
      <c r="C1394" s="86">
        <v>91831</v>
      </c>
    </row>
    <row r="1395" spans="2:3">
      <c r="B1395" s="4" t="s">
        <v>301</v>
      </c>
      <c r="C1395" s="86">
        <v>92831</v>
      </c>
    </row>
    <row r="1396" spans="2:3">
      <c r="B1396" s="4" t="s">
        <v>562</v>
      </c>
      <c r="C1396" s="86">
        <v>95917</v>
      </c>
    </row>
    <row r="1397" spans="2:3">
      <c r="B1397" s="4" t="s">
        <v>561</v>
      </c>
      <c r="C1397" s="86">
        <v>95911</v>
      </c>
    </row>
    <row r="1398" spans="2:3">
      <c r="B1398" s="4" t="s">
        <v>546</v>
      </c>
      <c r="C1398" s="86">
        <v>95711</v>
      </c>
    </row>
    <row r="1399" spans="2:3">
      <c r="B1399" s="4" t="s">
        <v>547</v>
      </c>
      <c r="C1399" s="86">
        <v>95721</v>
      </c>
    </row>
    <row r="1400" spans="2:3">
      <c r="B1400" s="4" t="s">
        <v>835</v>
      </c>
      <c r="C1400" s="86">
        <v>99021</v>
      </c>
    </row>
    <row r="1401" spans="2:3">
      <c r="B1401" s="4" t="s">
        <v>549</v>
      </c>
      <c r="C1401" s="86">
        <v>95801</v>
      </c>
    </row>
    <row r="1402" spans="2:3">
      <c r="B1402" s="4" t="s">
        <v>551</v>
      </c>
      <c r="C1402" s="86">
        <v>95804</v>
      </c>
    </row>
    <row r="1403" spans="2:3">
      <c r="B1403" s="4" t="s">
        <v>550</v>
      </c>
      <c r="C1403" s="86">
        <v>95802</v>
      </c>
    </row>
    <row r="1404" spans="2:3">
      <c r="B1404" s="4" t="s">
        <v>42</v>
      </c>
      <c r="C1404" s="86">
        <v>90092</v>
      </c>
    </row>
    <row r="1405" spans="2:3">
      <c r="B1405" s="4" t="s">
        <v>843</v>
      </c>
      <c r="C1405" s="86">
        <v>99081</v>
      </c>
    </row>
    <row r="1406" spans="2:3">
      <c r="B1406" s="4" t="s">
        <v>578</v>
      </c>
      <c r="C1406" s="86">
        <v>96071</v>
      </c>
    </row>
    <row r="1407" spans="2:3">
      <c r="B1407" s="4" t="s">
        <v>408</v>
      </c>
      <c r="C1407" s="86">
        <v>94002</v>
      </c>
    </row>
    <row r="1408" spans="2:3">
      <c r="B1408" s="4" t="s">
        <v>736</v>
      </c>
      <c r="C1408" s="86">
        <v>97847</v>
      </c>
    </row>
    <row r="1409" spans="2:3">
      <c r="B1409" s="4" t="s">
        <v>734</v>
      </c>
      <c r="C1409" s="86">
        <v>97840</v>
      </c>
    </row>
    <row r="1410" spans="2:3">
      <c r="B1410" s="4" t="s">
        <v>746</v>
      </c>
      <c r="C1410" s="86">
        <v>97921</v>
      </c>
    </row>
    <row r="1411" spans="2:3">
      <c r="B1411" s="4" t="s">
        <v>522</v>
      </c>
      <c r="C1411" s="86">
        <v>95221</v>
      </c>
    </row>
    <row r="1412" spans="2:3">
      <c r="B1412" s="4" t="s">
        <v>376</v>
      </c>
      <c r="C1412" s="86">
        <v>93610</v>
      </c>
    </row>
    <row r="1413" spans="2:3">
      <c r="B1413" s="4" t="s">
        <v>2415</v>
      </c>
      <c r="C1413" s="86">
        <v>95901</v>
      </c>
    </row>
    <row r="1414" spans="2:3">
      <c r="B1414" s="4" t="s">
        <v>48</v>
      </c>
      <c r="C1414" s="86">
        <v>90114</v>
      </c>
    </row>
    <row r="1415" spans="2:3">
      <c r="B1415" s="4" t="s">
        <v>564</v>
      </c>
      <c r="C1415" s="86">
        <v>96001</v>
      </c>
    </row>
    <row r="1416" spans="2:3">
      <c r="B1416" s="4" t="s">
        <v>566</v>
      </c>
      <c r="C1416" s="86">
        <v>96004</v>
      </c>
    </row>
    <row r="1417" spans="2:3">
      <c r="B1417" s="4" t="s">
        <v>568</v>
      </c>
      <c r="C1417" s="86">
        <v>96008</v>
      </c>
    </row>
    <row r="1418" spans="2:3">
      <c r="B1418" s="4" t="s">
        <v>142</v>
      </c>
      <c r="C1418" s="86">
        <v>91108</v>
      </c>
    </row>
    <row r="1419" spans="2:3">
      <c r="B1419" s="4" t="s">
        <v>492</v>
      </c>
      <c r="C1419" s="86">
        <v>94941</v>
      </c>
    </row>
    <row r="1420" spans="2:3">
      <c r="B1420" s="4" t="s">
        <v>509</v>
      </c>
      <c r="C1420" s="86">
        <v>95122</v>
      </c>
    </row>
    <row r="1421" spans="2:3">
      <c r="B1421" s="4" t="s">
        <v>2397</v>
      </c>
      <c r="C1421" s="86">
        <v>92607</v>
      </c>
    </row>
    <row r="1422" spans="2:3">
      <c r="B1422" s="4" t="s">
        <v>611</v>
      </c>
      <c r="C1422" s="86">
        <v>96431</v>
      </c>
    </row>
    <row r="1423" spans="2:3">
      <c r="B1423" s="4" t="s">
        <v>2401</v>
      </c>
      <c r="C1423" s="86">
        <v>90709</v>
      </c>
    </row>
    <row r="1424" spans="2:3">
      <c r="B1424" s="4" t="s">
        <v>181</v>
      </c>
      <c r="C1424" s="86">
        <v>91341</v>
      </c>
    </row>
    <row r="1425" spans="2:3">
      <c r="B1425" s="4" t="s">
        <v>470</v>
      </c>
      <c r="C1425" s="86">
        <v>94551</v>
      </c>
    </row>
    <row r="1426" spans="2:3">
      <c r="B1426" s="4" t="s">
        <v>2424</v>
      </c>
      <c r="C1426" s="86">
        <v>99022</v>
      </c>
    </row>
    <row r="1427" spans="2:3">
      <c r="B1427" s="4" t="s">
        <v>574</v>
      </c>
      <c r="C1427" s="86">
        <v>96031</v>
      </c>
    </row>
    <row r="1428" spans="2:3">
      <c r="B1428" s="4" t="s">
        <v>36</v>
      </c>
      <c r="C1428" s="86">
        <v>71786</v>
      </c>
    </row>
    <row r="1429" spans="2:3">
      <c r="B1429" s="4" t="s">
        <v>580</v>
      </c>
      <c r="C1429" s="86">
        <v>96101</v>
      </c>
    </row>
    <row r="1430" spans="2:3">
      <c r="B1430" s="4" t="s">
        <v>581</v>
      </c>
      <c r="C1430" s="86">
        <v>96102</v>
      </c>
    </row>
    <row r="1431" spans="2:3">
      <c r="B1431" s="4" t="s">
        <v>314</v>
      </c>
      <c r="C1431" s="86">
        <v>93011</v>
      </c>
    </row>
    <row r="1432" spans="2:3">
      <c r="B1432" s="4" t="s">
        <v>834</v>
      </c>
      <c r="C1432" s="86">
        <v>99017</v>
      </c>
    </row>
    <row r="1433" spans="2:3">
      <c r="B1433" s="4" t="s">
        <v>833</v>
      </c>
      <c r="C1433" s="86">
        <v>99013</v>
      </c>
    </row>
    <row r="1434" spans="2:3">
      <c r="B1434" s="4" t="s">
        <v>832</v>
      </c>
      <c r="C1434" s="86">
        <v>99011</v>
      </c>
    </row>
    <row r="1435" spans="2:3">
      <c r="B1435" s="4" t="s">
        <v>584</v>
      </c>
      <c r="C1435" s="86">
        <v>96201</v>
      </c>
    </row>
    <row r="1436" spans="2:3">
      <c r="B1436" s="4" t="s">
        <v>585</v>
      </c>
      <c r="C1436" s="86">
        <v>96204</v>
      </c>
    </row>
    <row r="1437" spans="2:3">
      <c r="B1437" s="4" t="s">
        <v>155</v>
      </c>
      <c r="C1437" s="86">
        <v>91161</v>
      </c>
    </row>
    <row r="1438" spans="2:3">
      <c r="B1438" s="4" t="s">
        <v>591</v>
      </c>
      <c r="C1438" s="86">
        <v>96301</v>
      </c>
    </row>
    <row r="1439" spans="2:3">
      <c r="B1439" s="4" t="s">
        <v>593</v>
      </c>
      <c r="C1439" s="86">
        <v>96304</v>
      </c>
    </row>
    <row r="1440" spans="2:3">
      <c r="B1440" s="4" t="s">
        <v>595</v>
      </c>
      <c r="C1440" s="86">
        <v>96310</v>
      </c>
    </row>
    <row r="1441" spans="2:3">
      <c r="B1441" s="4" t="s">
        <v>594</v>
      </c>
      <c r="C1441" s="86">
        <v>96305</v>
      </c>
    </row>
    <row r="1442" spans="2:3">
      <c r="B1442" s="4" t="s">
        <v>490</v>
      </c>
      <c r="C1442" s="86">
        <v>94927</v>
      </c>
    </row>
    <row r="1443" spans="2:3">
      <c r="B1443" s="4" t="s">
        <v>489</v>
      </c>
      <c r="C1443" s="86">
        <v>94923</v>
      </c>
    </row>
    <row r="1444" spans="2:3">
      <c r="B1444" s="4" t="s">
        <v>488</v>
      </c>
      <c r="C1444" s="86">
        <v>94921</v>
      </c>
    </row>
    <row r="1445" spans="2:3">
      <c r="B1445" s="4" t="s">
        <v>197</v>
      </c>
      <c r="C1445" s="86">
        <v>91611</v>
      </c>
    </row>
    <row r="1446" spans="2:3">
      <c r="B1446" s="4" t="s">
        <v>165</v>
      </c>
      <c r="C1446" s="86">
        <v>91217</v>
      </c>
    </row>
    <row r="1447" spans="2:3">
      <c r="B1447" s="4" t="s">
        <v>168</v>
      </c>
      <c r="C1447" s="86">
        <v>91233</v>
      </c>
    </row>
    <row r="1448" spans="2:3">
      <c r="B1448" s="4" t="s">
        <v>167</v>
      </c>
      <c r="C1448" s="86">
        <v>91231</v>
      </c>
    </row>
    <row r="1449" spans="2:3">
      <c r="B1449" s="4" t="s">
        <v>854</v>
      </c>
      <c r="C1449" s="86">
        <v>99206</v>
      </c>
    </row>
    <row r="1450" spans="2:3">
      <c r="B1450" s="4" t="s">
        <v>71</v>
      </c>
      <c r="C1450" s="86">
        <v>90461</v>
      </c>
    </row>
    <row r="1451" spans="2:3">
      <c r="B1451" s="4" t="s">
        <v>818</v>
      </c>
      <c r="C1451" s="86">
        <v>98631</v>
      </c>
    </row>
    <row r="1452" spans="2:3">
      <c r="B1452" s="4" t="s">
        <v>590</v>
      </c>
      <c r="C1452" s="86">
        <v>96251</v>
      </c>
    </row>
    <row r="1453" spans="2:3">
      <c r="B1453" s="4" t="s">
        <v>900</v>
      </c>
      <c r="C1453" s="86">
        <v>99623</v>
      </c>
    </row>
    <row r="1454" spans="2:3">
      <c r="B1454" s="4" t="s">
        <v>899</v>
      </c>
      <c r="C1454" s="86">
        <v>99621</v>
      </c>
    </row>
    <row r="1455" spans="2:3">
      <c r="B1455" s="4" t="s">
        <v>178</v>
      </c>
      <c r="C1455" s="86">
        <v>91321</v>
      </c>
    </row>
    <row r="1456" spans="2:3">
      <c r="B1456" s="4" t="s">
        <v>819</v>
      </c>
      <c r="C1456" s="86">
        <v>98637</v>
      </c>
    </row>
    <row r="1457" spans="2:3">
      <c r="B1457" s="4" t="s">
        <v>390</v>
      </c>
      <c r="C1457" s="86">
        <v>93691</v>
      </c>
    </row>
    <row r="1458" spans="2:3">
      <c r="B1458" s="4" t="s">
        <v>179</v>
      </c>
      <c r="C1458" s="86">
        <v>91327</v>
      </c>
    </row>
    <row r="1459" spans="2:3">
      <c r="B1459" s="4" t="s">
        <v>475</v>
      </c>
      <c r="C1459" s="86">
        <v>94621</v>
      </c>
    </row>
    <row r="1460" spans="2:3">
      <c r="B1460" s="4" t="s">
        <v>235</v>
      </c>
      <c r="C1460" s="86">
        <v>92017</v>
      </c>
    </row>
    <row r="1461" spans="2:3">
      <c r="B1461" s="4" t="s">
        <v>234</v>
      </c>
      <c r="C1461" s="86">
        <v>92011</v>
      </c>
    </row>
    <row r="1462" spans="2:3">
      <c r="B1462" s="4" t="s">
        <v>925</v>
      </c>
      <c r="C1462" s="91">
        <v>99991</v>
      </c>
    </row>
    <row r="1463" spans="2:3">
      <c r="B1463" s="4" t="s">
        <v>926</v>
      </c>
      <c r="C1463" s="91">
        <v>99999</v>
      </c>
    </row>
    <row r="1464" spans="2:3">
      <c r="B1464" s="4" t="s">
        <v>299</v>
      </c>
      <c r="C1464" s="86">
        <v>92811</v>
      </c>
    </row>
    <row r="1465" spans="2:3">
      <c r="B1465" s="4" t="s">
        <v>233</v>
      </c>
      <c r="C1465" s="86">
        <v>92005</v>
      </c>
    </row>
    <row r="1466" spans="2:3">
      <c r="B1466" s="4" t="s">
        <v>606</v>
      </c>
      <c r="C1466" s="86">
        <v>96401</v>
      </c>
    </row>
    <row r="1467" spans="2:3">
      <c r="B1467" s="4" t="s">
        <v>607</v>
      </c>
      <c r="C1467" s="86">
        <v>96404</v>
      </c>
    </row>
    <row r="1468" spans="2:3">
      <c r="B1468" s="4" t="s">
        <v>610</v>
      </c>
      <c r="C1468" s="86">
        <v>96421</v>
      </c>
    </row>
    <row r="1469" spans="2:3">
      <c r="B1469" s="4" t="s">
        <v>529</v>
      </c>
      <c r="C1469" s="86">
        <v>95405</v>
      </c>
    </row>
    <row r="1470" spans="2:3">
      <c r="B1470" s="4" t="s">
        <v>410</v>
      </c>
      <c r="C1470" s="86">
        <v>94005</v>
      </c>
    </row>
    <row r="1471" spans="2:3">
      <c r="B1471" s="4" t="s">
        <v>520</v>
      </c>
      <c r="C1471" s="86">
        <v>95205</v>
      </c>
    </row>
    <row r="1472" spans="2:3">
      <c r="B1472" s="4" t="s">
        <v>269</v>
      </c>
      <c r="C1472" s="86">
        <v>92507</v>
      </c>
    </row>
    <row r="1473" spans="2:3">
      <c r="B1473" s="4" t="s">
        <v>272</v>
      </c>
      <c r="C1473" s="86">
        <v>92511</v>
      </c>
    </row>
    <row r="1474" spans="2:3">
      <c r="B1474" s="4" t="s">
        <v>616</v>
      </c>
      <c r="C1474" s="86">
        <v>96502</v>
      </c>
    </row>
    <row r="1475" spans="2:3">
      <c r="B1475" s="4" t="s">
        <v>615</v>
      </c>
      <c r="C1475" s="86">
        <v>96501</v>
      </c>
    </row>
    <row r="1476" spans="2:3">
      <c r="B1476" s="4" t="s">
        <v>618</v>
      </c>
      <c r="C1476" s="86">
        <v>96504</v>
      </c>
    </row>
    <row r="1477" spans="2:3">
      <c r="B1477" s="4" t="s">
        <v>744</v>
      </c>
      <c r="C1477" s="86">
        <v>97913</v>
      </c>
    </row>
    <row r="1478" spans="2:3">
      <c r="B1478" s="4" t="s">
        <v>80</v>
      </c>
      <c r="C1478" s="86">
        <v>90621</v>
      </c>
    </row>
    <row r="1479" spans="2:3">
      <c r="B1479" s="4" t="s">
        <v>198</v>
      </c>
      <c r="C1479" s="86">
        <v>91621</v>
      </c>
    </row>
    <row r="1480" spans="2:3">
      <c r="B1480" s="4" t="s">
        <v>786</v>
      </c>
      <c r="C1480" s="86">
        <v>98231</v>
      </c>
    </row>
    <row r="1481" spans="2:3">
      <c r="B1481" s="4" t="s">
        <v>223</v>
      </c>
      <c r="C1481" s="86">
        <v>91871</v>
      </c>
    </row>
    <row r="1482" spans="2:3">
      <c r="B1482" s="4" t="s">
        <v>874</v>
      </c>
      <c r="C1482" s="86">
        <v>99311</v>
      </c>
    </row>
    <row r="1483" spans="2:3">
      <c r="B1483" s="4" t="s">
        <v>646</v>
      </c>
      <c r="C1483" s="86">
        <v>96751</v>
      </c>
    </row>
    <row r="1484" spans="2:3">
      <c r="B1484" s="4" t="s">
        <v>907</v>
      </c>
      <c r="C1484" s="86">
        <v>99717</v>
      </c>
    </row>
    <row r="1485" spans="2:3">
      <c r="B1485" s="4" t="s">
        <v>906</v>
      </c>
      <c r="C1485" s="86">
        <v>99711</v>
      </c>
    </row>
    <row r="1486" spans="2:3">
      <c r="B1486" s="4" t="s">
        <v>627</v>
      </c>
      <c r="C1486" s="86">
        <v>96601</v>
      </c>
    </row>
    <row r="1487" spans="2:3">
      <c r="B1487" s="4" t="s">
        <v>628</v>
      </c>
      <c r="C1487" s="86">
        <v>96604</v>
      </c>
    </row>
    <row r="1488" spans="2:3">
      <c r="B1488" s="4" t="s">
        <v>118</v>
      </c>
      <c r="C1488" s="86">
        <v>91012</v>
      </c>
    </row>
    <row r="1489" spans="2:3">
      <c r="B1489" s="4" t="s">
        <v>61</v>
      </c>
      <c r="C1489" s="86">
        <v>90305</v>
      </c>
    </row>
    <row r="1490" spans="2:3">
      <c r="B1490" s="4" t="s">
        <v>803</v>
      </c>
      <c r="C1490" s="86">
        <v>98427</v>
      </c>
    </row>
    <row r="1491" spans="2:3">
      <c r="B1491" s="4" t="s">
        <v>802</v>
      </c>
      <c r="C1491" s="86">
        <v>98421</v>
      </c>
    </row>
    <row r="1492" spans="2:3">
      <c r="B1492" s="4" t="s">
        <v>554</v>
      </c>
      <c r="C1492" s="86">
        <v>95821</v>
      </c>
    </row>
    <row r="1493" spans="2:3">
      <c r="B1493" s="4" t="s">
        <v>125</v>
      </c>
      <c r="C1493" s="86">
        <v>91027</v>
      </c>
    </row>
    <row r="1494" spans="2:3">
      <c r="B1494" s="4" t="s">
        <v>122</v>
      </c>
      <c r="C1494" s="86">
        <v>91021</v>
      </c>
    </row>
    <row r="1495" spans="2:3">
      <c r="B1495" s="4" t="s">
        <v>427</v>
      </c>
      <c r="C1495" s="86">
        <v>94161</v>
      </c>
    </row>
    <row r="1496" spans="2:3">
      <c r="B1496" s="4" t="s">
        <v>805</v>
      </c>
      <c r="C1496" s="86">
        <v>98441</v>
      </c>
    </row>
    <row r="1497" spans="2:3">
      <c r="B1497" s="4" t="s">
        <v>133</v>
      </c>
      <c r="C1497" s="86">
        <v>91067</v>
      </c>
    </row>
    <row r="1498" spans="2:3">
      <c r="B1498" s="4" t="s">
        <v>132</v>
      </c>
      <c r="C1498" s="86">
        <v>91061</v>
      </c>
    </row>
    <row r="1499" spans="2:3">
      <c r="B1499" s="4" t="s">
        <v>483</v>
      </c>
      <c r="C1499" s="86">
        <v>94812</v>
      </c>
    </row>
    <row r="1500" spans="2:3">
      <c r="B1500" s="4" t="s">
        <v>563</v>
      </c>
      <c r="C1500" s="86">
        <v>95921</v>
      </c>
    </row>
    <row r="1501" spans="2:3">
      <c r="B1501" s="4" t="s">
        <v>638</v>
      </c>
      <c r="C1501" s="86">
        <v>96701</v>
      </c>
    </row>
    <row r="1502" spans="2:3">
      <c r="B1502" s="4" t="s">
        <v>639</v>
      </c>
      <c r="C1502" s="86">
        <v>96704</v>
      </c>
    </row>
    <row r="1503" spans="2:3">
      <c r="B1503" s="4" t="s">
        <v>640</v>
      </c>
      <c r="C1503" s="86">
        <v>96708</v>
      </c>
    </row>
    <row r="1504" spans="2:3">
      <c r="B1504" s="4" t="s">
        <v>647</v>
      </c>
      <c r="C1504" s="86">
        <v>96801</v>
      </c>
    </row>
    <row r="1505" spans="2:3">
      <c r="B1505" s="4" t="s">
        <v>648</v>
      </c>
      <c r="C1505" s="86">
        <v>96804</v>
      </c>
    </row>
    <row r="1506" spans="2:3">
      <c r="B1506" s="4" t="s">
        <v>649</v>
      </c>
      <c r="C1506" s="86">
        <v>96808</v>
      </c>
    </row>
    <row r="1507" spans="2:3">
      <c r="B1507" s="4" t="s">
        <v>655</v>
      </c>
      <c r="C1507" s="86">
        <v>96912</v>
      </c>
    </row>
    <row r="1508" spans="2:3">
      <c r="B1508" s="4" t="s">
        <v>403</v>
      </c>
      <c r="C1508" s="86">
        <v>93913</v>
      </c>
    </row>
    <row r="1509" spans="2:3">
      <c r="B1509" s="4" t="s">
        <v>402</v>
      </c>
      <c r="C1509" s="86">
        <v>93911</v>
      </c>
    </row>
    <row r="1510" spans="2:3">
      <c r="B1510" s="4" t="s">
        <v>653</v>
      </c>
      <c r="C1510" s="86">
        <v>96901</v>
      </c>
    </row>
    <row r="1511" spans="2:3">
      <c r="B1511" s="4" t="s">
        <v>2419</v>
      </c>
      <c r="C1511" s="86">
        <v>97841</v>
      </c>
    </row>
    <row r="1512" spans="2:3">
      <c r="B1512" s="4" t="s">
        <v>333</v>
      </c>
      <c r="C1512" s="86">
        <v>93202</v>
      </c>
    </row>
    <row r="1513" spans="2:3">
      <c r="B1513" s="4" t="s">
        <v>2411</v>
      </c>
      <c r="C1513" s="86">
        <v>93609</v>
      </c>
    </row>
    <row r="1514" spans="2:3">
      <c r="B1514" s="4" t="s">
        <v>657</v>
      </c>
      <c r="C1514" s="86">
        <v>97001</v>
      </c>
    </row>
    <row r="1515" spans="2:3">
      <c r="B1515" s="4" t="s">
        <v>659</v>
      </c>
      <c r="C1515" s="86">
        <v>97004</v>
      </c>
    </row>
    <row r="1516" spans="2:3">
      <c r="B1516" s="4" t="s">
        <v>658</v>
      </c>
      <c r="C1516" s="86">
        <v>97002</v>
      </c>
    </row>
    <row r="1517" spans="2:3">
      <c r="B1517" s="4" t="s">
        <v>666</v>
      </c>
      <c r="C1517" s="86">
        <v>97015</v>
      </c>
    </row>
    <row r="1518" spans="2:3">
      <c r="B1518" s="4" t="s">
        <v>69</v>
      </c>
      <c r="C1518" s="86">
        <v>90441</v>
      </c>
    </row>
    <row r="1519" spans="2:3">
      <c r="B1519" s="4" t="s">
        <v>738</v>
      </c>
      <c r="C1519" s="86">
        <v>97853</v>
      </c>
    </row>
    <row r="1520" spans="2:3">
      <c r="B1520" s="4" t="s">
        <v>737</v>
      </c>
      <c r="C1520" s="86">
        <v>97851</v>
      </c>
    </row>
    <row r="1521" spans="2:3">
      <c r="B1521" s="4" t="s">
        <v>668</v>
      </c>
      <c r="C1521" s="86">
        <v>97101</v>
      </c>
    </row>
    <row r="1522" spans="2:3">
      <c r="B1522" s="4" t="s">
        <v>669</v>
      </c>
      <c r="C1522" s="86">
        <v>97104</v>
      </c>
    </row>
    <row r="1523" spans="2:3">
      <c r="B1523" s="4" t="s">
        <v>673</v>
      </c>
      <c r="C1523" s="86">
        <v>97201</v>
      </c>
    </row>
    <row r="1524" spans="2:3">
      <c r="B1524" s="4" t="s">
        <v>678</v>
      </c>
      <c r="C1524" s="86">
        <v>97301</v>
      </c>
    </row>
    <row r="1525" spans="2:3">
      <c r="B1525" s="4" t="s">
        <v>679</v>
      </c>
      <c r="C1525" s="86">
        <v>97304</v>
      </c>
    </row>
    <row r="1526" spans="2:3">
      <c r="B1526" s="4" t="s">
        <v>878</v>
      </c>
      <c r="C1526" s="86">
        <v>99405</v>
      </c>
    </row>
    <row r="1527" spans="2:3">
      <c r="B1527" s="4" t="s">
        <v>37</v>
      </c>
      <c r="C1527" s="86">
        <v>72265</v>
      </c>
    </row>
    <row r="1528" spans="2:3">
      <c r="B1528" s="4" t="s">
        <v>353</v>
      </c>
      <c r="C1528" s="86">
        <v>93406</v>
      </c>
    </row>
    <row r="1529" spans="2:3">
      <c r="B1529" s="4" t="s">
        <v>419</v>
      </c>
      <c r="C1529" s="86">
        <v>94112</v>
      </c>
    </row>
    <row r="1530" spans="2:3">
      <c r="B1530" s="4" t="s">
        <v>902</v>
      </c>
      <c r="C1530" s="86">
        <v>99651</v>
      </c>
    </row>
    <row r="1531" spans="2:3">
      <c r="B1531" s="4" t="s">
        <v>813</v>
      </c>
      <c r="C1531" s="86">
        <v>98607</v>
      </c>
    </row>
    <row r="1532" spans="2:3">
      <c r="B1532" s="4" t="s">
        <v>815</v>
      </c>
      <c r="C1532" s="86">
        <v>98611</v>
      </c>
    </row>
    <row r="1533" spans="2:3">
      <c r="B1533" s="4" t="s">
        <v>201</v>
      </c>
      <c r="C1533" s="86">
        <v>91641</v>
      </c>
    </row>
    <row r="1534" spans="2:3">
      <c r="B1534" s="4" t="s">
        <v>514</v>
      </c>
      <c r="C1534" s="86">
        <v>95161</v>
      </c>
    </row>
    <row r="1535" spans="2:3">
      <c r="B1535" s="4" t="s">
        <v>602</v>
      </c>
      <c r="C1535" s="86">
        <v>96361</v>
      </c>
    </row>
    <row r="1536" spans="2:3">
      <c r="B1536" s="4" t="s">
        <v>416</v>
      </c>
      <c r="C1536" s="86">
        <v>94108</v>
      </c>
    </row>
    <row r="1537" spans="2:3">
      <c r="B1537" s="4" t="s">
        <v>601</v>
      </c>
      <c r="C1537" s="86">
        <v>96351</v>
      </c>
    </row>
    <row r="1538" spans="2:3">
      <c r="B1538" s="4" t="s">
        <v>347</v>
      </c>
      <c r="C1538" s="86">
        <v>93331</v>
      </c>
    </row>
    <row r="1539" spans="2:3">
      <c r="B1539" s="4" t="s">
        <v>573</v>
      </c>
      <c r="C1539" s="86">
        <v>96021</v>
      </c>
    </row>
    <row r="1540" spans="2:3">
      <c r="B1540" s="4" t="s">
        <v>534</v>
      </c>
      <c r="C1540" s="86">
        <v>95421</v>
      </c>
    </row>
    <row r="1541" spans="2:3">
      <c r="B1541" s="4" t="s">
        <v>681</v>
      </c>
      <c r="C1541" s="86">
        <v>97401</v>
      </c>
    </row>
    <row r="1542" spans="2:3">
      <c r="B1542" s="4" t="s">
        <v>683</v>
      </c>
      <c r="C1542" s="86">
        <v>97404</v>
      </c>
    </row>
    <row r="1543" spans="2:3">
      <c r="B1543" s="4" t="s">
        <v>682</v>
      </c>
      <c r="C1543" s="86">
        <v>97402</v>
      </c>
    </row>
    <row r="1544" spans="2:3">
      <c r="B1544" s="4" t="s">
        <v>231</v>
      </c>
      <c r="C1544" s="86">
        <v>91921</v>
      </c>
    </row>
    <row r="1545" spans="2:3">
      <c r="B1545" s="4" t="s">
        <v>560</v>
      </c>
      <c r="C1545" s="86">
        <v>95908</v>
      </c>
    </row>
    <row r="1546" spans="2:3">
      <c r="B1546" s="4" t="s">
        <v>880</v>
      </c>
      <c r="C1546" s="86">
        <v>99413</v>
      </c>
    </row>
    <row r="1547" spans="2:3">
      <c r="B1547" s="4" t="s">
        <v>879</v>
      </c>
      <c r="C1547" s="86">
        <v>99411</v>
      </c>
    </row>
    <row r="1548" spans="2:3">
      <c r="B1548" s="4" t="s">
        <v>699</v>
      </c>
      <c r="C1548" s="86">
        <v>97501</v>
      </c>
    </row>
    <row r="1549" spans="2:3">
      <c r="B1549" s="4" t="s">
        <v>68</v>
      </c>
      <c r="C1549" s="86">
        <v>90431</v>
      </c>
    </row>
    <row r="1550" spans="2:3">
      <c r="B1550" s="4" t="s">
        <v>521</v>
      </c>
      <c r="C1550" s="86">
        <v>95211</v>
      </c>
    </row>
    <row r="1551" spans="2:3">
      <c r="B1551" s="4" t="s">
        <v>516</v>
      </c>
      <c r="C1551" s="86">
        <v>95181</v>
      </c>
    </row>
    <row r="1552" spans="2:3">
      <c r="B1552" s="4" t="s">
        <v>350</v>
      </c>
      <c r="C1552" s="86">
        <v>93351</v>
      </c>
    </row>
    <row r="1553" spans="2:3">
      <c r="B1553" s="4" t="s">
        <v>480</v>
      </c>
      <c r="C1553" s="86">
        <v>94711</v>
      </c>
    </row>
    <row r="1554" spans="2:3">
      <c r="B1554" s="4" t="s">
        <v>860</v>
      </c>
      <c r="C1554" s="86">
        <v>99213</v>
      </c>
    </row>
    <row r="1555" spans="2:3">
      <c r="B1555" s="4" t="s">
        <v>858</v>
      </c>
      <c r="C1555" s="86">
        <v>99211</v>
      </c>
    </row>
    <row r="1556" spans="2:3">
      <c r="B1556" s="4" t="s">
        <v>861</v>
      </c>
      <c r="C1556" s="86">
        <v>99218</v>
      </c>
    </row>
    <row r="1557" spans="2:3">
      <c r="B1557" s="4" t="s">
        <v>712</v>
      </c>
      <c r="C1557" s="86">
        <v>97641</v>
      </c>
    </row>
    <row r="1558" spans="2:3">
      <c r="B1558" s="4" t="s">
        <v>709</v>
      </c>
      <c r="C1558" s="86">
        <v>97627</v>
      </c>
    </row>
    <row r="1559" spans="2:3">
      <c r="B1559" s="4" t="s">
        <v>708</v>
      </c>
      <c r="C1559" s="86">
        <v>97623</v>
      </c>
    </row>
    <row r="1560" spans="2:3">
      <c r="B1560" s="4" t="s">
        <v>707</v>
      </c>
      <c r="C1560" s="86">
        <v>97621</v>
      </c>
    </row>
    <row r="1561" spans="2:3">
      <c r="B1561" s="4" t="s">
        <v>703</v>
      </c>
      <c r="C1561" s="86">
        <v>97601</v>
      </c>
    </row>
    <row r="1562" spans="2:3">
      <c r="B1562" s="4" t="s">
        <v>389</v>
      </c>
      <c r="C1562" s="86">
        <v>93681</v>
      </c>
    </row>
    <row r="1563" spans="2:3">
      <c r="B1563" s="4" t="s">
        <v>741</v>
      </c>
      <c r="C1563" s="86">
        <v>97877</v>
      </c>
    </row>
    <row r="1564" spans="2:3">
      <c r="B1564" s="4" t="s">
        <v>740</v>
      </c>
      <c r="C1564" s="86">
        <v>97871</v>
      </c>
    </row>
    <row r="1565" spans="2:3">
      <c r="B1565" s="4" t="s">
        <v>884</v>
      </c>
      <c r="C1565" s="86">
        <v>99502</v>
      </c>
    </row>
    <row r="1566" spans="2:3">
      <c r="B1566" s="4" t="s">
        <v>745</v>
      </c>
      <c r="C1566" s="86">
        <v>97917</v>
      </c>
    </row>
    <row r="1567" spans="2:3">
      <c r="B1567" s="4" t="s">
        <v>743</v>
      </c>
      <c r="C1567" s="86">
        <v>97911</v>
      </c>
    </row>
    <row r="1568" spans="2:3">
      <c r="B1568" s="4" t="s">
        <v>629</v>
      </c>
      <c r="C1568" s="86">
        <v>96611</v>
      </c>
    </row>
    <row r="1569" spans="2:3">
      <c r="B1569" s="4" t="s">
        <v>645</v>
      </c>
      <c r="C1569" s="86">
        <v>96741</v>
      </c>
    </row>
    <row r="1570" spans="2:3">
      <c r="B1570" s="4" t="s">
        <v>715</v>
      </c>
      <c r="C1570" s="86">
        <v>97701</v>
      </c>
    </row>
    <row r="1571" spans="2:3">
      <c r="B1571" s="4" t="s">
        <v>275</v>
      </c>
      <c r="C1571" s="86">
        <v>92541</v>
      </c>
    </row>
    <row r="1572" spans="2:3">
      <c r="B1572" s="4" t="s">
        <v>434</v>
      </c>
      <c r="C1572" s="86">
        <v>94209</v>
      </c>
    </row>
    <row r="1573" spans="2:3">
      <c r="B1573" s="4" t="s">
        <v>436</v>
      </c>
      <c r="C1573" s="86">
        <v>94221</v>
      </c>
    </row>
    <row r="1574" spans="2:3">
      <c r="B1574" s="4" t="s">
        <v>600</v>
      </c>
      <c r="C1574" s="86">
        <v>96341</v>
      </c>
    </row>
    <row r="1575" spans="2:3">
      <c r="B1575" s="4" t="s">
        <v>396</v>
      </c>
      <c r="C1575" s="86">
        <v>93821</v>
      </c>
    </row>
    <row r="1576" spans="2:3">
      <c r="B1576" s="4" t="s">
        <v>558</v>
      </c>
      <c r="C1576" s="86">
        <v>95853</v>
      </c>
    </row>
    <row r="1577" spans="2:3">
      <c r="B1577" s="4" t="s">
        <v>557</v>
      </c>
      <c r="C1577" s="86">
        <v>95851</v>
      </c>
    </row>
    <row r="1578" spans="2:3">
      <c r="B1578" s="4" t="s">
        <v>723</v>
      </c>
      <c r="C1578" s="86">
        <v>97801</v>
      </c>
    </row>
    <row r="1579" spans="2:3">
      <c r="B1579" s="4" t="s">
        <v>725</v>
      </c>
      <c r="C1579" s="86">
        <v>97803</v>
      </c>
    </row>
    <row r="1580" spans="2:3">
      <c r="B1580" s="4" t="s">
        <v>726</v>
      </c>
      <c r="C1580" s="86">
        <v>97805</v>
      </c>
    </row>
    <row r="1581" spans="2:3">
      <c r="B1581" s="4" t="s">
        <v>721</v>
      </c>
      <c r="C1581" s="86">
        <v>97727</v>
      </c>
    </row>
    <row r="1582" spans="2:3">
      <c r="B1582" s="4" t="s">
        <v>742</v>
      </c>
      <c r="C1582" s="86">
        <v>97901</v>
      </c>
    </row>
    <row r="1583" spans="2:3">
      <c r="B1583" s="4" t="s">
        <v>718</v>
      </c>
      <c r="C1583" s="86">
        <v>97713</v>
      </c>
    </row>
    <row r="1584" spans="2:3">
      <c r="B1584" s="4" t="s">
        <v>717</v>
      </c>
      <c r="C1584" s="86">
        <v>97711</v>
      </c>
    </row>
    <row r="1585" spans="2:3">
      <c r="B1585" s="4" t="s">
        <v>766</v>
      </c>
      <c r="C1585" s="86">
        <v>98071</v>
      </c>
    </row>
    <row r="1586" spans="2:3">
      <c r="B1586" s="4" t="s">
        <v>348</v>
      </c>
      <c r="C1586" s="86">
        <v>93333</v>
      </c>
    </row>
    <row r="1587" spans="2:3">
      <c r="B1587" s="4" t="s">
        <v>345</v>
      </c>
      <c r="C1587" s="86">
        <v>93321</v>
      </c>
    </row>
    <row r="1588" spans="2:3">
      <c r="B1588" s="4" t="s">
        <v>346</v>
      </c>
      <c r="C1588" s="86">
        <v>93323</v>
      </c>
    </row>
    <row r="1589" spans="2:3">
      <c r="B1589" s="4" t="s">
        <v>852</v>
      </c>
      <c r="C1589" s="86">
        <v>99203</v>
      </c>
    </row>
    <row r="1590" spans="2:3">
      <c r="B1590" s="4" t="s">
        <v>881</v>
      </c>
      <c r="C1590" s="86">
        <v>99421</v>
      </c>
    </row>
    <row r="1591" spans="2:3">
      <c r="B1591" s="4" t="s">
        <v>328</v>
      </c>
      <c r="C1591" s="86">
        <v>93161</v>
      </c>
    </row>
    <row r="1592" spans="2:3">
      <c r="B1592" s="4" t="s">
        <v>787</v>
      </c>
      <c r="C1592" s="86">
        <v>98237</v>
      </c>
    </row>
    <row r="1593" spans="2:3">
      <c r="B1593" s="4" t="s">
        <v>790</v>
      </c>
      <c r="C1593" s="86">
        <v>98261</v>
      </c>
    </row>
    <row r="1594" spans="2:3">
      <c r="B1594" s="4" t="s">
        <v>2420</v>
      </c>
      <c r="C1594" s="86">
        <v>98002</v>
      </c>
    </row>
    <row r="1595" spans="2:3">
      <c r="B1595" s="4" t="s">
        <v>753</v>
      </c>
      <c r="C1595" s="86">
        <v>98001</v>
      </c>
    </row>
    <row r="1596" spans="2:3">
      <c r="B1596" s="4" t="s">
        <v>756</v>
      </c>
      <c r="C1596" s="86">
        <v>98004</v>
      </c>
    </row>
    <row r="1597" spans="2:3">
      <c r="B1597" s="4" t="s">
        <v>755</v>
      </c>
      <c r="C1597" s="86">
        <v>98003</v>
      </c>
    </row>
    <row r="1598" spans="2:3">
      <c r="B1598" s="4" t="s">
        <v>757</v>
      </c>
      <c r="C1598" s="86">
        <v>98008</v>
      </c>
    </row>
    <row r="1599" spans="2:3">
      <c r="B1599" s="4" t="s">
        <v>739</v>
      </c>
      <c r="C1599" s="86">
        <v>97861</v>
      </c>
    </row>
    <row r="1600" spans="2:3">
      <c r="B1600" s="4" t="s">
        <v>680</v>
      </c>
      <c r="C1600" s="86">
        <v>97311</v>
      </c>
    </row>
    <row r="1601" spans="2:3">
      <c r="B1601" s="4" t="s">
        <v>359</v>
      </c>
      <c r="C1601" s="86">
        <v>93431</v>
      </c>
    </row>
    <row r="1602" spans="2:3">
      <c r="B1602" s="4" t="s">
        <v>164</v>
      </c>
      <c r="C1602" s="86">
        <v>91214</v>
      </c>
    </row>
    <row r="1603" spans="2:3">
      <c r="B1603" s="4" t="s">
        <v>769</v>
      </c>
      <c r="C1603" s="86">
        <v>98101</v>
      </c>
    </row>
    <row r="1604" spans="2:3">
      <c r="B1604" s="4" t="s">
        <v>771</v>
      </c>
      <c r="C1604" s="86">
        <v>98103</v>
      </c>
    </row>
    <row r="1605" spans="2:3">
      <c r="B1605" s="4" t="s">
        <v>779</v>
      </c>
      <c r="C1605" s="86">
        <v>98147</v>
      </c>
    </row>
    <row r="1606" spans="2:3">
      <c r="B1606" s="4" t="s">
        <v>778</v>
      </c>
      <c r="C1606" s="86">
        <v>98141</v>
      </c>
    </row>
    <row r="1607" spans="2:3">
      <c r="B1607" s="4" t="s">
        <v>733</v>
      </c>
      <c r="C1607" s="86">
        <v>97837</v>
      </c>
    </row>
    <row r="1608" spans="2:3">
      <c r="B1608" s="4" t="s">
        <v>785</v>
      </c>
      <c r="C1608" s="86">
        <v>98221</v>
      </c>
    </row>
    <row r="1609" spans="2:3">
      <c r="B1609" s="4" t="s">
        <v>759</v>
      </c>
      <c r="C1609" s="86">
        <v>98013</v>
      </c>
    </row>
    <row r="1610" spans="2:3">
      <c r="B1610" s="4" t="s">
        <v>758</v>
      </c>
      <c r="C1610" s="86">
        <v>98011</v>
      </c>
    </row>
    <row r="1611" spans="2:3">
      <c r="B1611" s="4" t="s">
        <v>702</v>
      </c>
      <c r="C1611" s="86">
        <v>97531</v>
      </c>
    </row>
    <row r="1612" spans="2:3">
      <c r="B1612" s="4" t="s">
        <v>781</v>
      </c>
      <c r="C1612" s="86">
        <v>98201</v>
      </c>
    </row>
    <row r="1613" spans="2:3">
      <c r="B1613" s="4" t="s">
        <v>716</v>
      </c>
      <c r="C1613" s="86">
        <v>97705</v>
      </c>
    </row>
    <row r="1614" spans="2:3">
      <c r="B1614" s="4" t="s">
        <v>2417</v>
      </c>
      <c r="C1614" s="86">
        <v>96318</v>
      </c>
    </row>
    <row r="1615" spans="2:3">
      <c r="B1615" s="4" t="s">
        <v>525</v>
      </c>
      <c r="C1615" s="86">
        <v>95317</v>
      </c>
    </row>
    <row r="1616" spans="2:3">
      <c r="B1616" s="4" t="s">
        <v>524</v>
      </c>
      <c r="C1616" s="86">
        <v>95311</v>
      </c>
    </row>
    <row r="1617" spans="2:3">
      <c r="B1617" s="4" t="s">
        <v>185</v>
      </c>
      <c r="C1617" s="86">
        <v>91421</v>
      </c>
    </row>
    <row r="1618" spans="2:3">
      <c r="B1618" s="4" t="s">
        <v>792</v>
      </c>
      <c r="C1618" s="86">
        <v>98301</v>
      </c>
    </row>
    <row r="1619" spans="2:3">
      <c r="B1619" s="4" t="s">
        <v>793</v>
      </c>
      <c r="C1619" s="86">
        <v>98304</v>
      </c>
    </row>
    <row r="1620" spans="2:3">
      <c r="B1620" s="4" t="s">
        <v>438</v>
      </c>
      <c r="C1620" s="86">
        <v>94241</v>
      </c>
    </row>
    <row r="1621" spans="2:3">
      <c r="B1621" s="4" t="s">
        <v>637</v>
      </c>
      <c r="C1621" s="86">
        <v>96681</v>
      </c>
    </row>
    <row r="1622" spans="2:3">
      <c r="B1622" s="4" t="s">
        <v>510</v>
      </c>
      <c r="C1622" s="86">
        <v>95123</v>
      </c>
    </row>
    <row r="1623" spans="2:3">
      <c r="B1623" s="4" t="s">
        <v>508</v>
      </c>
      <c r="C1623" s="86">
        <v>95121</v>
      </c>
    </row>
    <row r="1624" spans="2:3">
      <c r="B1624" s="4" t="s">
        <v>890</v>
      </c>
      <c r="C1624" s="86">
        <v>99531</v>
      </c>
    </row>
    <row r="1625" spans="2:3">
      <c r="B1625" s="4" t="s">
        <v>636</v>
      </c>
      <c r="C1625" s="86">
        <v>96671</v>
      </c>
    </row>
    <row r="1626" spans="2:3">
      <c r="B1626" s="4" t="s">
        <v>131</v>
      </c>
      <c r="C1626" s="86">
        <v>91057</v>
      </c>
    </row>
    <row r="1627" spans="2:3">
      <c r="B1627" s="4" t="s">
        <v>136</v>
      </c>
      <c r="C1627" s="86">
        <v>91081</v>
      </c>
    </row>
    <row r="1628" spans="2:3">
      <c r="B1628" s="4" t="s">
        <v>614</v>
      </c>
      <c r="C1628" s="86">
        <v>96461</v>
      </c>
    </row>
    <row r="1629" spans="2:3">
      <c r="B1629" s="4" t="s">
        <v>246</v>
      </c>
      <c r="C1629" s="86">
        <v>92317</v>
      </c>
    </row>
    <row r="1630" spans="2:3">
      <c r="B1630" s="4" t="s">
        <v>245</v>
      </c>
      <c r="C1630" s="86">
        <v>92311</v>
      </c>
    </row>
    <row r="1631" spans="2:3">
      <c r="B1631" s="4" t="s">
        <v>684</v>
      </c>
      <c r="C1631" s="86">
        <v>97405</v>
      </c>
    </row>
    <row r="1632" spans="2:3">
      <c r="B1632" s="4" t="s">
        <v>230</v>
      </c>
      <c r="C1632" s="86">
        <v>91917</v>
      </c>
    </row>
    <row r="1633" spans="2:3">
      <c r="B1633" s="4" t="s">
        <v>229</v>
      </c>
      <c r="C1633" s="86">
        <v>91911</v>
      </c>
    </row>
    <row r="1634" spans="2:3">
      <c r="B1634" s="4" t="s">
        <v>697</v>
      </c>
      <c r="C1634" s="86">
        <v>97481</v>
      </c>
    </row>
    <row r="1635" spans="2:3">
      <c r="B1635" s="4" t="s">
        <v>150</v>
      </c>
      <c r="C1635" s="86">
        <v>91138</v>
      </c>
    </row>
    <row r="1636" spans="2:3">
      <c r="B1636" s="4" t="s">
        <v>507</v>
      </c>
      <c r="C1636" s="86">
        <v>95113</v>
      </c>
    </row>
    <row r="1637" spans="2:3">
      <c r="B1637" s="4" t="s">
        <v>506</v>
      </c>
      <c r="C1637" s="86">
        <v>95111</v>
      </c>
    </row>
    <row r="1638" spans="2:3">
      <c r="B1638" s="4" t="s">
        <v>497</v>
      </c>
      <c r="C1638" s="86">
        <v>95009</v>
      </c>
    </row>
    <row r="1639" spans="2:3">
      <c r="B1639" s="4" t="s">
        <v>412</v>
      </c>
      <c r="C1639" s="86">
        <v>94021</v>
      </c>
    </row>
    <row r="1640" spans="2:3">
      <c r="B1640" s="4" t="s">
        <v>401</v>
      </c>
      <c r="C1640" s="86">
        <v>93910</v>
      </c>
    </row>
    <row r="1641" spans="2:3">
      <c r="B1641" s="4" t="s">
        <v>2395</v>
      </c>
      <c r="C1641" s="86">
        <v>91013</v>
      </c>
    </row>
    <row r="1642" spans="2:3">
      <c r="B1642" s="4" t="s">
        <v>104</v>
      </c>
      <c r="C1642" s="86">
        <v>90918</v>
      </c>
    </row>
    <row r="1643" spans="2:3">
      <c r="B1643" s="4" t="s">
        <v>596</v>
      </c>
      <c r="C1643" s="86">
        <v>96311</v>
      </c>
    </row>
    <row r="1644" spans="2:3">
      <c r="B1644" s="4" t="s">
        <v>302</v>
      </c>
      <c r="C1644" s="86">
        <v>92841</v>
      </c>
    </row>
    <row r="1645" spans="2:3">
      <c r="B1645" s="4" t="s">
        <v>895</v>
      </c>
      <c r="C1645" s="86">
        <v>99609</v>
      </c>
    </row>
    <row r="1646" spans="2:3">
      <c r="B1646" s="4" t="s">
        <v>120</v>
      </c>
      <c r="C1646" s="86">
        <v>91017</v>
      </c>
    </row>
    <row r="1647" spans="2:3">
      <c r="B1647" s="4" t="s">
        <v>117</v>
      </c>
      <c r="C1647" s="86">
        <v>91011</v>
      </c>
    </row>
    <row r="1648" spans="2:3">
      <c r="B1648" s="4" t="s">
        <v>496</v>
      </c>
      <c r="C1648" s="86">
        <v>95008</v>
      </c>
    </row>
    <row r="1649" spans="2:3">
      <c r="B1649" s="4" t="s">
        <v>62</v>
      </c>
      <c r="C1649" s="86">
        <v>90307</v>
      </c>
    </row>
    <row r="1650" spans="2:3">
      <c r="B1650" s="4" t="s">
        <v>38</v>
      </c>
      <c r="C1650" s="86">
        <v>72657</v>
      </c>
    </row>
    <row r="1651" spans="2:3">
      <c r="B1651" s="4" t="s">
        <v>762</v>
      </c>
      <c r="C1651" s="86">
        <v>98031</v>
      </c>
    </row>
    <row r="1652" spans="2:3">
      <c r="B1652" s="4" t="s">
        <v>776</v>
      </c>
      <c r="C1652" s="86">
        <v>98121</v>
      </c>
    </row>
    <row r="1653" spans="2:3">
      <c r="B1653" s="4" t="s">
        <v>609</v>
      </c>
      <c r="C1653" s="86">
        <v>96411</v>
      </c>
    </row>
    <row r="1654" spans="2:3">
      <c r="B1654" s="4" t="s">
        <v>291</v>
      </c>
      <c r="C1654" s="86">
        <v>92661</v>
      </c>
    </row>
    <row r="1655" spans="2:3">
      <c r="B1655" s="4" t="s">
        <v>582</v>
      </c>
      <c r="C1655" s="86">
        <v>96111</v>
      </c>
    </row>
    <row r="1656" spans="2:3">
      <c r="B1656" s="4" t="s">
        <v>126</v>
      </c>
      <c r="C1656" s="86">
        <v>91032</v>
      </c>
    </row>
    <row r="1657" spans="2:3">
      <c r="B1657" s="4" t="s">
        <v>732</v>
      </c>
      <c r="C1657" s="86">
        <v>97831</v>
      </c>
    </row>
    <row r="1658" spans="2:3">
      <c r="B1658" s="4" t="s">
        <v>577</v>
      </c>
      <c r="C1658" s="86">
        <v>96061</v>
      </c>
    </row>
    <row r="1659" spans="2:3">
      <c r="B1659" s="4" t="s">
        <v>807</v>
      </c>
      <c r="C1659" s="86">
        <v>98481</v>
      </c>
    </row>
    <row r="1660" spans="2:3">
      <c r="B1660" s="4" t="s">
        <v>374</v>
      </c>
      <c r="C1660" s="86">
        <v>93602</v>
      </c>
    </row>
    <row r="1661" spans="2:3">
      <c r="B1661" s="4" t="s">
        <v>799</v>
      </c>
      <c r="C1661" s="86">
        <v>98401</v>
      </c>
    </row>
    <row r="1662" spans="2:3">
      <c r="B1662" s="4" t="s">
        <v>916</v>
      </c>
      <c r="C1662" s="86">
        <v>99821</v>
      </c>
    </row>
    <row r="1663" spans="2:3">
      <c r="B1663" s="4" t="s">
        <v>586</v>
      </c>
      <c r="C1663" s="86">
        <v>96211</v>
      </c>
    </row>
    <row r="1664" spans="2:3">
      <c r="B1664" s="4" t="s">
        <v>487</v>
      </c>
      <c r="C1664" s="86">
        <v>94917</v>
      </c>
    </row>
    <row r="1665" spans="2:3">
      <c r="B1665" s="4" t="s">
        <v>486</v>
      </c>
      <c r="C1665" s="86">
        <v>94911</v>
      </c>
    </row>
    <row r="1666" spans="2:3">
      <c r="B1666" s="4" t="s">
        <v>287</v>
      </c>
      <c r="C1666" s="86">
        <v>92621</v>
      </c>
    </row>
    <row r="1667" spans="2:3">
      <c r="B1667" s="4" t="s">
        <v>808</v>
      </c>
      <c r="C1667" s="86">
        <v>98501</v>
      </c>
    </row>
    <row r="1668" spans="2:3">
      <c r="B1668" s="4" t="s">
        <v>747</v>
      </c>
      <c r="C1668" s="86">
        <v>97931</v>
      </c>
    </row>
    <row r="1669" spans="2:3">
      <c r="B1669" s="4" t="s">
        <v>404</v>
      </c>
      <c r="C1669" s="86">
        <v>93914</v>
      </c>
    </row>
    <row r="1670" spans="2:3">
      <c r="B1670" s="4" t="s">
        <v>83</v>
      </c>
      <c r="C1670" s="86">
        <v>90651</v>
      </c>
    </row>
    <row r="1671" spans="2:3">
      <c r="B1671" s="4" t="s">
        <v>430</v>
      </c>
      <c r="C1671" s="86">
        <v>94172</v>
      </c>
    </row>
    <row r="1672" spans="2:3">
      <c r="B1672" s="4" t="s">
        <v>429</v>
      </c>
      <c r="C1672" s="86">
        <v>94171</v>
      </c>
    </row>
    <row r="1673" spans="2:3">
      <c r="B1673" s="4" t="s">
        <v>129</v>
      </c>
      <c r="C1673" s="86">
        <v>91047</v>
      </c>
    </row>
    <row r="1674" spans="2:3">
      <c r="B1674" s="4" t="s">
        <v>127</v>
      </c>
      <c r="C1674" s="86">
        <v>91041</v>
      </c>
    </row>
    <row r="1675" spans="2:3">
      <c r="B1675" s="4" t="s">
        <v>672</v>
      </c>
      <c r="C1675" s="86">
        <v>97131</v>
      </c>
    </row>
    <row r="1676" spans="2:3">
      <c r="B1676" s="4" t="s">
        <v>812</v>
      </c>
      <c r="C1676" s="86">
        <v>98601</v>
      </c>
    </row>
    <row r="1677" spans="2:3">
      <c r="B1677" s="4" t="s">
        <v>822</v>
      </c>
      <c r="C1677" s="86">
        <v>98701</v>
      </c>
    </row>
    <row r="1678" spans="2:3">
      <c r="B1678" s="4" t="s">
        <v>642</v>
      </c>
      <c r="C1678" s="86">
        <v>96721</v>
      </c>
    </row>
    <row r="1679" spans="2:3">
      <c r="B1679" s="4" t="s">
        <v>498</v>
      </c>
      <c r="C1679" s="86">
        <v>95011</v>
      </c>
    </row>
    <row r="1680" spans="2:3">
      <c r="B1680" s="4" t="s">
        <v>262</v>
      </c>
      <c r="C1680" s="86">
        <v>92451</v>
      </c>
    </row>
    <row r="1681" spans="2:3">
      <c r="B1681" s="4" t="s">
        <v>344</v>
      </c>
      <c r="C1681" s="86">
        <v>93317</v>
      </c>
    </row>
    <row r="1682" spans="2:3">
      <c r="B1682" s="4" t="s">
        <v>343</v>
      </c>
      <c r="C1682" s="86">
        <v>93311</v>
      </c>
    </row>
    <row r="1683" spans="2:3">
      <c r="B1683" s="4" t="s">
        <v>59</v>
      </c>
      <c r="C1683" s="86">
        <v>90211</v>
      </c>
    </row>
    <row r="1684" spans="2:3">
      <c r="B1684" s="4" t="s">
        <v>592</v>
      </c>
      <c r="C1684" s="86">
        <v>96302</v>
      </c>
    </row>
    <row r="1685" spans="2:3">
      <c r="B1685" s="4" t="s">
        <v>330</v>
      </c>
      <c r="C1685" s="86">
        <v>93181</v>
      </c>
    </row>
    <row r="1686" spans="2:3">
      <c r="B1686" s="4" t="s">
        <v>241</v>
      </c>
      <c r="C1686" s="86">
        <v>92113</v>
      </c>
    </row>
    <row r="1687" spans="2:3">
      <c r="B1687" s="4" t="s">
        <v>307</v>
      </c>
      <c r="C1687" s="86">
        <v>92913</v>
      </c>
    </row>
    <row r="1688" spans="2:3">
      <c r="B1688" s="4" t="s">
        <v>306</v>
      </c>
      <c r="C1688" s="86">
        <v>92911</v>
      </c>
    </row>
    <row r="1689" spans="2:3">
      <c r="B1689" s="4" t="s">
        <v>364</v>
      </c>
      <c r="C1689" s="86">
        <v>93471</v>
      </c>
    </row>
    <row r="1690" spans="2:3">
      <c r="B1690" s="4" t="s">
        <v>44</v>
      </c>
      <c r="C1690" s="86">
        <v>90098</v>
      </c>
    </row>
    <row r="1691" spans="2:3">
      <c r="B1691" s="4" t="s">
        <v>671</v>
      </c>
      <c r="C1691" s="86">
        <v>97121</v>
      </c>
    </row>
    <row r="1692" spans="2:3">
      <c r="B1692" s="4" t="s">
        <v>255</v>
      </c>
      <c r="C1692" s="86">
        <v>92414</v>
      </c>
    </row>
    <row r="1693" spans="2:3">
      <c r="B1693" s="4" t="s">
        <v>311</v>
      </c>
      <c r="C1693" s="86">
        <v>92941</v>
      </c>
    </row>
    <row r="1694" spans="2:3">
      <c r="B1694" s="4" t="s">
        <v>124</v>
      </c>
      <c r="C1694" s="86">
        <v>91026</v>
      </c>
    </row>
    <row r="1695" spans="2:3">
      <c r="B1695" s="4" t="s">
        <v>825</v>
      </c>
      <c r="C1695" s="86">
        <v>98801</v>
      </c>
    </row>
    <row r="1696" spans="2:3">
      <c r="B1696" s="4" t="s">
        <v>273</v>
      </c>
      <c r="C1696" s="86">
        <v>92521</v>
      </c>
    </row>
    <row r="1697" spans="2:3">
      <c r="B1697" s="4" t="s">
        <v>2410</v>
      </c>
      <c r="C1697" s="86">
        <v>93417</v>
      </c>
    </row>
    <row r="1698" spans="2:3">
      <c r="B1698" s="4" t="s">
        <v>338</v>
      </c>
      <c r="C1698" s="86">
        <v>93219</v>
      </c>
    </row>
    <row r="1699" spans="2:3">
      <c r="B1699" s="4" t="s">
        <v>2396</v>
      </c>
      <c r="C1699" s="86">
        <v>92513</v>
      </c>
    </row>
    <row r="1700" spans="2:3">
      <c r="B1700" s="4" t="s">
        <v>714</v>
      </c>
      <c r="C1700" s="86">
        <v>97661</v>
      </c>
    </row>
    <row r="1701" spans="2:3">
      <c r="B1701" s="4" t="s">
        <v>491</v>
      </c>
      <c r="C1701" s="86">
        <v>94931</v>
      </c>
    </row>
    <row r="1702" spans="2:3">
      <c r="B1702" s="4" t="s">
        <v>587</v>
      </c>
      <c r="C1702" s="86">
        <v>96221</v>
      </c>
    </row>
    <row r="1703" spans="2:3">
      <c r="B1703" s="4" t="s">
        <v>700</v>
      </c>
      <c r="C1703" s="86">
        <v>97511</v>
      </c>
    </row>
    <row r="1704" spans="2:3">
      <c r="B1704" s="4" t="s">
        <v>494</v>
      </c>
      <c r="C1704" s="86">
        <v>95002</v>
      </c>
    </row>
    <row r="1705" spans="2:3">
      <c r="B1705" s="4" t="s">
        <v>789</v>
      </c>
      <c r="C1705" s="86">
        <v>98251</v>
      </c>
    </row>
    <row r="1706" spans="2:3">
      <c r="B1706" s="4" t="s">
        <v>828</v>
      </c>
      <c r="C1706" s="86">
        <v>98901</v>
      </c>
    </row>
    <row r="1707" spans="2:3">
      <c r="B1707" s="4" t="s">
        <v>829</v>
      </c>
      <c r="C1707" s="86">
        <v>98904</v>
      </c>
    </row>
    <row r="1708" spans="2:3">
      <c r="B1708" s="4" t="s">
        <v>831</v>
      </c>
      <c r="C1708" s="86">
        <v>99001</v>
      </c>
    </row>
    <row r="1709" spans="2:3">
      <c r="B1709" s="4" t="s">
        <v>841</v>
      </c>
      <c r="C1709" s="86">
        <v>99061</v>
      </c>
    </row>
    <row r="1710" spans="2:3">
      <c r="B1710" s="4" t="s">
        <v>2408</v>
      </c>
      <c r="C1710" s="86">
        <v>93309</v>
      </c>
    </row>
    <row r="1711" spans="2:3">
      <c r="B1711" s="4" t="s">
        <v>163</v>
      </c>
      <c r="C1711" s="86">
        <v>91213</v>
      </c>
    </row>
    <row r="1712" spans="2:3">
      <c r="B1712" s="4" t="s">
        <v>162</v>
      </c>
      <c r="C1712" s="86">
        <v>91211</v>
      </c>
    </row>
    <row r="1713" spans="2:3">
      <c r="B1713" s="4" t="s">
        <v>845</v>
      </c>
      <c r="C1713" s="86">
        <v>99101</v>
      </c>
    </row>
    <row r="1714" spans="2:3">
      <c r="B1714" s="4" t="s">
        <v>846</v>
      </c>
      <c r="C1714" s="86">
        <v>99104</v>
      </c>
    </row>
    <row r="1715" spans="2:3">
      <c r="B1715" s="4" t="s">
        <v>276</v>
      </c>
      <c r="C1715" s="86">
        <v>92551</v>
      </c>
    </row>
    <row r="1716" spans="2:3">
      <c r="B1716" s="4" t="s">
        <v>598</v>
      </c>
      <c r="C1716" s="86">
        <v>96321</v>
      </c>
    </row>
    <row r="1717" spans="2:3">
      <c r="B1717" s="4" t="s">
        <v>289</v>
      </c>
      <c r="C1717" s="86">
        <v>92641</v>
      </c>
    </row>
    <row r="1718" spans="2:3">
      <c r="B1718" s="4" t="s">
        <v>66</v>
      </c>
      <c r="C1718" s="86">
        <v>90417</v>
      </c>
    </row>
    <row r="1719" spans="2:3">
      <c r="B1719" s="4" t="s">
        <v>65</v>
      </c>
      <c r="C1719" s="86">
        <v>90413</v>
      </c>
    </row>
    <row r="1720" spans="2:3">
      <c r="B1720" s="4" t="s">
        <v>64</v>
      </c>
      <c r="C1720" s="86">
        <v>90411</v>
      </c>
    </row>
    <row r="1721" spans="2:3">
      <c r="B1721" s="4" t="s">
        <v>797</v>
      </c>
      <c r="C1721" s="86">
        <v>98321</v>
      </c>
    </row>
    <row r="1722" spans="2:3">
      <c r="B1722" s="4" t="s">
        <v>850</v>
      </c>
      <c r="C1722" s="86">
        <v>99201</v>
      </c>
    </row>
    <row r="1723" spans="2:3">
      <c r="B1723" s="4" t="s">
        <v>853</v>
      </c>
      <c r="C1723" s="86">
        <v>99204</v>
      </c>
    </row>
    <row r="1724" spans="2:3">
      <c r="B1724" s="4" t="s">
        <v>855</v>
      </c>
      <c r="C1724" s="86">
        <v>99207</v>
      </c>
    </row>
    <row r="1725" spans="2:3">
      <c r="B1725" s="4" t="s">
        <v>870</v>
      </c>
      <c r="C1725" s="86">
        <v>99281</v>
      </c>
    </row>
    <row r="1726" spans="2:3">
      <c r="B1726" s="4" t="s">
        <v>363</v>
      </c>
      <c r="C1726" s="86">
        <v>93461</v>
      </c>
    </row>
    <row r="1727" spans="2:3">
      <c r="B1727" s="4" t="s">
        <v>327</v>
      </c>
      <c r="C1727" s="86">
        <v>93157</v>
      </c>
    </row>
    <row r="1728" spans="2:3">
      <c r="B1728" s="4" t="s">
        <v>326</v>
      </c>
      <c r="C1728" s="86">
        <v>93151</v>
      </c>
    </row>
    <row r="1729" spans="2:3">
      <c r="B1729" s="4" t="s">
        <v>810</v>
      </c>
      <c r="C1729" s="86">
        <v>98517</v>
      </c>
    </row>
    <row r="1730" spans="2:3">
      <c r="B1730" s="4" t="s">
        <v>809</v>
      </c>
      <c r="C1730" s="86">
        <v>98511</v>
      </c>
    </row>
    <row r="1731" spans="2:3">
      <c r="B1731" s="4" t="s">
        <v>903</v>
      </c>
      <c r="C1731" s="86">
        <v>99661</v>
      </c>
    </row>
    <row r="1732" spans="2:3">
      <c r="B1732" s="4" t="s">
        <v>413</v>
      </c>
      <c r="C1732" s="86">
        <v>94031</v>
      </c>
    </row>
    <row r="1733" spans="2:3">
      <c r="B1733" s="4" t="s">
        <v>872</v>
      </c>
      <c r="C1733" s="86">
        <v>99301</v>
      </c>
    </row>
    <row r="1734" spans="2:3">
      <c r="B1734" s="4" t="s">
        <v>873</v>
      </c>
      <c r="C1734" s="86">
        <v>99304</v>
      </c>
    </row>
    <row r="1735" spans="2:3">
      <c r="B1735" s="4" t="s">
        <v>875</v>
      </c>
      <c r="C1735" s="86">
        <v>99321</v>
      </c>
    </row>
    <row r="1736" spans="2:3">
      <c r="B1736" s="4" t="s">
        <v>324</v>
      </c>
      <c r="C1736" s="86">
        <v>93137</v>
      </c>
    </row>
    <row r="1737" spans="2:3">
      <c r="B1737" s="4" t="s">
        <v>323</v>
      </c>
      <c r="C1737" s="86">
        <v>93131</v>
      </c>
    </row>
    <row r="1738" spans="2:3">
      <c r="B1738" s="4" t="s">
        <v>876</v>
      </c>
      <c r="C1738" s="86">
        <v>99401</v>
      </c>
    </row>
    <row r="1739" spans="2:3">
      <c r="B1739" s="4" t="s">
        <v>877</v>
      </c>
      <c r="C1739" s="86">
        <v>99404</v>
      </c>
    </row>
    <row r="1740" spans="2:3">
      <c r="B1740" s="4" t="s">
        <v>91</v>
      </c>
      <c r="C1740" s="86">
        <v>90741</v>
      </c>
    </row>
    <row r="1741" spans="2:3">
      <c r="B1741" s="4" t="s">
        <v>88</v>
      </c>
      <c r="C1741" s="86">
        <v>90711</v>
      </c>
    </row>
    <row r="1742" spans="2:3">
      <c r="B1742" s="4" t="s">
        <v>883</v>
      </c>
      <c r="C1742" s="86">
        <v>99501</v>
      </c>
    </row>
    <row r="1743" spans="2:3">
      <c r="B1743" s="4" t="s">
        <v>886</v>
      </c>
      <c r="C1743" s="86">
        <v>99509</v>
      </c>
    </row>
    <row r="1744" spans="2:3">
      <c r="B1744" s="4" t="s">
        <v>173</v>
      </c>
      <c r="C1744" s="91">
        <v>91302</v>
      </c>
    </row>
    <row r="1745" spans="2:3">
      <c r="B1745" s="4" t="s">
        <v>839</v>
      </c>
      <c r="C1745" s="86">
        <v>99047</v>
      </c>
    </row>
    <row r="1746" spans="2:3">
      <c r="B1746" s="4" t="s">
        <v>838</v>
      </c>
      <c r="C1746" s="86">
        <v>99041</v>
      </c>
    </row>
    <row r="1747" spans="2:3">
      <c r="B1747" s="4" t="s">
        <v>891</v>
      </c>
      <c r="C1747" s="86">
        <v>99601</v>
      </c>
    </row>
    <row r="1748" spans="2:3">
      <c r="B1748" s="4" t="s">
        <v>894</v>
      </c>
      <c r="C1748" s="86">
        <v>99604</v>
      </c>
    </row>
    <row r="1749" spans="2:3">
      <c r="B1749" s="4" t="s">
        <v>454</v>
      </c>
      <c r="C1749" s="86">
        <v>94412</v>
      </c>
    </row>
    <row r="1750" spans="2:3">
      <c r="B1750" s="4" t="s">
        <v>453</v>
      </c>
      <c r="C1750" s="86">
        <v>94411</v>
      </c>
    </row>
    <row r="1751" spans="2:3">
      <c r="B1751" s="4" t="s">
        <v>152</v>
      </c>
      <c r="C1751" s="86">
        <v>91147</v>
      </c>
    </row>
    <row r="1752" spans="2:3">
      <c r="B1752" s="4" t="s">
        <v>151</v>
      </c>
      <c r="C1752" s="86">
        <v>91141</v>
      </c>
    </row>
    <row r="1753" spans="2:3">
      <c r="B1753" s="4" t="s">
        <v>842</v>
      </c>
      <c r="C1753" s="86">
        <v>99071</v>
      </c>
    </row>
    <row r="1754" spans="2:3">
      <c r="B1754" s="4" t="s">
        <v>437</v>
      </c>
      <c r="C1754" s="86">
        <v>94231</v>
      </c>
    </row>
    <row r="1755" spans="2:3">
      <c r="B1755" s="4" t="s">
        <v>864</v>
      </c>
      <c r="C1755" s="86">
        <v>99231</v>
      </c>
    </row>
    <row r="1756" spans="2:3">
      <c r="B1756" s="4" t="s">
        <v>844</v>
      </c>
      <c r="C1756" s="86">
        <v>99091</v>
      </c>
    </row>
    <row r="1757" spans="2:3">
      <c r="B1757" s="4" t="s">
        <v>146</v>
      </c>
      <c r="C1757" s="86">
        <v>91120</v>
      </c>
    </row>
    <row r="1758" spans="2:3">
      <c r="B1758" s="4" t="s">
        <v>2406</v>
      </c>
      <c r="C1758" s="86">
        <v>92444</v>
      </c>
    </row>
    <row r="1759" spans="2:3">
      <c r="B1759" s="4" t="s">
        <v>73</v>
      </c>
      <c r="C1759" s="86">
        <v>90507</v>
      </c>
    </row>
    <row r="1760" spans="2:3">
      <c r="B1760" s="4" t="s">
        <v>75</v>
      </c>
      <c r="C1760" s="86">
        <v>90521</v>
      </c>
    </row>
    <row r="1761" spans="2:3">
      <c r="B1761" s="4" t="s">
        <v>280</v>
      </c>
      <c r="C1761" s="86">
        <v>92602</v>
      </c>
    </row>
    <row r="1762" spans="2:3">
      <c r="B1762" s="4" t="s">
        <v>196</v>
      </c>
      <c r="C1762" s="86">
        <v>91608</v>
      </c>
    </row>
    <row r="1763" spans="2:3">
      <c r="B1763" s="4" t="s">
        <v>145</v>
      </c>
      <c r="C1763" s="86">
        <v>91119</v>
      </c>
    </row>
    <row r="1764" spans="2:3">
      <c r="B1764" s="4" t="s">
        <v>141</v>
      </c>
      <c r="C1764" s="86">
        <v>91107</v>
      </c>
    </row>
    <row r="1765" spans="2:3">
      <c r="B1765" s="4" t="s">
        <v>216</v>
      </c>
      <c r="C1765" s="86">
        <v>91818</v>
      </c>
    </row>
    <row r="1766" spans="2:3">
      <c r="B1766" s="4" t="s">
        <v>217</v>
      </c>
      <c r="C1766" s="86">
        <v>91819</v>
      </c>
    </row>
    <row r="1767" spans="2:3">
      <c r="B1767" s="4" t="s">
        <v>603</v>
      </c>
      <c r="C1767" s="86">
        <v>96371</v>
      </c>
    </row>
    <row r="1768" spans="2:3">
      <c r="B1768" s="4" t="s">
        <v>612</v>
      </c>
      <c r="C1768" s="86">
        <v>96441</v>
      </c>
    </row>
    <row r="1769" spans="2:3">
      <c r="B1769" s="4" t="s">
        <v>105</v>
      </c>
      <c r="C1769" s="86">
        <v>90921</v>
      </c>
    </row>
    <row r="1770" spans="2:3">
      <c r="B1770" s="4" t="s">
        <v>256</v>
      </c>
      <c r="C1770" s="86">
        <v>92417</v>
      </c>
    </row>
    <row r="1771" spans="2:3">
      <c r="B1771" s="4" t="s">
        <v>253</v>
      </c>
      <c r="C1771" s="86">
        <v>92403</v>
      </c>
    </row>
    <row r="1772" spans="2:3">
      <c r="B1772" s="4" t="s">
        <v>254</v>
      </c>
      <c r="C1772" s="86">
        <v>92411</v>
      </c>
    </row>
    <row r="1773" spans="2:3">
      <c r="B1773" s="4" t="s">
        <v>904</v>
      </c>
      <c r="C1773" s="86">
        <v>99701</v>
      </c>
    </row>
    <row r="1774" spans="2:3">
      <c r="B1774" s="4" t="s">
        <v>909</v>
      </c>
      <c r="C1774" s="86">
        <v>99727</v>
      </c>
    </row>
    <row r="1775" spans="2:3">
      <c r="B1775" s="4" t="s">
        <v>908</v>
      </c>
      <c r="C1775" s="86">
        <v>99721</v>
      </c>
    </row>
    <row r="1776" spans="2:3">
      <c r="B1776" s="4" t="s">
        <v>553</v>
      </c>
      <c r="C1776" s="86">
        <v>95813</v>
      </c>
    </row>
    <row r="1777" spans="2:3">
      <c r="B1777" s="4" t="s">
        <v>552</v>
      </c>
      <c r="C1777" s="86">
        <v>95811</v>
      </c>
    </row>
    <row r="1778" spans="2:3">
      <c r="B1778" s="4" t="s">
        <v>617</v>
      </c>
      <c r="C1778" s="86">
        <v>96503</v>
      </c>
    </row>
    <row r="1779" spans="2:3">
      <c r="B1779" s="4" t="s">
        <v>625</v>
      </c>
      <c r="C1779" s="86">
        <v>96531</v>
      </c>
    </row>
    <row r="1780" spans="2:3">
      <c r="B1780" s="4" t="s">
        <v>910</v>
      </c>
      <c r="C1780" s="86">
        <v>99801</v>
      </c>
    </row>
    <row r="1781" spans="2:3">
      <c r="B1781" s="4" t="s">
        <v>912</v>
      </c>
      <c r="C1781" s="86">
        <v>99804</v>
      </c>
    </row>
    <row r="1782" spans="2:3">
      <c r="B1782" s="4" t="s">
        <v>911</v>
      </c>
      <c r="C1782" s="86">
        <v>99802</v>
      </c>
    </row>
    <row r="1783" spans="2:3">
      <c r="B1783" s="4" t="s">
        <v>914</v>
      </c>
      <c r="C1783" s="86">
        <v>99812</v>
      </c>
    </row>
    <row r="1784" spans="2:3">
      <c r="B1784" s="4" t="s">
        <v>913</v>
      </c>
      <c r="C1784" s="86">
        <v>99811</v>
      </c>
    </row>
    <row r="1785" spans="2:3">
      <c r="B1785" s="4" t="s">
        <v>517</v>
      </c>
      <c r="C1785" s="86">
        <v>95191</v>
      </c>
    </row>
    <row r="1786" spans="2:3">
      <c r="B1786" s="4" t="s">
        <v>98</v>
      </c>
      <c r="C1786" s="86">
        <v>90812</v>
      </c>
    </row>
    <row r="1787" spans="2:3">
      <c r="B1787" s="4" t="s">
        <v>677</v>
      </c>
      <c r="C1787" s="86">
        <v>97221</v>
      </c>
    </row>
    <row r="1788" spans="2:3">
      <c r="B1788" s="4" t="s">
        <v>837</v>
      </c>
      <c r="C1788" s="86">
        <v>99031</v>
      </c>
    </row>
    <row r="1789" spans="2:3">
      <c r="B1789" s="4" t="s">
        <v>356</v>
      </c>
      <c r="C1789" s="86">
        <v>93413</v>
      </c>
    </row>
    <row r="1790" spans="2:3">
      <c r="B1790" s="4" t="s">
        <v>355</v>
      </c>
      <c r="C1790" s="86">
        <v>93411</v>
      </c>
    </row>
    <row r="1791" spans="2:3">
      <c r="B1791" s="4" t="s">
        <v>693</v>
      </c>
      <c r="C1791" s="86">
        <v>97451</v>
      </c>
    </row>
    <row r="1792" spans="2:3">
      <c r="B1792" s="4" t="s">
        <v>476</v>
      </c>
      <c r="C1792" s="86">
        <v>94631</v>
      </c>
    </row>
    <row r="1793" spans="2:3">
      <c r="B1793" s="4" t="s">
        <v>140</v>
      </c>
      <c r="C1793" s="86">
        <v>91104</v>
      </c>
    </row>
    <row r="1794" spans="2:3">
      <c r="B1794" s="4" t="s">
        <v>143</v>
      </c>
      <c r="C1794" s="86">
        <v>91109</v>
      </c>
    </row>
    <row r="1795" spans="2:3">
      <c r="B1795" s="4" t="s">
        <v>156</v>
      </c>
      <c r="C1795" s="86">
        <v>91171</v>
      </c>
    </row>
    <row r="1796" spans="2:3">
      <c r="B1796" s="4" t="s">
        <v>631</v>
      </c>
      <c r="C1796" s="86">
        <v>96621</v>
      </c>
    </row>
    <row r="1797" spans="2:3">
      <c r="B1797" s="4" t="s">
        <v>621</v>
      </c>
      <c r="C1797" s="86">
        <v>96511</v>
      </c>
    </row>
    <row r="1798" spans="2:3">
      <c r="B1798" s="4" t="s">
        <v>920</v>
      </c>
      <c r="C1798" s="86">
        <v>99901</v>
      </c>
    </row>
    <row r="1799" spans="2:3">
      <c r="B1799" s="4" t="s">
        <v>2421</v>
      </c>
      <c r="C1799" s="86">
        <v>98604</v>
      </c>
    </row>
    <row r="1800" spans="2:3">
      <c r="B1800" s="4" t="s">
        <v>814</v>
      </c>
      <c r="C1800" s="86">
        <v>98608</v>
      </c>
    </row>
    <row r="1801" spans="2:3">
      <c r="B1801" s="4" t="s">
        <v>921</v>
      </c>
      <c r="C1801" s="86">
        <v>99911</v>
      </c>
    </row>
    <row r="1802" spans="2:3">
      <c r="B1802" s="4" t="s">
        <v>39</v>
      </c>
      <c r="C1802" s="86">
        <v>90001</v>
      </c>
    </row>
    <row r="1803" spans="2:3">
      <c r="B1803" s="4" t="s">
        <v>40</v>
      </c>
      <c r="C1803" s="86">
        <v>90002</v>
      </c>
    </row>
    <row r="1804" spans="2:3">
      <c r="B1804" s="4" t="s">
        <v>210</v>
      </c>
      <c r="C1804" s="86">
        <v>91719</v>
      </c>
    </row>
    <row r="1805" spans="2:3">
      <c r="B1805" s="4" t="s">
        <v>372</v>
      </c>
      <c r="C1805" s="86">
        <v>93541</v>
      </c>
    </row>
    <row r="1806" spans="2:3">
      <c r="B1806" s="4" t="s">
        <v>865</v>
      </c>
      <c r="C1806" s="86">
        <v>99241</v>
      </c>
    </row>
  </sheetData>
  <sortState ref="B910:C1808">
    <sortCondition ref="B910"/>
  </sortState>
  <pageMargins left="0" right="0" top="0.75" bottom="0.75" header="0.3" footer="0.3"/>
  <pageSetup scale="4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03"/>
  <sheetViews>
    <sheetView topLeftCell="A868" zoomScale="90" zoomScaleNormal="90" workbookViewId="0">
      <selection activeCell="A903" sqref="A903"/>
    </sheetView>
  </sheetViews>
  <sheetFormatPr defaultColWidth="9.140625" defaultRowHeight="15"/>
  <cols>
    <col min="1" max="1" width="15.28515625" style="4" customWidth="1"/>
    <col min="2" max="2" width="38.85546875" style="4" customWidth="1"/>
    <col min="3" max="3" width="16.140625" style="4" customWidth="1"/>
    <col min="4" max="4" width="16.42578125" style="4" customWidth="1"/>
    <col min="5" max="5" width="25.85546875" style="4" customWidth="1"/>
    <col min="6" max="6" width="25.42578125" style="4" customWidth="1"/>
    <col min="7" max="7" width="18.28515625" style="4" customWidth="1"/>
    <col min="8" max="8" width="3.85546875" style="4" customWidth="1"/>
    <col min="9" max="9" width="10.5703125" style="4" customWidth="1"/>
    <col min="10" max="10" width="20" style="4" customWidth="1"/>
    <col min="11" max="11" width="7.140625" style="4" customWidth="1"/>
    <col min="12" max="12" width="19.42578125" style="4" customWidth="1"/>
    <col min="13" max="13" width="4.85546875" style="4" customWidth="1"/>
    <col min="14" max="14" width="18.28515625" style="4" customWidth="1"/>
    <col min="15" max="15" width="20" style="4" customWidth="1"/>
    <col min="16" max="16" width="8" style="4" customWidth="1"/>
    <col min="17" max="17" width="19.42578125" style="4" customWidth="1"/>
    <col min="18" max="18" width="3.85546875" style="4" customWidth="1"/>
    <col min="19" max="19" width="13.85546875" style="4" customWidth="1"/>
    <col min="20" max="20" width="18.5703125" style="4" customWidth="1"/>
    <col min="21" max="21" width="13.5703125" style="4" customWidth="1"/>
    <col min="22" max="16384" width="9.140625" style="4"/>
  </cols>
  <sheetData>
    <row r="1" spans="1:22">
      <c r="A1" s="84"/>
      <c r="I1" s="85" t="s">
        <v>4</v>
      </c>
      <c r="J1" s="85"/>
      <c r="K1" s="85"/>
      <c r="L1" s="85"/>
      <c r="N1" s="85" t="s">
        <v>5</v>
      </c>
      <c r="O1" s="85"/>
      <c r="P1" s="85"/>
      <c r="Q1" s="85"/>
      <c r="S1" s="85" t="s">
        <v>6</v>
      </c>
      <c r="T1" s="85"/>
      <c r="U1" s="85"/>
    </row>
    <row r="2" spans="1:22" ht="167.25" customHeight="1">
      <c r="A2" s="8" t="s">
        <v>1</v>
      </c>
      <c r="B2" s="8" t="s">
        <v>2</v>
      </c>
      <c r="C2" s="8" t="s">
        <v>966</v>
      </c>
      <c r="D2" s="8" t="s">
        <v>967</v>
      </c>
      <c r="E2" s="8" t="s">
        <v>962</v>
      </c>
      <c r="F2" s="8" t="s">
        <v>963</v>
      </c>
      <c r="G2" s="8" t="s">
        <v>14</v>
      </c>
      <c r="H2" s="8"/>
      <c r="I2" s="8" t="s">
        <v>7</v>
      </c>
      <c r="J2" s="8" t="s">
        <v>8</v>
      </c>
      <c r="K2" s="8" t="s">
        <v>9</v>
      </c>
      <c r="L2" s="8" t="s">
        <v>10</v>
      </c>
      <c r="M2" s="8"/>
      <c r="N2" s="8" t="s">
        <v>7</v>
      </c>
      <c r="O2" s="8" t="s">
        <v>8</v>
      </c>
      <c r="P2" s="8" t="s">
        <v>9</v>
      </c>
      <c r="Q2" s="8" t="s">
        <v>10</v>
      </c>
      <c r="R2" s="8"/>
      <c r="S2" s="8" t="s">
        <v>11</v>
      </c>
      <c r="T2" s="8" t="s">
        <v>12</v>
      </c>
      <c r="U2" s="8" t="s">
        <v>13</v>
      </c>
      <c r="V2" s="8"/>
    </row>
    <row r="3" spans="1:22" ht="14.25" customHeight="1">
      <c r="A3" s="8" t="s">
        <v>1474</v>
      </c>
      <c r="B3" s="181" t="s">
        <v>1473</v>
      </c>
      <c r="C3" s="8"/>
      <c r="D3" s="8"/>
      <c r="E3" s="8"/>
      <c r="F3" s="8"/>
      <c r="G3" s="8"/>
      <c r="H3" s="8"/>
      <c r="I3" s="8"/>
      <c r="J3" s="8"/>
      <c r="K3" s="8"/>
      <c r="L3" s="8"/>
      <c r="M3" s="8"/>
      <c r="N3" s="8"/>
      <c r="O3" s="8"/>
      <c r="P3" s="8"/>
      <c r="Q3" s="8"/>
      <c r="R3" s="8"/>
      <c r="S3" s="8"/>
      <c r="T3" s="8"/>
      <c r="U3" s="8"/>
      <c r="V3" s="8"/>
    </row>
    <row r="4" spans="1:22">
      <c r="A4" s="86">
        <v>70505</v>
      </c>
      <c r="B4" s="87" t="s">
        <v>35</v>
      </c>
      <c r="C4" s="156">
        <v>5.0319971002349818E-4</v>
      </c>
      <c r="D4" s="156">
        <v>4.8840000000000005E-4</v>
      </c>
      <c r="E4" s="88">
        <v>192244</v>
      </c>
      <c r="F4" s="88">
        <v>-269556.75120000006</v>
      </c>
      <c r="G4" s="88">
        <v>225833</v>
      </c>
      <c r="H4" s="88"/>
      <c r="I4" s="89">
        <v>0</v>
      </c>
      <c r="J4" s="89">
        <v>453844</v>
      </c>
      <c r="K4" s="89">
        <v>0</v>
      </c>
      <c r="L4" s="88">
        <v>0</v>
      </c>
      <c r="M4" s="88"/>
      <c r="N4" s="89">
        <v>53084</v>
      </c>
      <c r="O4" s="89">
        <v>518138</v>
      </c>
      <c r="P4" s="89">
        <v>0</v>
      </c>
      <c r="Q4" s="88">
        <v>12609</v>
      </c>
      <c r="R4" s="88"/>
      <c r="S4" s="89">
        <v>103107</v>
      </c>
      <c r="T4" s="90">
        <v>-4212</v>
      </c>
      <c r="U4" s="90">
        <v>98895</v>
      </c>
    </row>
    <row r="5" spans="1:22">
      <c r="A5" s="86">
        <v>71786</v>
      </c>
      <c r="B5" s="87" t="s">
        <v>36</v>
      </c>
      <c r="C5" s="156">
        <v>4.3699338506687893E-5</v>
      </c>
      <c r="D5" s="156">
        <v>4.2799999999999997E-5</v>
      </c>
      <c r="E5" s="88">
        <v>14665</v>
      </c>
      <c r="F5" s="88">
        <v>-23622.090399999997</v>
      </c>
      <c r="G5" s="88">
        <v>19612</v>
      </c>
      <c r="H5" s="88"/>
      <c r="I5" s="89">
        <v>0</v>
      </c>
      <c r="J5" s="89">
        <v>39414</v>
      </c>
      <c r="K5" s="89">
        <v>0</v>
      </c>
      <c r="L5" s="88">
        <v>0</v>
      </c>
      <c r="M5" s="88"/>
      <c r="N5" s="89">
        <v>4610</v>
      </c>
      <c r="O5" s="89">
        <v>44997</v>
      </c>
      <c r="P5" s="89">
        <v>0</v>
      </c>
      <c r="Q5" s="88">
        <v>5334</v>
      </c>
      <c r="R5" s="88"/>
      <c r="S5" s="89">
        <v>8954</v>
      </c>
      <c r="T5" s="90">
        <v>-1647</v>
      </c>
      <c r="U5" s="90">
        <v>7307</v>
      </c>
    </row>
    <row r="6" spans="1:22">
      <c r="A6" s="86">
        <v>72265</v>
      </c>
      <c r="B6" s="87" t="s">
        <v>37</v>
      </c>
      <c r="C6" s="156">
        <v>1.3329947108015993E-4</v>
      </c>
      <c r="D6" s="156">
        <v>1.25E-4</v>
      </c>
      <c r="E6" s="88">
        <v>46669</v>
      </c>
      <c r="F6" s="88">
        <v>-68989.75</v>
      </c>
      <c r="G6" s="88">
        <v>59824</v>
      </c>
      <c r="H6" s="88"/>
      <c r="I6" s="89">
        <v>0</v>
      </c>
      <c r="J6" s="89">
        <v>120225</v>
      </c>
      <c r="K6" s="89">
        <v>0</v>
      </c>
      <c r="L6" s="88">
        <v>10838.75</v>
      </c>
      <c r="M6" s="88"/>
      <c r="N6" s="89">
        <v>14062</v>
      </c>
      <c r="O6" s="89">
        <v>137257</v>
      </c>
      <c r="P6" s="89">
        <v>0</v>
      </c>
      <c r="Q6" s="88">
        <v>321</v>
      </c>
      <c r="R6" s="88"/>
      <c r="S6" s="89">
        <v>27313</v>
      </c>
      <c r="T6" s="90">
        <v>3541</v>
      </c>
      <c r="U6" s="90">
        <v>30854</v>
      </c>
    </row>
    <row r="7" spans="1:22">
      <c r="A7" s="86">
        <v>72657</v>
      </c>
      <c r="B7" s="87" t="s">
        <v>38</v>
      </c>
      <c r="C7" s="156">
        <v>4.0800458260042932E-5</v>
      </c>
      <c r="D7" s="156">
        <v>4.6799999999999999E-5</v>
      </c>
      <c r="E7" s="88">
        <v>15231</v>
      </c>
      <c r="F7" s="88">
        <v>-25829.7624</v>
      </c>
      <c r="G7" s="88">
        <v>18311</v>
      </c>
      <c r="H7" s="88"/>
      <c r="I7" s="89">
        <v>0</v>
      </c>
      <c r="J7" s="89">
        <v>36798</v>
      </c>
      <c r="K7" s="89">
        <v>0</v>
      </c>
      <c r="L7" s="88">
        <v>9882</v>
      </c>
      <c r="M7" s="88"/>
      <c r="N7" s="89">
        <v>4304</v>
      </c>
      <c r="O7" s="89">
        <v>42011</v>
      </c>
      <c r="P7" s="89">
        <v>0</v>
      </c>
      <c r="Q7" s="88">
        <v>5342</v>
      </c>
      <c r="R7" s="88"/>
      <c r="S7" s="89">
        <v>8360</v>
      </c>
      <c r="T7" s="90">
        <v>1907</v>
      </c>
      <c r="U7" s="90">
        <v>10267</v>
      </c>
    </row>
    <row r="8" spans="1:22">
      <c r="A8" s="86">
        <v>90001</v>
      </c>
      <c r="B8" s="87" t="s">
        <v>39</v>
      </c>
      <c r="C8" s="156">
        <v>8.2340008432316559E-4</v>
      </c>
      <c r="D8" s="156">
        <v>8.3210000000000001E-4</v>
      </c>
      <c r="E8" s="88">
        <v>336108</v>
      </c>
      <c r="F8" s="88">
        <v>-459250.96779999998</v>
      </c>
      <c r="G8" s="88">
        <v>369537</v>
      </c>
      <c r="H8" s="88"/>
      <c r="I8" s="89">
        <v>0</v>
      </c>
      <c r="J8" s="89">
        <v>742638</v>
      </c>
      <c r="K8" s="89">
        <v>0</v>
      </c>
      <c r="L8" s="88">
        <v>6644</v>
      </c>
      <c r="M8" s="88"/>
      <c r="N8" s="89">
        <v>86863</v>
      </c>
      <c r="O8" s="89">
        <v>847844</v>
      </c>
      <c r="P8" s="89">
        <v>0</v>
      </c>
      <c r="Q8" s="88">
        <v>6162</v>
      </c>
      <c r="R8" s="88"/>
      <c r="S8" s="89">
        <v>168716</v>
      </c>
      <c r="T8" s="90">
        <v>609</v>
      </c>
      <c r="U8" s="90">
        <v>169325</v>
      </c>
    </row>
    <row r="9" spans="1:22">
      <c r="A9" s="86">
        <v>90002</v>
      </c>
      <c r="B9" s="87" t="s">
        <v>40</v>
      </c>
      <c r="C9" s="156">
        <v>1.1499708649450144E-5</v>
      </c>
      <c r="D9" s="156">
        <v>1.24E-5</v>
      </c>
      <c r="E9" s="88">
        <v>6024</v>
      </c>
      <c r="F9" s="88">
        <v>-6843.7831999999999</v>
      </c>
      <c r="G9" s="88">
        <v>5161</v>
      </c>
      <c r="H9" s="88"/>
      <c r="I9" s="89">
        <v>0</v>
      </c>
      <c r="J9" s="89">
        <v>10372</v>
      </c>
      <c r="K9" s="89">
        <v>0</v>
      </c>
      <c r="L9" s="88">
        <v>648</v>
      </c>
      <c r="M9" s="88"/>
      <c r="N9" s="89">
        <v>1213</v>
      </c>
      <c r="O9" s="89">
        <v>11841</v>
      </c>
      <c r="P9" s="89">
        <v>0</v>
      </c>
      <c r="Q9" s="88">
        <v>0</v>
      </c>
      <c r="R9" s="88"/>
      <c r="S9" s="89">
        <v>2356</v>
      </c>
      <c r="T9" s="90">
        <v>186</v>
      </c>
      <c r="U9" s="90">
        <v>2543</v>
      </c>
    </row>
    <row r="10" spans="1:22">
      <c r="A10" s="86">
        <v>90011</v>
      </c>
      <c r="B10" s="87" t="s">
        <v>41</v>
      </c>
      <c r="C10" s="156">
        <v>2.2799993946037318E-4</v>
      </c>
      <c r="D10" s="156">
        <v>2.24E-4</v>
      </c>
      <c r="E10" s="88">
        <v>80949</v>
      </c>
      <c r="F10" s="88">
        <v>-123629.632</v>
      </c>
      <c r="G10" s="88">
        <v>102325</v>
      </c>
      <c r="H10" s="88"/>
      <c r="I10" s="89">
        <v>0</v>
      </c>
      <c r="J10" s="89">
        <v>205637</v>
      </c>
      <c r="K10" s="89">
        <v>0</v>
      </c>
      <c r="L10" s="88">
        <v>6945.77</v>
      </c>
      <c r="M10" s="88"/>
      <c r="N10" s="89">
        <v>24052</v>
      </c>
      <c r="O10" s="89">
        <v>234769</v>
      </c>
      <c r="P10" s="89">
        <v>0</v>
      </c>
      <c r="Q10" s="88">
        <v>6814</v>
      </c>
      <c r="R10" s="88"/>
      <c r="S10" s="89">
        <v>46718</v>
      </c>
      <c r="T10" s="90">
        <v>539</v>
      </c>
      <c r="U10" s="90">
        <v>47257</v>
      </c>
    </row>
    <row r="11" spans="1:22">
      <c r="A11" s="86">
        <v>90092</v>
      </c>
      <c r="B11" s="87" t="s">
        <v>42</v>
      </c>
      <c r="C11" s="156">
        <v>4.8669993429221005E-4</v>
      </c>
      <c r="D11" s="156">
        <v>5.7660000000000003E-4</v>
      </c>
      <c r="E11" s="88">
        <v>201021</v>
      </c>
      <c r="F11" s="88">
        <v>-318235.91880000004</v>
      </c>
      <c r="G11" s="88">
        <v>218428</v>
      </c>
      <c r="H11" s="88"/>
      <c r="I11" s="89">
        <v>0</v>
      </c>
      <c r="J11" s="89">
        <v>438963</v>
      </c>
      <c r="K11" s="89">
        <v>0</v>
      </c>
      <c r="L11" s="88">
        <v>0</v>
      </c>
      <c r="M11" s="88"/>
      <c r="N11" s="89">
        <v>51343</v>
      </c>
      <c r="O11" s="89">
        <v>501149</v>
      </c>
      <c r="P11" s="89">
        <v>0</v>
      </c>
      <c r="Q11" s="88">
        <v>100977</v>
      </c>
      <c r="R11" s="88"/>
      <c r="S11" s="89">
        <v>99726</v>
      </c>
      <c r="T11" s="90">
        <v>-29320</v>
      </c>
      <c r="U11" s="90">
        <v>70405</v>
      </c>
    </row>
    <row r="12" spans="1:22">
      <c r="A12" s="86">
        <v>90096</v>
      </c>
      <c r="B12" s="87" t="s">
        <v>43</v>
      </c>
      <c r="C12" s="156">
        <v>1.4865997127715943E-3</v>
      </c>
      <c r="D12" s="156">
        <v>1.5548999999999999E-3</v>
      </c>
      <c r="E12" s="88">
        <v>717058</v>
      </c>
      <c r="F12" s="88">
        <v>-858177.29819999996</v>
      </c>
      <c r="G12" s="88">
        <v>667177</v>
      </c>
      <c r="H12" s="88"/>
      <c r="I12" s="89">
        <v>0</v>
      </c>
      <c r="J12" s="89">
        <v>1340788</v>
      </c>
      <c r="K12" s="89">
        <v>0</v>
      </c>
      <c r="L12" s="88">
        <v>114407</v>
      </c>
      <c r="M12" s="88"/>
      <c r="N12" s="89">
        <v>156826</v>
      </c>
      <c r="O12" s="89">
        <v>1530733</v>
      </c>
      <c r="P12" s="89">
        <v>0</v>
      </c>
      <c r="Q12" s="88">
        <v>0</v>
      </c>
      <c r="R12" s="88"/>
      <c r="S12" s="89">
        <v>304607</v>
      </c>
      <c r="T12" s="90">
        <v>35405</v>
      </c>
      <c r="U12" s="90">
        <v>340012</v>
      </c>
    </row>
    <row r="13" spans="1:22">
      <c r="A13" s="86">
        <v>90098</v>
      </c>
      <c r="B13" s="87" t="s">
        <v>44</v>
      </c>
      <c r="C13" s="156">
        <v>5.0870112072985208E-4</v>
      </c>
      <c r="D13" s="156">
        <v>5.4469999999999996E-4</v>
      </c>
      <c r="E13" s="88">
        <v>208078</v>
      </c>
      <c r="F13" s="88">
        <v>-300629.73459999997</v>
      </c>
      <c r="G13" s="88">
        <v>228302</v>
      </c>
      <c r="H13" s="88"/>
      <c r="I13" s="89">
        <v>0</v>
      </c>
      <c r="J13" s="89">
        <v>458805</v>
      </c>
      <c r="K13" s="89">
        <v>0</v>
      </c>
      <c r="L13" s="88">
        <v>0</v>
      </c>
      <c r="M13" s="88"/>
      <c r="N13" s="89">
        <v>53664</v>
      </c>
      <c r="O13" s="89">
        <v>523802</v>
      </c>
      <c r="P13" s="89">
        <v>0</v>
      </c>
      <c r="Q13" s="88">
        <v>78092</v>
      </c>
      <c r="R13" s="88"/>
      <c r="S13" s="89">
        <v>104234</v>
      </c>
      <c r="T13" s="90">
        <v>-24304</v>
      </c>
      <c r="U13" s="90">
        <v>79929</v>
      </c>
    </row>
    <row r="14" spans="1:22">
      <c r="A14" s="86">
        <v>90099</v>
      </c>
      <c r="B14" s="87" t="s">
        <v>45</v>
      </c>
      <c r="C14" s="156">
        <v>5.9599952901832475E-4</v>
      </c>
      <c r="D14" s="156">
        <v>6.1160000000000001E-4</v>
      </c>
      <c r="E14" s="88">
        <v>242589</v>
      </c>
      <c r="F14" s="88">
        <v>-337553.04879999999</v>
      </c>
      <c r="G14" s="88">
        <v>267481</v>
      </c>
      <c r="H14" s="88"/>
      <c r="I14" s="89">
        <v>0</v>
      </c>
      <c r="J14" s="89">
        <v>537542</v>
      </c>
      <c r="K14" s="89">
        <v>0</v>
      </c>
      <c r="L14" s="88">
        <v>7269</v>
      </c>
      <c r="M14" s="88"/>
      <c r="N14" s="89">
        <v>62874</v>
      </c>
      <c r="O14" s="89">
        <v>613693</v>
      </c>
      <c r="P14" s="89">
        <v>0</v>
      </c>
      <c r="Q14" s="88">
        <v>11539</v>
      </c>
      <c r="R14" s="88"/>
      <c r="S14" s="89">
        <v>122122</v>
      </c>
      <c r="T14" s="90">
        <v>-590</v>
      </c>
      <c r="U14" s="90">
        <v>121532</v>
      </c>
    </row>
    <row r="15" spans="1:22">
      <c r="A15" s="86">
        <v>90101</v>
      </c>
      <c r="B15" s="87" t="s">
        <v>46</v>
      </c>
      <c r="C15" s="156">
        <v>6.1598999329257522E-3</v>
      </c>
      <c r="D15" s="156">
        <v>5.9338999999999998E-3</v>
      </c>
      <c r="E15" s="88">
        <v>2535237</v>
      </c>
      <c r="F15" s="88">
        <v>-3275026.2201999999</v>
      </c>
      <c r="G15" s="88">
        <v>2764526</v>
      </c>
      <c r="H15" s="88"/>
      <c r="I15" s="89">
        <v>0</v>
      </c>
      <c r="J15" s="89">
        <v>5555712</v>
      </c>
      <c r="K15" s="89">
        <v>0</v>
      </c>
      <c r="L15" s="88">
        <v>174650</v>
      </c>
      <c r="M15" s="88"/>
      <c r="N15" s="89">
        <v>649826</v>
      </c>
      <c r="O15" s="89">
        <v>6342769</v>
      </c>
      <c r="P15" s="89">
        <v>0</v>
      </c>
      <c r="Q15" s="88">
        <v>77366.25</v>
      </c>
      <c r="R15" s="88"/>
      <c r="S15" s="89">
        <v>1262176</v>
      </c>
      <c r="T15" s="90">
        <v>19845</v>
      </c>
      <c r="U15" s="90">
        <v>1282021</v>
      </c>
    </row>
    <row r="16" spans="1:22">
      <c r="A16" s="86">
        <v>90111</v>
      </c>
      <c r="B16" s="87" t="s">
        <v>47</v>
      </c>
      <c r="C16" s="156">
        <v>4.9893004489773261E-3</v>
      </c>
      <c r="D16" s="156">
        <v>4.9829000000000002E-3</v>
      </c>
      <c r="E16" s="88">
        <v>1978901</v>
      </c>
      <c r="F16" s="88">
        <v>-2750152.2022000002</v>
      </c>
      <c r="G16" s="88">
        <v>2239168</v>
      </c>
      <c r="H16" s="88"/>
      <c r="I16" s="89">
        <v>0</v>
      </c>
      <c r="J16" s="89">
        <v>4499929</v>
      </c>
      <c r="K16" s="89">
        <v>0</v>
      </c>
      <c r="L16" s="88">
        <v>0</v>
      </c>
      <c r="M16" s="88"/>
      <c r="N16" s="89">
        <v>526336</v>
      </c>
      <c r="O16" s="89">
        <v>5137417</v>
      </c>
      <c r="P16" s="89">
        <v>0</v>
      </c>
      <c r="Q16" s="88">
        <v>115434</v>
      </c>
      <c r="R16" s="88"/>
      <c r="S16" s="89">
        <v>1022318</v>
      </c>
      <c r="T16" s="90">
        <v>-35585</v>
      </c>
      <c r="U16" s="90">
        <v>986733</v>
      </c>
    </row>
    <row r="17" spans="1:21">
      <c r="A17" s="86">
        <v>90114</v>
      </c>
      <c r="B17" s="87" t="s">
        <v>48</v>
      </c>
      <c r="C17" s="156">
        <v>1.00430046140569E-3</v>
      </c>
      <c r="D17" s="156">
        <v>9.8620000000000001E-4</v>
      </c>
      <c r="E17" s="88">
        <v>920587</v>
      </c>
      <c r="F17" s="88">
        <v>-544301.53159999999</v>
      </c>
      <c r="G17" s="88">
        <v>450724</v>
      </c>
      <c r="H17" s="88"/>
      <c r="I17" s="89">
        <v>0</v>
      </c>
      <c r="J17" s="89">
        <v>905794</v>
      </c>
      <c r="K17" s="89">
        <v>0</v>
      </c>
      <c r="L17" s="88">
        <v>439606</v>
      </c>
      <c r="M17" s="88"/>
      <c r="N17" s="89">
        <v>105947</v>
      </c>
      <c r="O17" s="89">
        <v>1034115</v>
      </c>
      <c r="P17" s="89">
        <v>0</v>
      </c>
      <c r="Q17" s="88">
        <v>0</v>
      </c>
      <c r="R17" s="88"/>
      <c r="S17" s="89">
        <v>205783</v>
      </c>
      <c r="T17" s="90">
        <v>116699</v>
      </c>
      <c r="U17" s="90">
        <v>322482</v>
      </c>
    </row>
    <row r="18" spans="1:21">
      <c r="A18" s="86">
        <v>90117</v>
      </c>
      <c r="B18" s="87" t="s">
        <v>49</v>
      </c>
      <c r="C18" s="156">
        <v>1.3020005338370863E-4</v>
      </c>
      <c r="D18" s="156">
        <v>1.3349999999999999E-4</v>
      </c>
      <c r="E18" s="88">
        <v>78347</v>
      </c>
      <c r="F18" s="88">
        <v>-73681.053</v>
      </c>
      <c r="G18" s="88">
        <v>58433</v>
      </c>
      <c r="H18" s="88"/>
      <c r="I18" s="89">
        <v>0</v>
      </c>
      <c r="J18" s="89">
        <v>117429</v>
      </c>
      <c r="K18" s="89">
        <v>0</v>
      </c>
      <c r="L18" s="88">
        <v>30136</v>
      </c>
      <c r="M18" s="88"/>
      <c r="N18" s="89">
        <v>13735</v>
      </c>
      <c r="O18" s="89">
        <v>134065</v>
      </c>
      <c r="P18" s="89">
        <v>0</v>
      </c>
      <c r="Q18" s="88">
        <v>0</v>
      </c>
      <c r="R18" s="88"/>
      <c r="S18" s="89">
        <v>26678</v>
      </c>
      <c r="T18" s="90">
        <v>8797</v>
      </c>
      <c r="U18" s="90">
        <v>35475</v>
      </c>
    </row>
    <row r="19" spans="1:21">
      <c r="A19" s="86">
        <v>90121</v>
      </c>
      <c r="B19" s="87" t="s">
        <v>50</v>
      </c>
      <c r="C19" s="156">
        <v>1.1057011088033218E-3</v>
      </c>
      <c r="D19" s="156">
        <v>1.0882000000000001E-3</v>
      </c>
      <c r="E19" s="88">
        <v>400927</v>
      </c>
      <c r="F19" s="88">
        <v>-600597.16760000004</v>
      </c>
      <c r="G19" s="88">
        <v>496232</v>
      </c>
      <c r="H19" s="88"/>
      <c r="I19" s="89">
        <v>0</v>
      </c>
      <c r="J19" s="89">
        <v>997249</v>
      </c>
      <c r="K19" s="89">
        <v>0</v>
      </c>
      <c r="L19" s="88">
        <v>9798</v>
      </c>
      <c r="M19" s="88"/>
      <c r="N19" s="89">
        <v>116644</v>
      </c>
      <c r="O19" s="89">
        <v>1138525</v>
      </c>
      <c r="P19" s="89">
        <v>0</v>
      </c>
      <c r="Q19" s="88">
        <v>27750</v>
      </c>
      <c r="R19" s="88"/>
      <c r="S19" s="89">
        <v>226560</v>
      </c>
      <c r="T19" s="90">
        <v>-3988</v>
      </c>
      <c r="U19" s="90">
        <v>222573</v>
      </c>
    </row>
    <row r="20" spans="1:21">
      <c r="A20" s="86">
        <v>90131</v>
      </c>
      <c r="B20" s="87" t="s">
        <v>51</v>
      </c>
      <c r="C20" s="156">
        <v>4.7270019210184089E-4</v>
      </c>
      <c r="D20" s="156">
        <v>4.504E-4</v>
      </c>
      <c r="E20" s="88">
        <v>169756</v>
      </c>
      <c r="F20" s="88">
        <v>-248583.86720000001</v>
      </c>
      <c r="G20" s="88">
        <v>212145</v>
      </c>
      <c r="H20" s="88"/>
      <c r="I20" s="89">
        <v>0</v>
      </c>
      <c r="J20" s="89">
        <v>426336</v>
      </c>
      <c r="K20" s="89">
        <v>0</v>
      </c>
      <c r="L20" s="88">
        <v>0</v>
      </c>
      <c r="M20" s="88"/>
      <c r="N20" s="89">
        <v>49867</v>
      </c>
      <c r="O20" s="89">
        <v>486733</v>
      </c>
      <c r="P20" s="89">
        <v>0</v>
      </c>
      <c r="Q20" s="88">
        <v>19916</v>
      </c>
      <c r="R20" s="88"/>
      <c r="S20" s="89">
        <v>96857</v>
      </c>
      <c r="T20" s="90">
        <v>-6460</v>
      </c>
      <c r="U20" s="90">
        <v>90397</v>
      </c>
    </row>
    <row r="21" spans="1:21">
      <c r="A21" s="86">
        <v>90141</v>
      </c>
      <c r="B21" s="87" t="s">
        <v>52</v>
      </c>
      <c r="C21" s="156">
        <v>1.5919999681959191E-4</v>
      </c>
      <c r="D21" s="156">
        <v>1.56E-4</v>
      </c>
      <c r="E21" s="88">
        <v>64709</v>
      </c>
      <c r="F21" s="88">
        <v>-86099.207999999999</v>
      </c>
      <c r="G21" s="88">
        <v>71448</v>
      </c>
      <c r="H21" s="88"/>
      <c r="I21" s="89">
        <v>0</v>
      </c>
      <c r="J21" s="89">
        <v>143585</v>
      </c>
      <c r="K21" s="89">
        <v>0</v>
      </c>
      <c r="L21" s="88">
        <v>3000</v>
      </c>
      <c r="M21" s="88"/>
      <c r="N21" s="89">
        <v>16794</v>
      </c>
      <c r="O21" s="89">
        <v>163926</v>
      </c>
      <c r="P21" s="89">
        <v>0</v>
      </c>
      <c r="Q21" s="88">
        <v>0</v>
      </c>
      <c r="R21" s="88"/>
      <c r="S21" s="89">
        <v>32620</v>
      </c>
      <c r="T21" s="90">
        <v>857</v>
      </c>
      <c r="U21" s="90">
        <v>33477</v>
      </c>
    </row>
    <row r="22" spans="1:21">
      <c r="A22" s="86">
        <v>90151</v>
      </c>
      <c r="B22" s="87" t="s">
        <v>53</v>
      </c>
      <c r="C22" s="156">
        <v>9.7995967138697415E-6</v>
      </c>
      <c r="D22" s="156">
        <v>9.9000000000000001E-6</v>
      </c>
      <c r="E22" s="88">
        <v>2809</v>
      </c>
      <c r="F22" s="88">
        <v>-5463.9881999999998</v>
      </c>
      <c r="G22" s="88">
        <v>4398</v>
      </c>
      <c r="H22" s="88"/>
      <c r="I22" s="89">
        <v>0</v>
      </c>
      <c r="J22" s="89">
        <v>8839</v>
      </c>
      <c r="K22" s="89">
        <v>0</v>
      </c>
      <c r="L22" s="88">
        <v>0</v>
      </c>
      <c r="M22" s="88"/>
      <c r="N22" s="89">
        <v>1034</v>
      </c>
      <c r="O22" s="89">
        <v>10091</v>
      </c>
      <c r="P22" s="89">
        <v>0</v>
      </c>
      <c r="Q22" s="88">
        <v>1774</v>
      </c>
      <c r="R22" s="88"/>
      <c r="S22" s="89">
        <v>2008</v>
      </c>
      <c r="T22" s="90">
        <v>-520</v>
      </c>
      <c r="U22" s="90">
        <v>1488</v>
      </c>
    </row>
    <row r="23" spans="1:21">
      <c r="A23" s="86">
        <v>90161</v>
      </c>
      <c r="B23" s="87" t="s">
        <v>54</v>
      </c>
      <c r="C23" s="156">
        <v>2.6299372445157923E-5</v>
      </c>
      <c r="D23" s="156">
        <v>2.6100000000000001E-5</v>
      </c>
      <c r="E23" s="88">
        <v>13826</v>
      </c>
      <c r="F23" s="88">
        <v>-14405.059800000001</v>
      </c>
      <c r="G23" s="88">
        <v>11803</v>
      </c>
      <c r="H23" s="88"/>
      <c r="I23" s="89">
        <v>0</v>
      </c>
      <c r="J23" s="89">
        <v>23720</v>
      </c>
      <c r="K23" s="89">
        <v>0</v>
      </c>
      <c r="L23" s="88">
        <v>2833</v>
      </c>
      <c r="M23" s="88"/>
      <c r="N23" s="89">
        <v>2774</v>
      </c>
      <c r="O23" s="89">
        <v>27081</v>
      </c>
      <c r="P23" s="89">
        <v>0</v>
      </c>
      <c r="Q23" s="88">
        <v>0</v>
      </c>
      <c r="R23" s="88"/>
      <c r="S23" s="89">
        <v>5389</v>
      </c>
      <c r="T23" s="90">
        <v>759</v>
      </c>
      <c r="U23" s="90">
        <v>6148</v>
      </c>
    </row>
    <row r="24" spans="1:21">
      <c r="A24" s="86">
        <v>90201</v>
      </c>
      <c r="B24" s="87" t="s">
        <v>55</v>
      </c>
      <c r="C24" s="156">
        <v>1.1843006481579727E-3</v>
      </c>
      <c r="D24" s="156">
        <v>1.1757E-3</v>
      </c>
      <c r="E24" s="88">
        <v>492684</v>
      </c>
      <c r="F24" s="88">
        <v>-648889.9926</v>
      </c>
      <c r="G24" s="88">
        <v>531507</v>
      </c>
      <c r="H24" s="88"/>
      <c r="I24" s="89">
        <v>0</v>
      </c>
      <c r="J24" s="89">
        <v>1068139</v>
      </c>
      <c r="K24" s="89">
        <v>0</v>
      </c>
      <c r="L24" s="88">
        <v>104767</v>
      </c>
      <c r="M24" s="88"/>
      <c r="N24" s="89">
        <v>124935</v>
      </c>
      <c r="O24" s="89">
        <v>1219458</v>
      </c>
      <c r="P24" s="89">
        <v>0</v>
      </c>
      <c r="Q24" s="88">
        <v>0</v>
      </c>
      <c r="R24" s="88"/>
      <c r="S24" s="89">
        <v>242665</v>
      </c>
      <c r="T24" s="90">
        <v>34073</v>
      </c>
      <c r="U24" s="90">
        <v>276739</v>
      </c>
    </row>
    <row r="25" spans="1:21">
      <c r="A25" s="86">
        <v>90203</v>
      </c>
      <c r="B25" s="87" t="s">
        <v>56</v>
      </c>
      <c r="C25" s="156">
        <v>2.753000392880282E-4</v>
      </c>
      <c r="D25" s="156">
        <v>2.6909999999999998E-4</v>
      </c>
      <c r="E25" s="88">
        <v>112616</v>
      </c>
      <c r="F25" s="88">
        <v>-148521.13379999998</v>
      </c>
      <c r="G25" s="88">
        <v>123553</v>
      </c>
      <c r="H25" s="88"/>
      <c r="I25" s="89">
        <v>0</v>
      </c>
      <c r="J25" s="89">
        <v>248297</v>
      </c>
      <c r="K25" s="89">
        <v>0</v>
      </c>
      <c r="L25" s="88">
        <v>4522</v>
      </c>
      <c r="M25" s="88"/>
      <c r="N25" s="89">
        <v>29042</v>
      </c>
      <c r="O25" s="89">
        <v>283473</v>
      </c>
      <c r="P25" s="89">
        <v>0</v>
      </c>
      <c r="Q25" s="88">
        <v>20977.84</v>
      </c>
      <c r="R25" s="88"/>
      <c r="S25" s="89">
        <v>56410</v>
      </c>
      <c r="T25" s="90">
        <v>-5832</v>
      </c>
      <c r="U25" s="90">
        <v>50577</v>
      </c>
    </row>
    <row r="26" spans="1:21">
      <c r="A26" s="86">
        <v>90205</v>
      </c>
      <c r="B26" s="87" t="s">
        <v>57</v>
      </c>
      <c r="C26" s="156">
        <v>3.529904755368905E-5</v>
      </c>
      <c r="D26" s="156">
        <v>3.5500000000000002E-5</v>
      </c>
      <c r="E26" s="88">
        <v>15554</v>
      </c>
      <c r="F26" s="88">
        <v>-19593.089</v>
      </c>
      <c r="G26" s="88">
        <v>15842</v>
      </c>
      <c r="H26" s="88"/>
      <c r="I26" s="89">
        <v>0</v>
      </c>
      <c r="J26" s="89">
        <v>31838</v>
      </c>
      <c r="K26" s="89">
        <v>0</v>
      </c>
      <c r="L26" s="88">
        <v>1987</v>
      </c>
      <c r="M26" s="88"/>
      <c r="N26" s="89">
        <v>3724</v>
      </c>
      <c r="O26" s="89">
        <v>36348</v>
      </c>
      <c r="P26" s="89">
        <v>0</v>
      </c>
      <c r="Q26" s="88">
        <v>0</v>
      </c>
      <c r="R26" s="88"/>
      <c r="S26" s="89">
        <v>7233</v>
      </c>
      <c r="T26" s="90">
        <v>609</v>
      </c>
      <c r="U26" s="90">
        <v>7842</v>
      </c>
    </row>
    <row r="27" spans="1:21">
      <c r="A27" s="86">
        <v>90206</v>
      </c>
      <c r="B27" s="87" t="s">
        <v>58</v>
      </c>
      <c r="C27" s="156">
        <v>4.3810079742858727E-4</v>
      </c>
      <c r="D27" s="156">
        <v>4.416E-4</v>
      </c>
      <c r="E27" s="88">
        <v>175028</v>
      </c>
      <c r="F27" s="88">
        <v>-243726.98879999999</v>
      </c>
      <c r="G27" s="88">
        <v>196617</v>
      </c>
      <c r="H27" s="88"/>
      <c r="I27" s="89">
        <v>0</v>
      </c>
      <c r="J27" s="89">
        <v>395129</v>
      </c>
      <c r="K27" s="89">
        <v>0</v>
      </c>
      <c r="L27" s="88">
        <v>27116.31</v>
      </c>
      <c r="M27" s="88"/>
      <c r="N27" s="89">
        <v>46216</v>
      </c>
      <c r="O27" s="89">
        <v>451106</v>
      </c>
      <c r="P27" s="89">
        <v>0</v>
      </c>
      <c r="Q27" s="88">
        <v>5500</v>
      </c>
      <c r="R27" s="88"/>
      <c r="S27" s="89">
        <v>89768</v>
      </c>
      <c r="T27" s="90">
        <v>7629</v>
      </c>
      <c r="U27" s="90">
        <v>97397</v>
      </c>
    </row>
    <row r="28" spans="1:21">
      <c r="A28" s="86">
        <v>90211</v>
      </c>
      <c r="B28" s="87" t="s">
        <v>59</v>
      </c>
      <c r="C28" s="156">
        <v>1.7079997419394523E-4</v>
      </c>
      <c r="D28" s="156">
        <v>1.719E-4</v>
      </c>
      <c r="E28" s="88">
        <v>64942</v>
      </c>
      <c r="F28" s="88">
        <v>-94874.704200000007</v>
      </c>
      <c r="G28" s="88">
        <v>76654</v>
      </c>
      <c r="H28" s="88"/>
      <c r="I28" s="89">
        <v>0</v>
      </c>
      <c r="J28" s="89">
        <v>154047</v>
      </c>
      <c r="K28" s="89">
        <v>0</v>
      </c>
      <c r="L28" s="88">
        <v>0</v>
      </c>
      <c r="M28" s="88"/>
      <c r="N28" s="89">
        <v>18018</v>
      </c>
      <c r="O28" s="89">
        <v>175871</v>
      </c>
      <c r="P28" s="89">
        <v>0</v>
      </c>
      <c r="Q28" s="88">
        <v>7605</v>
      </c>
      <c r="R28" s="88"/>
      <c r="S28" s="89">
        <v>34997</v>
      </c>
      <c r="T28" s="90">
        <v>-2211</v>
      </c>
      <c r="U28" s="90">
        <v>32786</v>
      </c>
    </row>
    <row r="29" spans="1:21">
      <c r="A29" s="86">
        <v>90301</v>
      </c>
      <c r="B29" s="87" t="s">
        <v>60</v>
      </c>
      <c r="C29" s="156">
        <v>6.2489920372930485E-4</v>
      </c>
      <c r="D29" s="156">
        <v>6.0329999999999997E-4</v>
      </c>
      <c r="E29" s="88">
        <v>247435</v>
      </c>
      <c r="F29" s="88">
        <v>-332972.12939999998</v>
      </c>
      <c r="G29" s="88">
        <v>280451</v>
      </c>
      <c r="H29" s="88"/>
      <c r="I29" s="89">
        <v>0</v>
      </c>
      <c r="J29" s="89">
        <v>563607</v>
      </c>
      <c r="K29" s="89">
        <v>0</v>
      </c>
      <c r="L29" s="88">
        <v>9055</v>
      </c>
      <c r="M29" s="88"/>
      <c r="N29" s="89">
        <v>65923</v>
      </c>
      <c r="O29" s="89">
        <v>643451</v>
      </c>
      <c r="P29" s="89">
        <v>0</v>
      </c>
      <c r="Q29" s="88">
        <v>15592.85</v>
      </c>
      <c r="R29" s="88"/>
      <c r="S29" s="89">
        <v>128043</v>
      </c>
      <c r="T29" s="90">
        <v>-2845</v>
      </c>
      <c r="U29" s="90">
        <v>125199</v>
      </c>
    </row>
    <row r="30" spans="1:21">
      <c r="A30" s="86">
        <v>90305</v>
      </c>
      <c r="B30" s="87" t="s">
        <v>61</v>
      </c>
      <c r="C30" s="156">
        <v>1.7729961576155734E-4</v>
      </c>
      <c r="D30" s="156">
        <v>1.6589999999999999E-4</v>
      </c>
      <c r="E30" s="88">
        <v>86383</v>
      </c>
      <c r="F30" s="88">
        <v>-91563.196199999991</v>
      </c>
      <c r="G30" s="88">
        <v>79571</v>
      </c>
      <c r="H30" s="88"/>
      <c r="I30" s="89">
        <v>0</v>
      </c>
      <c r="J30" s="89">
        <v>159910</v>
      </c>
      <c r="K30" s="89">
        <v>0</v>
      </c>
      <c r="L30" s="88">
        <v>25185</v>
      </c>
      <c r="M30" s="88"/>
      <c r="N30" s="89">
        <v>18704</v>
      </c>
      <c r="O30" s="89">
        <v>182564</v>
      </c>
      <c r="P30" s="89">
        <v>0</v>
      </c>
      <c r="Q30" s="88">
        <v>0</v>
      </c>
      <c r="R30" s="88"/>
      <c r="S30" s="89">
        <v>36329</v>
      </c>
      <c r="T30" s="90">
        <v>7036</v>
      </c>
      <c r="U30" s="90">
        <v>43365</v>
      </c>
    </row>
    <row r="31" spans="1:21">
      <c r="A31" s="86">
        <v>90307</v>
      </c>
      <c r="B31" s="87" t="s">
        <v>62</v>
      </c>
      <c r="C31" s="156">
        <v>8.5005596779020153E-6</v>
      </c>
      <c r="D31" s="156">
        <v>8.6000000000000007E-6</v>
      </c>
      <c r="E31" s="88">
        <v>3880</v>
      </c>
      <c r="F31" s="88">
        <v>-4746.4948000000004</v>
      </c>
      <c r="G31" s="88">
        <v>3815</v>
      </c>
      <c r="H31" s="88"/>
      <c r="I31" s="89">
        <v>0</v>
      </c>
      <c r="J31" s="89">
        <v>7666</v>
      </c>
      <c r="K31" s="89">
        <v>0</v>
      </c>
      <c r="L31" s="88">
        <v>255</v>
      </c>
      <c r="M31" s="88"/>
      <c r="N31" s="89">
        <v>897</v>
      </c>
      <c r="O31" s="89">
        <v>8752</v>
      </c>
      <c r="P31" s="89">
        <v>0</v>
      </c>
      <c r="Q31" s="88">
        <v>120</v>
      </c>
      <c r="R31" s="88"/>
      <c r="S31" s="89">
        <v>1742</v>
      </c>
      <c r="T31" s="90">
        <v>27</v>
      </c>
      <c r="U31" s="90">
        <v>1768</v>
      </c>
    </row>
    <row r="32" spans="1:21">
      <c r="A32" s="86">
        <v>90401</v>
      </c>
      <c r="B32" s="87" t="s">
        <v>63</v>
      </c>
      <c r="C32" s="156">
        <v>1.3589999616537079E-3</v>
      </c>
      <c r="D32" s="156">
        <v>1.3248999999999999E-3</v>
      </c>
      <c r="E32" s="88">
        <v>599560</v>
      </c>
      <c r="F32" s="88">
        <v>-731236.15819999995</v>
      </c>
      <c r="G32" s="88">
        <v>609911</v>
      </c>
      <c r="H32" s="88"/>
      <c r="I32" s="89">
        <v>0</v>
      </c>
      <c r="J32" s="89">
        <v>1225704</v>
      </c>
      <c r="K32" s="89">
        <v>0</v>
      </c>
      <c r="L32" s="88">
        <v>85722</v>
      </c>
      <c r="M32" s="88"/>
      <c r="N32" s="89">
        <v>143365</v>
      </c>
      <c r="O32" s="89">
        <v>1399345</v>
      </c>
      <c r="P32" s="89">
        <v>0</v>
      </c>
      <c r="Q32" s="88">
        <v>0</v>
      </c>
      <c r="R32" s="88"/>
      <c r="S32" s="89">
        <v>278462</v>
      </c>
      <c r="T32" s="90">
        <v>24356</v>
      </c>
      <c r="U32" s="90">
        <v>302818</v>
      </c>
    </row>
    <row r="33" spans="1:21">
      <c r="A33" s="86">
        <v>90411</v>
      </c>
      <c r="B33" s="87" t="s">
        <v>64</v>
      </c>
      <c r="C33" s="156">
        <v>4.0070056303970512E-4</v>
      </c>
      <c r="D33" s="156">
        <v>4.1399999999999998E-4</v>
      </c>
      <c r="E33" s="88">
        <v>150371</v>
      </c>
      <c r="F33" s="88">
        <v>-228494.052</v>
      </c>
      <c r="G33" s="88">
        <v>179832</v>
      </c>
      <c r="H33" s="88"/>
      <c r="I33" s="89">
        <v>0</v>
      </c>
      <c r="J33" s="89">
        <v>361398</v>
      </c>
      <c r="K33" s="89">
        <v>0</v>
      </c>
      <c r="L33" s="88">
        <v>0</v>
      </c>
      <c r="M33" s="88"/>
      <c r="N33" s="89">
        <v>42271</v>
      </c>
      <c r="O33" s="89">
        <v>412596</v>
      </c>
      <c r="P33" s="89">
        <v>0</v>
      </c>
      <c r="Q33" s="88">
        <v>21502</v>
      </c>
      <c r="R33" s="88"/>
      <c r="S33" s="89">
        <v>82104</v>
      </c>
      <c r="T33" s="90">
        <v>-5751</v>
      </c>
      <c r="U33" s="90">
        <v>76353</v>
      </c>
    </row>
    <row r="34" spans="1:21">
      <c r="A34" s="86">
        <v>90413</v>
      </c>
      <c r="B34" s="87" t="s">
        <v>65</v>
      </c>
      <c r="C34" s="156">
        <v>3.639977533373717E-5</v>
      </c>
      <c r="D34" s="156">
        <v>2.8399999999999999E-5</v>
      </c>
      <c r="E34" s="88">
        <v>17121</v>
      </c>
      <c r="F34" s="88">
        <v>-15674.4712</v>
      </c>
      <c r="G34" s="88">
        <v>16336</v>
      </c>
      <c r="H34" s="88"/>
      <c r="I34" s="89">
        <v>0</v>
      </c>
      <c r="J34" s="89">
        <v>32830</v>
      </c>
      <c r="K34" s="89">
        <v>0</v>
      </c>
      <c r="L34" s="88">
        <v>11378</v>
      </c>
      <c r="M34" s="88"/>
      <c r="N34" s="89">
        <v>3840</v>
      </c>
      <c r="O34" s="89">
        <v>37481</v>
      </c>
      <c r="P34" s="89">
        <v>0</v>
      </c>
      <c r="Q34" s="88">
        <v>0</v>
      </c>
      <c r="R34" s="88"/>
      <c r="S34" s="89">
        <v>7458</v>
      </c>
      <c r="T34" s="90">
        <v>3267</v>
      </c>
      <c r="U34" s="90">
        <v>10726</v>
      </c>
    </row>
    <row r="35" spans="1:21">
      <c r="A35" s="86">
        <v>90417</v>
      </c>
      <c r="B35" s="87" t="s">
        <v>66</v>
      </c>
      <c r="C35" s="156">
        <v>1.3799204740562824E-5</v>
      </c>
      <c r="D35" s="156">
        <v>1.5400000000000002E-5</v>
      </c>
      <c r="E35" s="88">
        <v>7877</v>
      </c>
      <c r="F35" s="88">
        <v>-8499.5372000000007</v>
      </c>
      <c r="G35" s="88">
        <v>6193</v>
      </c>
      <c r="H35" s="88"/>
      <c r="I35" s="89">
        <v>0</v>
      </c>
      <c r="J35" s="89">
        <v>12446</v>
      </c>
      <c r="K35" s="89">
        <v>0</v>
      </c>
      <c r="L35" s="88">
        <v>1363</v>
      </c>
      <c r="M35" s="88"/>
      <c r="N35" s="89">
        <v>1456</v>
      </c>
      <c r="O35" s="89">
        <v>14210</v>
      </c>
      <c r="P35" s="89">
        <v>0</v>
      </c>
      <c r="Q35" s="88">
        <v>0</v>
      </c>
      <c r="R35" s="88"/>
      <c r="S35" s="89">
        <v>2828</v>
      </c>
      <c r="T35" s="90">
        <v>408</v>
      </c>
      <c r="U35" s="90">
        <v>3236</v>
      </c>
    </row>
    <row r="36" spans="1:21">
      <c r="A36" s="86">
        <v>90421</v>
      </c>
      <c r="B36" s="87" t="s">
        <v>67</v>
      </c>
      <c r="C36" s="156">
        <v>2.4699529234480691E-5</v>
      </c>
      <c r="D36" s="156">
        <v>2.3200000000000001E-5</v>
      </c>
      <c r="E36" s="88">
        <v>8126</v>
      </c>
      <c r="F36" s="88">
        <v>-12804.497600000001</v>
      </c>
      <c r="G36" s="88">
        <v>11085</v>
      </c>
      <c r="H36" s="88"/>
      <c r="I36" s="89">
        <v>0</v>
      </c>
      <c r="J36" s="89">
        <v>22277</v>
      </c>
      <c r="K36" s="89">
        <v>0</v>
      </c>
      <c r="L36" s="88">
        <v>0</v>
      </c>
      <c r="M36" s="88"/>
      <c r="N36" s="89">
        <v>2606</v>
      </c>
      <c r="O36" s="89">
        <v>25433</v>
      </c>
      <c r="P36" s="89">
        <v>0</v>
      </c>
      <c r="Q36" s="88">
        <v>2106</v>
      </c>
      <c r="R36" s="88"/>
      <c r="S36" s="89">
        <v>5061</v>
      </c>
      <c r="T36" s="90">
        <v>-668</v>
      </c>
      <c r="U36" s="90">
        <v>4393</v>
      </c>
    </row>
    <row r="37" spans="1:21">
      <c r="A37" s="86">
        <v>90431</v>
      </c>
      <c r="B37" s="87" t="s">
        <v>68</v>
      </c>
      <c r="C37" s="156">
        <v>4.7600906002364547E-5</v>
      </c>
      <c r="D37" s="156">
        <v>3.3399999999999999E-5</v>
      </c>
      <c r="E37" s="88">
        <v>18668</v>
      </c>
      <c r="F37" s="88">
        <v>-18434.0612</v>
      </c>
      <c r="G37" s="88">
        <v>21363</v>
      </c>
      <c r="H37" s="88"/>
      <c r="I37" s="89">
        <v>0</v>
      </c>
      <c r="J37" s="89">
        <v>42931</v>
      </c>
      <c r="K37" s="89">
        <v>0</v>
      </c>
      <c r="L37" s="88">
        <v>11716</v>
      </c>
      <c r="M37" s="88"/>
      <c r="N37" s="89">
        <v>5021</v>
      </c>
      <c r="O37" s="89">
        <v>49013</v>
      </c>
      <c r="P37" s="89">
        <v>0</v>
      </c>
      <c r="Q37" s="88">
        <v>0</v>
      </c>
      <c r="R37" s="88"/>
      <c r="S37" s="89">
        <v>9753</v>
      </c>
      <c r="T37" s="90">
        <v>3239</v>
      </c>
      <c r="U37" s="90">
        <v>12992</v>
      </c>
    </row>
    <row r="38" spans="1:21">
      <c r="A38" s="86">
        <v>90441</v>
      </c>
      <c r="B38" s="87" t="s">
        <v>69</v>
      </c>
      <c r="C38" s="156">
        <v>1.0300940338385588E-5</v>
      </c>
      <c r="D38" s="156">
        <v>1.13E-5</v>
      </c>
      <c r="E38" s="88">
        <v>4748</v>
      </c>
      <c r="F38" s="88">
        <v>-6236.6733999999997</v>
      </c>
      <c r="G38" s="88">
        <v>4623</v>
      </c>
      <c r="H38" s="88"/>
      <c r="I38" s="89">
        <v>0</v>
      </c>
      <c r="J38" s="89">
        <v>9290</v>
      </c>
      <c r="K38" s="89">
        <v>0</v>
      </c>
      <c r="L38" s="88">
        <v>1820.91</v>
      </c>
      <c r="M38" s="88"/>
      <c r="N38" s="89">
        <v>1087</v>
      </c>
      <c r="O38" s="89">
        <v>10606</v>
      </c>
      <c r="P38" s="89">
        <v>0</v>
      </c>
      <c r="Q38" s="88">
        <v>271</v>
      </c>
      <c r="R38" s="88"/>
      <c r="S38" s="89">
        <v>2110</v>
      </c>
      <c r="T38" s="90">
        <v>538</v>
      </c>
      <c r="U38" s="90">
        <v>2648</v>
      </c>
    </row>
    <row r="39" spans="1:21">
      <c r="A39" s="86">
        <v>90451</v>
      </c>
      <c r="B39" s="87" t="s">
        <v>70</v>
      </c>
      <c r="C39" s="156">
        <v>1.2099092804982422E-5</v>
      </c>
      <c r="D39" s="156">
        <v>1.3699999999999999E-5</v>
      </c>
      <c r="E39" s="88">
        <v>5865</v>
      </c>
      <c r="F39" s="88">
        <v>-7561.2765999999992</v>
      </c>
      <c r="G39" s="88">
        <v>5430</v>
      </c>
      <c r="H39" s="88"/>
      <c r="I39" s="89">
        <v>0</v>
      </c>
      <c r="J39" s="89">
        <v>10913</v>
      </c>
      <c r="K39" s="89">
        <v>0</v>
      </c>
      <c r="L39" s="88">
        <v>667</v>
      </c>
      <c r="M39" s="88"/>
      <c r="N39" s="89">
        <v>1276</v>
      </c>
      <c r="O39" s="89">
        <v>12459</v>
      </c>
      <c r="P39" s="89">
        <v>0</v>
      </c>
      <c r="Q39" s="88">
        <v>390</v>
      </c>
      <c r="R39" s="88"/>
      <c r="S39" s="89">
        <v>2479</v>
      </c>
      <c r="T39" s="90">
        <v>121</v>
      </c>
      <c r="U39" s="90">
        <v>2600</v>
      </c>
    </row>
    <row r="40" spans="1:21">
      <c r="A40" s="86">
        <v>90461</v>
      </c>
      <c r="B40" s="87" t="s">
        <v>71</v>
      </c>
      <c r="C40" s="156">
        <v>1.719942861172363E-5</v>
      </c>
      <c r="D40" s="156">
        <v>9.9000000000000001E-6</v>
      </c>
      <c r="E40" s="88">
        <v>8678</v>
      </c>
      <c r="F40" s="88">
        <v>-5463.9881999999998</v>
      </c>
      <c r="G40" s="88">
        <v>7719</v>
      </c>
      <c r="H40" s="88"/>
      <c r="I40" s="89">
        <v>0</v>
      </c>
      <c r="J40" s="89">
        <v>15513</v>
      </c>
      <c r="K40" s="89">
        <v>0</v>
      </c>
      <c r="L40" s="88">
        <v>6435</v>
      </c>
      <c r="M40" s="88"/>
      <c r="N40" s="89">
        <v>1814</v>
      </c>
      <c r="O40" s="89">
        <v>17711</v>
      </c>
      <c r="P40" s="89">
        <v>0</v>
      </c>
      <c r="Q40" s="88">
        <v>2921.23</v>
      </c>
      <c r="R40" s="88"/>
      <c r="S40" s="89">
        <v>3524</v>
      </c>
      <c r="T40" s="90">
        <v>707</v>
      </c>
      <c r="U40" s="90">
        <v>4232</v>
      </c>
    </row>
    <row r="41" spans="1:21">
      <c r="A41" s="86">
        <v>90501</v>
      </c>
      <c r="B41" s="87" t="s">
        <v>72</v>
      </c>
      <c r="C41" s="156">
        <v>1.435199736192343E-3</v>
      </c>
      <c r="D41" s="156">
        <v>1.4383E-3</v>
      </c>
      <c r="E41" s="88">
        <v>617123</v>
      </c>
      <c r="F41" s="88">
        <v>-793823.6594</v>
      </c>
      <c r="G41" s="88">
        <v>644109</v>
      </c>
      <c r="H41" s="88"/>
      <c r="I41" s="89">
        <v>0</v>
      </c>
      <c r="J41" s="89">
        <v>1294430</v>
      </c>
      <c r="K41" s="89">
        <v>0</v>
      </c>
      <c r="L41" s="88">
        <v>63065</v>
      </c>
      <c r="M41" s="88"/>
      <c r="N41" s="89">
        <v>151404</v>
      </c>
      <c r="O41" s="89">
        <v>1477807</v>
      </c>
      <c r="P41" s="89">
        <v>0</v>
      </c>
      <c r="Q41" s="88">
        <v>0</v>
      </c>
      <c r="R41" s="88"/>
      <c r="S41" s="89">
        <v>294075</v>
      </c>
      <c r="T41" s="90">
        <v>19456</v>
      </c>
      <c r="U41" s="90">
        <v>313531</v>
      </c>
    </row>
    <row r="42" spans="1:21">
      <c r="A42" s="86">
        <v>90507</v>
      </c>
      <c r="B42" s="87" t="s">
        <v>73</v>
      </c>
      <c r="C42" s="156">
        <v>7.7006380725633977E-6</v>
      </c>
      <c r="D42" s="156">
        <v>8.1000000000000004E-6</v>
      </c>
      <c r="E42" s="88">
        <v>9150</v>
      </c>
      <c r="F42" s="88">
        <v>-4470.5358000000006</v>
      </c>
      <c r="G42" s="88">
        <v>3456</v>
      </c>
      <c r="H42" s="88"/>
      <c r="I42" s="89">
        <v>0</v>
      </c>
      <c r="J42" s="89">
        <v>6945</v>
      </c>
      <c r="K42" s="89">
        <v>0</v>
      </c>
      <c r="L42" s="88">
        <v>5370</v>
      </c>
      <c r="M42" s="88"/>
      <c r="N42" s="89">
        <v>812</v>
      </c>
      <c r="O42" s="89">
        <v>7929</v>
      </c>
      <c r="P42" s="89">
        <v>0</v>
      </c>
      <c r="Q42" s="88">
        <v>0</v>
      </c>
      <c r="R42" s="88"/>
      <c r="S42" s="89">
        <v>1578</v>
      </c>
      <c r="T42" s="90">
        <v>1471</v>
      </c>
      <c r="U42" s="90">
        <v>3048</v>
      </c>
    </row>
    <row r="43" spans="1:21">
      <c r="A43" s="86">
        <v>90511</v>
      </c>
      <c r="B43" s="87" t="s">
        <v>74</v>
      </c>
      <c r="C43" s="156">
        <v>9.0700860353520166E-5</v>
      </c>
      <c r="D43" s="156">
        <v>9.4199999999999999E-5</v>
      </c>
      <c r="E43" s="88">
        <v>46464</v>
      </c>
      <c r="F43" s="88">
        <v>-51990.675600000002</v>
      </c>
      <c r="G43" s="88">
        <v>40706</v>
      </c>
      <c r="H43" s="88"/>
      <c r="I43" s="89">
        <v>0</v>
      </c>
      <c r="J43" s="89">
        <v>81804</v>
      </c>
      <c r="K43" s="89">
        <v>0</v>
      </c>
      <c r="L43" s="88">
        <v>11362</v>
      </c>
      <c r="M43" s="88"/>
      <c r="N43" s="89">
        <v>9568</v>
      </c>
      <c r="O43" s="89">
        <v>93393</v>
      </c>
      <c r="P43" s="89">
        <v>0</v>
      </c>
      <c r="Q43" s="88">
        <v>0</v>
      </c>
      <c r="R43" s="88"/>
      <c r="S43" s="89">
        <v>18585</v>
      </c>
      <c r="T43" s="90">
        <v>3435</v>
      </c>
      <c r="U43" s="90">
        <v>22020</v>
      </c>
    </row>
    <row r="44" spans="1:21">
      <c r="A44" s="86">
        <v>90521</v>
      </c>
      <c r="B44" s="87" t="s">
        <v>75</v>
      </c>
      <c r="C44" s="156">
        <v>1.4509998590431957E-4</v>
      </c>
      <c r="D44" s="156">
        <v>1.451E-4</v>
      </c>
      <c r="E44" s="88">
        <v>51555</v>
      </c>
      <c r="F44" s="88">
        <v>-80083.301800000001</v>
      </c>
      <c r="G44" s="88">
        <v>65120</v>
      </c>
      <c r="H44" s="88"/>
      <c r="I44" s="89">
        <v>0</v>
      </c>
      <c r="J44" s="89">
        <v>130868</v>
      </c>
      <c r="K44" s="89">
        <v>0</v>
      </c>
      <c r="L44" s="88">
        <v>0</v>
      </c>
      <c r="M44" s="88"/>
      <c r="N44" s="89">
        <v>15307</v>
      </c>
      <c r="O44" s="89">
        <v>149408</v>
      </c>
      <c r="P44" s="89">
        <v>0</v>
      </c>
      <c r="Q44" s="88">
        <v>9513</v>
      </c>
      <c r="R44" s="88"/>
      <c r="S44" s="89">
        <v>29731</v>
      </c>
      <c r="T44" s="90">
        <v>-2739</v>
      </c>
      <c r="U44" s="90">
        <v>26993</v>
      </c>
    </row>
    <row r="45" spans="1:21">
      <c r="A45" s="86">
        <v>90601</v>
      </c>
      <c r="B45" s="87" t="s">
        <v>76</v>
      </c>
      <c r="C45" s="156">
        <v>1.2051008380906635E-3</v>
      </c>
      <c r="D45" s="156">
        <v>1.1927000000000001E-3</v>
      </c>
      <c r="E45" s="88">
        <v>500779</v>
      </c>
      <c r="F45" s="88">
        <v>-658272.59860000003</v>
      </c>
      <c r="G45" s="88">
        <v>540842</v>
      </c>
      <c r="H45" s="88"/>
      <c r="I45" s="89">
        <v>0</v>
      </c>
      <c r="J45" s="89">
        <v>1086899</v>
      </c>
      <c r="K45" s="89">
        <v>0</v>
      </c>
      <c r="L45" s="88">
        <v>46820</v>
      </c>
      <c r="M45" s="88"/>
      <c r="N45" s="89">
        <v>127130</v>
      </c>
      <c r="O45" s="89">
        <v>1240876</v>
      </c>
      <c r="P45" s="89">
        <v>0</v>
      </c>
      <c r="Q45" s="88">
        <v>0</v>
      </c>
      <c r="R45" s="88"/>
      <c r="S45" s="89">
        <v>246927</v>
      </c>
      <c r="T45" s="90">
        <v>14522</v>
      </c>
      <c r="U45" s="90">
        <v>261449</v>
      </c>
    </row>
    <row r="46" spans="1:21">
      <c r="A46" s="86">
        <v>90602</v>
      </c>
      <c r="B46" s="87" t="s">
        <v>960</v>
      </c>
      <c r="C46" s="156">
        <v>0</v>
      </c>
      <c r="D46" s="156">
        <v>0</v>
      </c>
      <c r="E46" s="88">
        <v>14166</v>
      </c>
      <c r="F46" s="88">
        <v>0</v>
      </c>
      <c r="G46" s="88">
        <v>0</v>
      </c>
      <c r="H46" s="88"/>
      <c r="I46" s="89">
        <v>0</v>
      </c>
      <c r="J46" s="89">
        <v>0</v>
      </c>
      <c r="K46" s="89">
        <v>0</v>
      </c>
      <c r="L46" s="88">
        <v>11227</v>
      </c>
      <c r="M46" s="88"/>
      <c r="N46" s="89">
        <v>0</v>
      </c>
      <c r="O46" s="89">
        <v>0</v>
      </c>
      <c r="P46" s="89">
        <v>0</v>
      </c>
      <c r="Q46" s="88">
        <v>0</v>
      </c>
      <c r="R46" s="88"/>
      <c r="S46" s="89">
        <v>0</v>
      </c>
      <c r="T46" s="90">
        <v>2939</v>
      </c>
      <c r="U46" s="90">
        <v>2939</v>
      </c>
    </row>
    <row r="47" spans="1:21">
      <c r="A47" s="86">
        <v>90605</v>
      </c>
      <c r="B47" s="87" t="s">
        <v>77</v>
      </c>
      <c r="C47" s="156">
        <v>3.639977533373717E-5</v>
      </c>
      <c r="D47" s="156">
        <v>3.8999999999999999E-5</v>
      </c>
      <c r="E47" s="88">
        <v>24597</v>
      </c>
      <c r="F47" s="88">
        <v>-21524.802</v>
      </c>
      <c r="G47" s="88">
        <v>16336</v>
      </c>
      <c r="H47" s="88"/>
      <c r="I47" s="89">
        <v>0</v>
      </c>
      <c r="J47" s="89">
        <v>32830</v>
      </c>
      <c r="K47" s="89">
        <v>0</v>
      </c>
      <c r="L47" s="88">
        <v>7730</v>
      </c>
      <c r="M47" s="88"/>
      <c r="N47" s="89">
        <v>3840</v>
      </c>
      <c r="O47" s="89">
        <v>37481</v>
      </c>
      <c r="P47" s="89">
        <v>0</v>
      </c>
      <c r="Q47" s="88">
        <v>0</v>
      </c>
      <c r="R47" s="88"/>
      <c r="S47" s="89">
        <v>7458</v>
      </c>
      <c r="T47" s="90">
        <v>2157</v>
      </c>
      <c r="U47" s="90">
        <v>9616</v>
      </c>
    </row>
    <row r="48" spans="1:21">
      <c r="A48" s="86">
        <v>90611</v>
      </c>
      <c r="B48" s="87" t="s">
        <v>78</v>
      </c>
      <c r="C48" s="156">
        <v>1.662990225427363E-4</v>
      </c>
      <c r="D48" s="156">
        <v>1.6090000000000001E-4</v>
      </c>
      <c r="E48" s="88">
        <v>60772</v>
      </c>
      <c r="F48" s="88">
        <v>-88803.606200000009</v>
      </c>
      <c r="G48" s="88">
        <v>74634</v>
      </c>
      <c r="H48" s="88"/>
      <c r="I48" s="89">
        <v>0</v>
      </c>
      <c r="J48" s="89">
        <v>149989</v>
      </c>
      <c r="K48" s="89">
        <v>0</v>
      </c>
      <c r="L48" s="88">
        <v>7621.51</v>
      </c>
      <c r="M48" s="88"/>
      <c r="N48" s="89">
        <v>17543</v>
      </c>
      <c r="O48" s="89">
        <v>171237</v>
      </c>
      <c r="P48" s="89">
        <v>0</v>
      </c>
      <c r="Q48" s="88">
        <v>1857</v>
      </c>
      <c r="R48" s="88"/>
      <c r="S48" s="89">
        <v>34075</v>
      </c>
      <c r="T48" s="90">
        <v>2063</v>
      </c>
      <c r="U48" s="90">
        <v>36138</v>
      </c>
    </row>
    <row r="49" spans="1:21">
      <c r="A49" s="86">
        <v>90617</v>
      </c>
      <c r="B49" s="87" t="s">
        <v>79</v>
      </c>
      <c r="C49" s="156">
        <v>2.6600178619867432E-5</v>
      </c>
      <c r="D49" s="156">
        <v>2.76E-5</v>
      </c>
      <c r="E49" s="88">
        <v>14138</v>
      </c>
      <c r="F49" s="88">
        <v>-15232.936799999999</v>
      </c>
      <c r="G49" s="88">
        <v>11938</v>
      </c>
      <c r="H49" s="88"/>
      <c r="I49" s="89">
        <v>0</v>
      </c>
      <c r="J49" s="89">
        <v>23991</v>
      </c>
      <c r="K49" s="89">
        <v>0</v>
      </c>
      <c r="L49" s="88">
        <v>8731</v>
      </c>
      <c r="M49" s="88"/>
      <c r="N49" s="89">
        <v>2806</v>
      </c>
      <c r="O49" s="89">
        <v>27390</v>
      </c>
      <c r="P49" s="89">
        <v>0</v>
      </c>
      <c r="Q49" s="88">
        <v>0</v>
      </c>
      <c r="R49" s="88"/>
      <c r="S49" s="89">
        <v>5450</v>
      </c>
      <c r="T49" s="90">
        <v>2782</v>
      </c>
      <c r="U49" s="90">
        <v>8233</v>
      </c>
    </row>
    <row r="50" spans="1:21">
      <c r="A50" s="86">
        <v>90621</v>
      </c>
      <c r="B50" s="87" t="s">
        <v>80</v>
      </c>
      <c r="C50" s="156">
        <v>7.9399460959989624E-5</v>
      </c>
      <c r="D50" s="156">
        <v>8.5799999999999998E-5</v>
      </c>
      <c r="E50" s="88">
        <v>29541</v>
      </c>
      <c r="F50" s="88">
        <v>-47354.564399999996</v>
      </c>
      <c r="G50" s="88">
        <v>35634</v>
      </c>
      <c r="H50" s="88"/>
      <c r="I50" s="89">
        <v>0</v>
      </c>
      <c r="J50" s="89">
        <v>71612</v>
      </c>
      <c r="K50" s="89">
        <v>0</v>
      </c>
      <c r="L50" s="88">
        <v>1776</v>
      </c>
      <c r="M50" s="88"/>
      <c r="N50" s="89">
        <v>8376</v>
      </c>
      <c r="O50" s="89">
        <v>81757</v>
      </c>
      <c r="P50" s="89">
        <v>0</v>
      </c>
      <c r="Q50" s="88">
        <v>6771</v>
      </c>
      <c r="R50" s="88"/>
      <c r="S50" s="89">
        <v>16269</v>
      </c>
      <c r="T50" s="90">
        <v>-1178</v>
      </c>
      <c r="U50" s="90">
        <v>15091</v>
      </c>
    </row>
    <row r="51" spans="1:21">
      <c r="A51" s="86">
        <v>90631</v>
      </c>
      <c r="B51" s="87" t="s">
        <v>81</v>
      </c>
      <c r="C51" s="156">
        <v>3.4539901896477721E-4</v>
      </c>
      <c r="D51" s="156">
        <v>3.7130000000000003E-4</v>
      </c>
      <c r="E51" s="88">
        <v>151489</v>
      </c>
      <c r="F51" s="88">
        <v>-204927.15340000001</v>
      </c>
      <c r="G51" s="88">
        <v>155013</v>
      </c>
      <c r="H51" s="88"/>
      <c r="I51" s="89">
        <v>0</v>
      </c>
      <c r="J51" s="89">
        <v>311522</v>
      </c>
      <c r="K51" s="89">
        <v>0</v>
      </c>
      <c r="L51" s="88">
        <v>0</v>
      </c>
      <c r="M51" s="88"/>
      <c r="N51" s="89">
        <v>36437</v>
      </c>
      <c r="O51" s="89">
        <v>355654</v>
      </c>
      <c r="P51" s="89">
        <v>0</v>
      </c>
      <c r="Q51" s="88">
        <v>20528</v>
      </c>
      <c r="R51" s="88"/>
      <c r="S51" s="89">
        <v>70773</v>
      </c>
      <c r="T51" s="90">
        <v>-6148</v>
      </c>
      <c r="U51" s="90">
        <v>64625</v>
      </c>
    </row>
    <row r="52" spans="1:21">
      <c r="A52" s="86">
        <v>90641</v>
      </c>
      <c r="B52" s="87" t="s">
        <v>82</v>
      </c>
      <c r="C52" s="156">
        <v>1.5399047951240058E-5</v>
      </c>
      <c r="D52" s="156">
        <v>1.5500000000000001E-5</v>
      </c>
      <c r="E52" s="88">
        <v>6958</v>
      </c>
      <c r="F52" s="88">
        <v>-8554.7290000000012</v>
      </c>
      <c r="G52" s="88">
        <v>6911</v>
      </c>
      <c r="H52" s="88"/>
      <c r="I52" s="89">
        <v>0</v>
      </c>
      <c r="J52" s="89">
        <v>13890</v>
      </c>
      <c r="K52" s="89">
        <v>0</v>
      </c>
      <c r="L52" s="88">
        <v>461</v>
      </c>
      <c r="M52" s="88"/>
      <c r="N52" s="89">
        <v>1625</v>
      </c>
      <c r="O52" s="89">
        <v>15857</v>
      </c>
      <c r="P52" s="89">
        <v>0</v>
      </c>
      <c r="Q52" s="88">
        <v>382.72</v>
      </c>
      <c r="R52" s="88"/>
      <c r="S52" s="89">
        <v>3155</v>
      </c>
      <c r="T52" s="90">
        <v>-7</v>
      </c>
      <c r="U52" s="90">
        <v>3148</v>
      </c>
    </row>
    <row r="53" spans="1:21">
      <c r="A53" s="86">
        <v>90651</v>
      </c>
      <c r="B53" s="87" t="s">
        <v>83</v>
      </c>
      <c r="C53" s="156">
        <v>1.0419925891937347E-4</v>
      </c>
      <c r="D53" s="156">
        <v>1.064E-4</v>
      </c>
      <c r="E53" s="88">
        <v>94636</v>
      </c>
      <c r="F53" s="88">
        <v>-58724.075199999999</v>
      </c>
      <c r="G53" s="88">
        <v>46764</v>
      </c>
      <c r="H53" s="88"/>
      <c r="I53" s="89">
        <v>0</v>
      </c>
      <c r="J53" s="89">
        <v>93980</v>
      </c>
      <c r="K53" s="89">
        <v>0</v>
      </c>
      <c r="L53" s="88">
        <v>39741</v>
      </c>
      <c r="M53" s="88"/>
      <c r="N53" s="89">
        <v>10992</v>
      </c>
      <c r="O53" s="89">
        <v>107293</v>
      </c>
      <c r="P53" s="89">
        <v>0</v>
      </c>
      <c r="Q53" s="88">
        <v>14070.94</v>
      </c>
      <c r="R53" s="88"/>
      <c r="S53" s="89">
        <v>21351</v>
      </c>
      <c r="T53" s="90">
        <v>5697</v>
      </c>
      <c r="U53" s="90">
        <v>27048</v>
      </c>
    </row>
    <row r="54" spans="1:21">
      <c r="A54" s="86">
        <v>90701</v>
      </c>
      <c r="B54" s="87" t="s">
        <v>84</v>
      </c>
      <c r="C54" s="156">
        <v>2.3326003676879341E-3</v>
      </c>
      <c r="D54" s="156">
        <v>2.2809000000000002E-3</v>
      </c>
      <c r="E54" s="88">
        <v>890157</v>
      </c>
      <c r="F54" s="88">
        <v>-1258869.7662000002</v>
      </c>
      <c r="G54" s="88">
        <v>1046857</v>
      </c>
      <c r="H54" s="88"/>
      <c r="I54" s="89">
        <v>0</v>
      </c>
      <c r="J54" s="89">
        <v>2103809</v>
      </c>
      <c r="K54" s="89">
        <v>0</v>
      </c>
      <c r="L54" s="88">
        <v>53808.04</v>
      </c>
      <c r="M54" s="88"/>
      <c r="N54" s="89">
        <v>246073</v>
      </c>
      <c r="O54" s="89">
        <v>2401848</v>
      </c>
      <c r="P54" s="89">
        <v>0</v>
      </c>
      <c r="Q54" s="88">
        <v>13017</v>
      </c>
      <c r="R54" s="88"/>
      <c r="S54" s="89">
        <v>477954</v>
      </c>
      <c r="T54" s="90">
        <v>14588</v>
      </c>
      <c r="U54" s="90">
        <v>492543</v>
      </c>
    </row>
    <row r="55" spans="1:21">
      <c r="A55" s="86">
        <v>90704</v>
      </c>
      <c r="B55" s="87" t="s">
        <v>85</v>
      </c>
      <c r="C55" s="156">
        <v>3.3300357637285871E-5</v>
      </c>
      <c r="D55" s="156">
        <v>3.8300000000000003E-5</v>
      </c>
      <c r="E55" s="88">
        <v>23966</v>
      </c>
      <c r="F55" s="88">
        <v>-21138.4594</v>
      </c>
      <c r="G55" s="88">
        <v>14945</v>
      </c>
      <c r="H55" s="88"/>
      <c r="I55" s="89">
        <v>0</v>
      </c>
      <c r="J55" s="89">
        <v>30034</v>
      </c>
      <c r="K55" s="89">
        <v>0</v>
      </c>
      <c r="L55" s="88">
        <v>7712</v>
      </c>
      <c r="M55" s="88"/>
      <c r="N55" s="89">
        <v>3513</v>
      </c>
      <c r="O55" s="89">
        <v>34289</v>
      </c>
      <c r="P55" s="89">
        <v>0</v>
      </c>
      <c r="Q55" s="88">
        <v>0</v>
      </c>
      <c r="R55" s="88"/>
      <c r="S55" s="89">
        <v>6823</v>
      </c>
      <c r="T55" s="90">
        <v>2237</v>
      </c>
      <c r="U55" s="90">
        <v>9060</v>
      </c>
    </row>
    <row r="56" spans="1:21">
      <c r="A56" s="86">
        <v>90705</v>
      </c>
      <c r="B56" s="87" t="s">
        <v>86</v>
      </c>
      <c r="C56" s="156">
        <v>3.0599786646560516E-5</v>
      </c>
      <c r="D56" s="156">
        <v>3.1300000000000002E-5</v>
      </c>
      <c r="E56" s="88">
        <v>19142</v>
      </c>
      <c r="F56" s="88">
        <v>-17275.0334</v>
      </c>
      <c r="G56" s="88">
        <v>13733</v>
      </c>
      <c r="H56" s="88"/>
      <c r="I56" s="89">
        <v>0</v>
      </c>
      <c r="J56" s="89">
        <v>27599</v>
      </c>
      <c r="K56" s="89">
        <v>0</v>
      </c>
      <c r="L56" s="88">
        <v>7044</v>
      </c>
      <c r="M56" s="88"/>
      <c r="N56" s="89">
        <v>3228</v>
      </c>
      <c r="O56" s="89">
        <v>31508</v>
      </c>
      <c r="P56" s="89">
        <v>0</v>
      </c>
      <c r="Q56" s="88">
        <v>0</v>
      </c>
      <c r="R56" s="88"/>
      <c r="S56" s="89">
        <v>6270</v>
      </c>
      <c r="T56" s="90">
        <v>2009</v>
      </c>
      <c r="U56" s="90">
        <v>8279</v>
      </c>
    </row>
    <row r="57" spans="1:21">
      <c r="A57" s="86">
        <v>90709</v>
      </c>
      <c r="B57" s="87" t="s">
        <v>87</v>
      </c>
      <c r="C57" s="156">
        <v>2.1789953657179394E-4</v>
      </c>
      <c r="D57" s="156">
        <v>2.2010000000000001E-4</v>
      </c>
      <c r="E57" s="88">
        <v>82446</v>
      </c>
      <c r="F57" s="88">
        <v>-121477.15180000001</v>
      </c>
      <c r="G57" s="88">
        <v>97792</v>
      </c>
      <c r="H57" s="88"/>
      <c r="I57" s="89">
        <v>0</v>
      </c>
      <c r="J57" s="89">
        <v>196527</v>
      </c>
      <c r="K57" s="89">
        <v>0</v>
      </c>
      <c r="L57" s="88">
        <v>15357</v>
      </c>
      <c r="M57" s="88"/>
      <c r="N57" s="89">
        <v>22987</v>
      </c>
      <c r="O57" s="89">
        <v>224369</v>
      </c>
      <c r="P57" s="89">
        <v>0</v>
      </c>
      <c r="Q57" s="88">
        <v>6710</v>
      </c>
      <c r="R57" s="88"/>
      <c r="S57" s="89">
        <v>44648</v>
      </c>
      <c r="T57" s="90">
        <v>3380</v>
      </c>
      <c r="U57" s="90">
        <v>48028</v>
      </c>
    </row>
    <row r="58" spans="1:21">
      <c r="A58" s="86">
        <v>90711</v>
      </c>
      <c r="B58" s="87" t="s">
        <v>88</v>
      </c>
      <c r="C58" s="156">
        <v>1.8801990218942684E-3</v>
      </c>
      <c r="D58" s="156">
        <v>1.9138E-3</v>
      </c>
      <c r="E58" s="88">
        <v>712713</v>
      </c>
      <c r="F58" s="88">
        <v>-1056260.6684000001</v>
      </c>
      <c r="G58" s="88">
        <v>843822</v>
      </c>
      <c r="H58" s="88"/>
      <c r="I58" s="89">
        <v>0</v>
      </c>
      <c r="J58" s="89">
        <v>1695782</v>
      </c>
      <c r="K58" s="89">
        <v>0</v>
      </c>
      <c r="L58" s="88">
        <v>0</v>
      </c>
      <c r="M58" s="88"/>
      <c r="N58" s="89">
        <v>198348</v>
      </c>
      <c r="O58" s="89">
        <v>1936017</v>
      </c>
      <c r="P58" s="89">
        <v>0</v>
      </c>
      <c r="Q58" s="88">
        <v>108507</v>
      </c>
      <c r="R58" s="88"/>
      <c r="S58" s="89">
        <v>385257</v>
      </c>
      <c r="T58" s="90">
        <v>-31412</v>
      </c>
      <c r="U58" s="90">
        <v>353844</v>
      </c>
    </row>
    <row r="59" spans="1:21">
      <c r="A59" s="86">
        <v>90721</v>
      </c>
      <c r="B59" s="87" t="s">
        <v>89</v>
      </c>
      <c r="C59" s="156">
        <v>3.8200155994220742E-5</v>
      </c>
      <c r="D59" s="156">
        <v>3.43E-5</v>
      </c>
      <c r="E59" s="88">
        <v>15565</v>
      </c>
      <c r="F59" s="88">
        <v>-18930.787400000001</v>
      </c>
      <c r="G59" s="88">
        <v>17144</v>
      </c>
      <c r="H59" s="88"/>
      <c r="I59" s="89">
        <v>0</v>
      </c>
      <c r="J59" s="89">
        <v>34453</v>
      </c>
      <c r="K59" s="89">
        <v>0</v>
      </c>
      <c r="L59" s="88">
        <v>7738</v>
      </c>
      <c r="M59" s="88"/>
      <c r="N59" s="89">
        <v>4030</v>
      </c>
      <c r="O59" s="89">
        <v>39334</v>
      </c>
      <c r="P59" s="89">
        <v>0</v>
      </c>
      <c r="Q59" s="88">
        <v>0</v>
      </c>
      <c r="R59" s="88"/>
      <c r="S59" s="89">
        <v>7827</v>
      </c>
      <c r="T59" s="90">
        <v>2391</v>
      </c>
      <c r="U59" s="90">
        <v>10218</v>
      </c>
    </row>
    <row r="60" spans="1:21">
      <c r="A60" s="86">
        <v>90731</v>
      </c>
      <c r="B60" s="87" t="s">
        <v>90</v>
      </c>
      <c r="C60" s="156">
        <v>1.9459931309818412E-4</v>
      </c>
      <c r="D60" s="156">
        <v>2.0129999999999999E-4</v>
      </c>
      <c r="E60" s="88">
        <v>81673</v>
      </c>
      <c r="F60" s="88">
        <v>-111101.0934</v>
      </c>
      <c r="G60" s="88">
        <v>87335</v>
      </c>
      <c r="H60" s="88"/>
      <c r="I60" s="89">
        <v>0</v>
      </c>
      <c r="J60" s="89">
        <v>175513</v>
      </c>
      <c r="K60" s="89">
        <v>0</v>
      </c>
      <c r="L60" s="88">
        <v>0</v>
      </c>
      <c r="M60" s="88"/>
      <c r="N60" s="89">
        <v>20529</v>
      </c>
      <c r="O60" s="89">
        <v>200377</v>
      </c>
      <c r="P60" s="89">
        <v>0</v>
      </c>
      <c r="Q60" s="88">
        <v>10287</v>
      </c>
      <c r="R60" s="88"/>
      <c r="S60" s="89">
        <v>39874</v>
      </c>
      <c r="T60" s="90">
        <v>-3227</v>
      </c>
      <c r="U60" s="90">
        <v>36647</v>
      </c>
    </row>
    <row r="61" spans="1:21">
      <c r="A61" s="86">
        <v>90741</v>
      </c>
      <c r="B61" s="87" t="s">
        <v>91</v>
      </c>
      <c r="C61" s="156">
        <v>1.2800973879304607E-5</v>
      </c>
      <c r="D61" s="156">
        <v>1.11E-5</v>
      </c>
      <c r="E61" s="88">
        <v>7438</v>
      </c>
      <c r="F61" s="88">
        <v>-6126.2898000000005</v>
      </c>
      <c r="G61" s="88">
        <v>5745</v>
      </c>
      <c r="H61" s="88"/>
      <c r="I61" s="89">
        <v>0</v>
      </c>
      <c r="J61" s="89">
        <v>11545</v>
      </c>
      <c r="K61" s="89">
        <v>0</v>
      </c>
      <c r="L61" s="88">
        <v>2946</v>
      </c>
      <c r="M61" s="88"/>
      <c r="N61" s="89">
        <v>1350</v>
      </c>
      <c r="O61" s="89">
        <v>13180</v>
      </c>
      <c r="P61" s="89">
        <v>0</v>
      </c>
      <c r="Q61" s="88">
        <v>2248.48</v>
      </c>
      <c r="R61" s="88"/>
      <c r="S61" s="89">
        <v>2623</v>
      </c>
      <c r="T61" s="90">
        <v>19</v>
      </c>
      <c r="U61" s="90">
        <v>2642</v>
      </c>
    </row>
    <row r="62" spans="1:21">
      <c r="A62" s="86">
        <v>90751</v>
      </c>
      <c r="B62" s="87" t="s">
        <v>92</v>
      </c>
      <c r="C62" s="156">
        <v>6.1999494898459643E-5</v>
      </c>
      <c r="D62" s="156">
        <v>5.6700000000000003E-5</v>
      </c>
      <c r="E62" s="88">
        <v>27597</v>
      </c>
      <c r="F62" s="88">
        <v>-31293.750600000003</v>
      </c>
      <c r="G62" s="88">
        <v>27825</v>
      </c>
      <c r="H62" s="88"/>
      <c r="I62" s="89">
        <v>0</v>
      </c>
      <c r="J62" s="89">
        <v>55919</v>
      </c>
      <c r="K62" s="89">
        <v>0</v>
      </c>
      <c r="L62" s="88">
        <v>12005</v>
      </c>
      <c r="M62" s="88"/>
      <c r="N62" s="89">
        <v>6541</v>
      </c>
      <c r="O62" s="89">
        <v>63841</v>
      </c>
      <c r="P62" s="89">
        <v>0</v>
      </c>
      <c r="Q62" s="88">
        <v>0</v>
      </c>
      <c r="R62" s="88"/>
      <c r="S62" s="89">
        <v>12704</v>
      </c>
      <c r="T62" s="90">
        <v>3613</v>
      </c>
      <c r="U62" s="90">
        <v>16317</v>
      </c>
    </row>
    <row r="63" spans="1:21">
      <c r="A63" s="86">
        <v>90801</v>
      </c>
      <c r="B63" s="87" t="s">
        <v>93</v>
      </c>
      <c r="C63" s="156">
        <v>1.0471998783070395E-3</v>
      </c>
      <c r="D63" s="156">
        <v>8.1099999999999998E-4</v>
      </c>
      <c r="E63" s="88">
        <v>427650</v>
      </c>
      <c r="F63" s="88">
        <v>-447605.49799999996</v>
      </c>
      <c r="G63" s="88">
        <v>469977</v>
      </c>
      <c r="H63" s="88"/>
      <c r="I63" s="89">
        <v>0</v>
      </c>
      <c r="J63" s="89">
        <v>944486</v>
      </c>
      <c r="K63" s="89">
        <v>0</v>
      </c>
      <c r="L63" s="88">
        <v>172175</v>
      </c>
      <c r="M63" s="88"/>
      <c r="N63" s="89">
        <v>110472</v>
      </c>
      <c r="O63" s="89">
        <v>1078288</v>
      </c>
      <c r="P63" s="89">
        <v>0</v>
      </c>
      <c r="Q63" s="88">
        <v>0</v>
      </c>
      <c r="R63" s="88"/>
      <c r="S63" s="89">
        <v>214573</v>
      </c>
      <c r="T63" s="90">
        <v>45533</v>
      </c>
      <c r="U63" s="90">
        <v>260107</v>
      </c>
    </row>
    <row r="64" spans="1:21">
      <c r="A64" s="86">
        <v>90804</v>
      </c>
      <c r="B64" s="87" t="s">
        <v>94</v>
      </c>
      <c r="C64" s="156">
        <v>4.699260907128532E-6</v>
      </c>
      <c r="D64" s="156">
        <v>3.8999999999999999E-6</v>
      </c>
      <c r="E64" s="88">
        <v>2282</v>
      </c>
      <c r="F64" s="88">
        <v>-2152.4802</v>
      </c>
      <c r="G64" s="88">
        <v>2109</v>
      </c>
      <c r="H64" s="88"/>
      <c r="I64" s="89">
        <v>0</v>
      </c>
      <c r="J64" s="89">
        <v>4239</v>
      </c>
      <c r="K64" s="89">
        <v>0</v>
      </c>
      <c r="L64" s="88">
        <v>2252</v>
      </c>
      <c r="M64" s="88"/>
      <c r="N64" s="89">
        <v>496</v>
      </c>
      <c r="O64" s="89">
        <v>4840</v>
      </c>
      <c r="P64" s="89">
        <v>0</v>
      </c>
      <c r="Q64" s="88">
        <v>0</v>
      </c>
      <c r="R64" s="88"/>
      <c r="S64" s="89">
        <v>963</v>
      </c>
      <c r="T64" s="90">
        <v>691</v>
      </c>
      <c r="U64" s="90">
        <v>1654</v>
      </c>
    </row>
    <row r="65" spans="1:21">
      <c r="A65" s="86">
        <v>90805</v>
      </c>
      <c r="B65" s="87" t="s">
        <v>95</v>
      </c>
      <c r="C65" s="156">
        <v>5.2799282340122189E-5</v>
      </c>
      <c r="D65" s="156">
        <v>5.3000000000000001E-5</v>
      </c>
      <c r="E65" s="88">
        <v>34021</v>
      </c>
      <c r="F65" s="88">
        <v>-29251.653999999999</v>
      </c>
      <c r="G65" s="88">
        <v>23696</v>
      </c>
      <c r="H65" s="88"/>
      <c r="I65" s="89">
        <v>0</v>
      </c>
      <c r="J65" s="89">
        <v>47621</v>
      </c>
      <c r="K65" s="89">
        <v>0</v>
      </c>
      <c r="L65" s="88">
        <v>16785</v>
      </c>
      <c r="M65" s="88"/>
      <c r="N65" s="89">
        <v>5570</v>
      </c>
      <c r="O65" s="89">
        <v>54367</v>
      </c>
      <c r="P65" s="89">
        <v>0</v>
      </c>
      <c r="Q65" s="88">
        <v>0</v>
      </c>
      <c r="R65" s="88"/>
      <c r="S65" s="89">
        <v>10819</v>
      </c>
      <c r="T65" s="90">
        <v>4906</v>
      </c>
      <c r="U65" s="90">
        <v>15725</v>
      </c>
    </row>
    <row r="66" spans="1:21">
      <c r="A66" s="86">
        <v>90808</v>
      </c>
      <c r="B66" s="87" t="s">
        <v>96</v>
      </c>
      <c r="C66" s="156">
        <v>1.1759961695421036E-4</v>
      </c>
      <c r="D66" s="156">
        <v>1.198E-4</v>
      </c>
      <c r="E66" s="88">
        <v>52392</v>
      </c>
      <c r="F66" s="88">
        <v>-66119.776400000002</v>
      </c>
      <c r="G66" s="88">
        <v>52778</v>
      </c>
      <c r="H66" s="88"/>
      <c r="I66" s="89">
        <v>0</v>
      </c>
      <c r="J66" s="89">
        <v>106065</v>
      </c>
      <c r="K66" s="89">
        <v>0</v>
      </c>
      <c r="L66" s="88">
        <v>1926</v>
      </c>
      <c r="M66" s="88"/>
      <c r="N66" s="89">
        <v>12406</v>
      </c>
      <c r="O66" s="89">
        <v>121091</v>
      </c>
      <c r="P66" s="89">
        <v>0</v>
      </c>
      <c r="Q66" s="88">
        <v>1196</v>
      </c>
      <c r="R66" s="88"/>
      <c r="S66" s="89">
        <v>24096</v>
      </c>
      <c r="T66" s="90">
        <v>104</v>
      </c>
      <c r="U66" s="90">
        <v>24201</v>
      </c>
    </row>
    <row r="67" spans="1:21">
      <c r="A67" s="86">
        <v>90811</v>
      </c>
      <c r="B67" s="87" t="s">
        <v>97</v>
      </c>
      <c r="C67" s="156">
        <v>3.6199237883930833E-5</v>
      </c>
      <c r="D67" s="156">
        <v>3.4700000000000003E-5</v>
      </c>
      <c r="E67" s="88">
        <v>12163</v>
      </c>
      <c r="F67" s="88">
        <v>-19151.554600000003</v>
      </c>
      <c r="G67" s="88">
        <v>16246</v>
      </c>
      <c r="H67" s="88"/>
      <c r="I67" s="89">
        <v>0</v>
      </c>
      <c r="J67" s="89">
        <v>32649</v>
      </c>
      <c r="K67" s="89">
        <v>0</v>
      </c>
      <c r="L67" s="88">
        <v>1423.24</v>
      </c>
      <c r="M67" s="88"/>
      <c r="N67" s="89">
        <v>3819</v>
      </c>
      <c r="O67" s="89">
        <v>37275</v>
      </c>
      <c r="P67" s="89">
        <v>0</v>
      </c>
      <c r="Q67" s="88">
        <v>1021</v>
      </c>
      <c r="R67" s="88"/>
      <c r="S67" s="89">
        <v>7417</v>
      </c>
      <c r="T67" s="90">
        <v>209</v>
      </c>
      <c r="U67" s="90">
        <v>7626</v>
      </c>
    </row>
    <row r="68" spans="1:21">
      <c r="A68" s="86">
        <v>90812</v>
      </c>
      <c r="B68" s="87" t="s">
        <v>98</v>
      </c>
      <c r="C68" s="156">
        <v>2.4089895387069421E-4</v>
      </c>
      <c r="D68" s="156">
        <v>2.433E-4</v>
      </c>
      <c r="E68" s="88">
        <v>102408</v>
      </c>
      <c r="F68" s="88">
        <v>-134281.64939999999</v>
      </c>
      <c r="G68" s="88">
        <v>108114</v>
      </c>
      <c r="H68" s="88"/>
      <c r="I68" s="89">
        <v>0</v>
      </c>
      <c r="J68" s="89">
        <v>217272</v>
      </c>
      <c r="K68" s="89">
        <v>0</v>
      </c>
      <c r="L68" s="88">
        <v>12714</v>
      </c>
      <c r="M68" s="88"/>
      <c r="N68" s="89">
        <v>25413</v>
      </c>
      <c r="O68" s="89">
        <v>248052</v>
      </c>
      <c r="P68" s="89">
        <v>0</v>
      </c>
      <c r="Q68" s="88">
        <v>0</v>
      </c>
      <c r="R68" s="88"/>
      <c r="S68" s="89">
        <v>49361</v>
      </c>
      <c r="T68" s="90">
        <v>4141</v>
      </c>
      <c r="U68" s="90">
        <v>53502</v>
      </c>
    </row>
    <row r="69" spans="1:21">
      <c r="A69" s="86">
        <v>90813</v>
      </c>
      <c r="B69" s="87" t="s">
        <v>99</v>
      </c>
      <c r="C69" s="156">
        <v>5.3989137875639793E-6</v>
      </c>
      <c r="D69" s="156">
        <v>6.0000000000000002E-6</v>
      </c>
      <c r="E69" s="88">
        <v>1789</v>
      </c>
      <c r="F69" s="88">
        <v>-3311.5080000000003</v>
      </c>
      <c r="G69" s="88">
        <v>2423</v>
      </c>
      <c r="H69" s="88"/>
      <c r="I69" s="89">
        <v>0</v>
      </c>
      <c r="J69" s="89">
        <v>4870</v>
      </c>
      <c r="K69" s="89">
        <v>0</v>
      </c>
      <c r="L69" s="88">
        <v>0</v>
      </c>
      <c r="M69" s="88"/>
      <c r="N69" s="89">
        <v>570</v>
      </c>
      <c r="O69" s="89">
        <v>5560</v>
      </c>
      <c r="P69" s="89">
        <v>0</v>
      </c>
      <c r="Q69" s="88">
        <v>1134</v>
      </c>
      <c r="R69" s="88"/>
      <c r="S69" s="89">
        <v>1106</v>
      </c>
      <c r="T69" s="90">
        <v>-325</v>
      </c>
      <c r="U69" s="90">
        <v>782</v>
      </c>
    </row>
    <row r="70" spans="1:21">
      <c r="A70" s="86">
        <v>90861</v>
      </c>
      <c r="B70" s="87" t="s">
        <v>100</v>
      </c>
      <c r="C70" s="156">
        <v>5.3008732565475474E-6</v>
      </c>
      <c r="D70" s="156">
        <v>2.5000000000000002E-6</v>
      </c>
      <c r="E70" s="88">
        <v>3631</v>
      </c>
      <c r="F70" s="88">
        <v>-1379.7950000000001</v>
      </c>
      <c r="G70" s="88">
        <v>2379</v>
      </c>
      <c r="H70" s="88"/>
      <c r="I70" s="89">
        <v>0</v>
      </c>
      <c r="J70" s="89">
        <v>4780</v>
      </c>
      <c r="K70" s="89">
        <v>0</v>
      </c>
      <c r="L70" s="88">
        <v>3128</v>
      </c>
      <c r="M70" s="88"/>
      <c r="N70" s="89">
        <v>559</v>
      </c>
      <c r="O70" s="89">
        <v>5457</v>
      </c>
      <c r="P70" s="89">
        <v>0</v>
      </c>
      <c r="Q70" s="88">
        <v>3373</v>
      </c>
      <c r="R70" s="88"/>
      <c r="S70" s="89">
        <v>1086</v>
      </c>
      <c r="T70" s="90">
        <v>-309</v>
      </c>
      <c r="U70" s="90">
        <v>777</v>
      </c>
    </row>
    <row r="71" spans="1:21">
      <c r="A71" s="86">
        <v>90901</v>
      </c>
      <c r="B71" s="87" t="s">
        <v>101</v>
      </c>
      <c r="C71" s="156">
        <v>2.2186995525857074E-3</v>
      </c>
      <c r="D71" s="156">
        <v>2.2320999999999999E-3</v>
      </c>
      <c r="E71" s="88">
        <v>894842</v>
      </c>
      <c r="F71" s="88">
        <v>-1231936.1677999999</v>
      </c>
      <c r="G71" s="88">
        <v>995739</v>
      </c>
      <c r="H71" s="88"/>
      <c r="I71" s="89">
        <v>0</v>
      </c>
      <c r="J71" s="89">
        <v>2001081</v>
      </c>
      <c r="K71" s="89">
        <v>0</v>
      </c>
      <c r="L71" s="88">
        <v>13700.18</v>
      </c>
      <c r="M71" s="88"/>
      <c r="N71" s="89">
        <v>234057</v>
      </c>
      <c r="O71" s="89">
        <v>2284567</v>
      </c>
      <c r="P71" s="89">
        <v>0</v>
      </c>
      <c r="Q71" s="88">
        <v>18132</v>
      </c>
      <c r="R71" s="88"/>
      <c r="S71" s="89">
        <v>454616</v>
      </c>
      <c r="T71" s="90">
        <v>-165</v>
      </c>
      <c r="U71" s="90">
        <v>454452</v>
      </c>
    </row>
    <row r="72" spans="1:21">
      <c r="A72" s="86">
        <v>90911</v>
      </c>
      <c r="B72" s="87" t="s">
        <v>102</v>
      </c>
      <c r="C72" s="156">
        <v>3.6859897371348385E-4</v>
      </c>
      <c r="D72" s="156">
        <v>3.7050000000000001E-4</v>
      </c>
      <c r="E72" s="88">
        <v>136466</v>
      </c>
      <c r="F72" s="88">
        <v>-204485.61900000001</v>
      </c>
      <c r="G72" s="88">
        <v>165425</v>
      </c>
      <c r="H72" s="88"/>
      <c r="I72" s="89">
        <v>0</v>
      </c>
      <c r="J72" s="89">
        <v>332446</v>
      </c>
      <c r="K72" s="89">
        <v>0</v>
      </c>
      <c r="L72" s="88">
        <v>0</v>
      </c>
      <c r="M72" s="88"/>
      <c r="N72" s="89">
        <v>38885</v>
      </c>
      <c r="O72" s="89">
        <v>379543</v>
      </c>
      <c r="P72" s="89">
        <v>0</v>
      </c>
      <c r="Q72" s="88">
        <v>48276</v>
      </c>
      <c r="R72" s="88"/>
      <c r="S72" s="89">
        <v>75527</v>
      </c>
      <c r="T72" s="90">
        <v>-15241</v>
      </c>
      <c r="U72" s="90">
        <v>60286</v>
      </c>
    </row>
    <row r="73" spans="1:21">
      <c r="A73" s="86">
        <v>90917</v>
      </c>
      <c r="B73" s="87" t="s">
        <v>103</v>
      </c>
      <c r="C73" s="156">
        <v>1.0100402888579249E-5</v>
      </c>
      <c r="D73" s="156">
        <v>1.0499999999999999E-5</v>
      </c>
      <c r="E73" s="88">
        <v>5035</v>
      </c>
      <c r="F73" s="88">
        <v>-5795.1390000000001</v>
      </c>
      <c r="G73" s="88">
        <v>4533</v>
      </c>
      <c r="H73" s="88"/>
      <c r="I73" s="89">
        <v>0</v>
      </c>
      <c r="J73" s="89">
        <v>9109</v>
      </c>
      <c r="K73" s="89">
        <v>0</v>
      </c>
      <c r="L73" s="88">
        <v>442</v>
      </c>
      <c r="M73" s="88"/>
      <c r="N73" s="89">
        <v>1065</v>
      </c>
      <c r="O73" s="89">
        <v>10400</v>
      </c>
      <c r="P73" s="89">
        <v>0</v>
      </c>
      <c r="Q73" s="88">
        <v>1325</v>
      </c>
      <c r="R73" s="88"/>
      <c r="S73" s="89">
        <v>2070</v>
      </c>
      <c r="T73" s="90">
        <v>-327</v>
      </c>
      <c r="U73" s="90">
        <v>1742</v>
      </c>
    </row>
    <row r="74" spans="1:21">
      <c r="A74" s="86">
        <v>90918</v>
      </c>
      <c r="B74" s="87" t="s">
        <v>104</v>
      </c>
      <c r="C74" s="156">
        <v>1.3500626759740055E-5</v>
      </c>
      <c r="D74" s="156">
        <v>1.3699999999999999E-5</v>
      </c>
      <c r="E74" s="88">
        <v>4475</v>
      </c>
      <c r="F74" s="88">
        <v>-7561.2765999999992</v>
      </c>
      <c r="G74" s="88">
        <v>6059</v>
      </c>
      <c r="H74" s="88"/>
      <c r="I74" s="89">
        <v>0</v>
      </c>
      <c r="J74" s="89">
        <v>12176</v>
      </c>
      <c r="K74" s="89">
        <v>0</v>
      </c>
      <c r="L74" s="88">
        <v>0</v>
      </c>
      <c r="M74" s="88"/>
      <c r="N74" s="89">
        <v>1424</v>
      </c>
      <c r="O74" s="89">
        <v>13901</v>
      </c>
      <c r="P74" s="89">
        <v>0</v>
      </c>
      <c r="Q74" s="88">
        <v>1838</v>
      </c>
      <c r="R74" s="88"/>
      <c r="S74" s="89">
        <v>2766</v>
      </c>
      <c r="T74" s="90">
        <v>-545</v>
      </c>
      <c r="U74" s="90">
        <v>2221</v>
      </c>
    </row>
    <row r="75" spans="1:21">
      <c r="A75" s="86">
        <v>90921</v>
      </c>
      <c r="B75" s="87" t="s">
        <v>105</v>
      </c>
      <c r="C75" s="156">
        <v>1.1489904596348501E-4</v>
      </c>
      <c r="D75" s="156">
        <v>1.07E-4</v>
      </c>
      <c r="E75" s="88">
        <v>47588</v>
      </c>
      <c r="F75" s="88">
        <v>-59055.226000000002</v>
      </c>
      <c r="G75" s="88">
        <v>51566</v>
      </c>
      <c r="H75" s="88"/>
      <c r="I75" s="89">
        <v>0</v>
      </c>
      <c r="J75" s="89">
        <v>103630</v>
      </c>
      <c r="K75" s="89">
        <v>0</v>
      </c>
      <c r="L75" s="88">
        <v>6080</v>
      </c>
      <c r="M75" s="88"/>
      <c r="N75" s="89">
        <v>12121</v>
      </c>
      <c r="O75" s="89">
        <v>118311</v>
      </c>
      <c r="P75" s="89">
        <v>0</v>
      </c>
      <c r="Q75" s="88">
        <v>5116</v>
      </c>
      <c r="R75" s="88"/>
      <c r="S75" s="89">
        <v>23543</v>
      </c>
      <c r="T75" s="90">
        <v>-119</v>
      </c>
      <c r="U75" s="90">
        <v>23424</v>
      </c>
    </row>
    <row r="76" spans="1:21">
      <c r="A76" s="86">
        <v>90931</v>
      </c>
      <c r="B76" s="87" t="s">
        <v>106</v>
      </c>
      <c r="C76" s="156">
        <v>6.2699147778895096E-5</v>
      </c>
      <c r="D76" s="156">
        <v>5.4500000000000003E-5</v>
      </c>
      <c r="E76" s="88">
        <v>24578</v>
      </c>
      <c r="F76" s="88">
        <v>-30079.531000000003</v>
      </c>
      <c r="G76" s="88">
        <v>28139</v>
      </c>
      <c r="H76" s="88"/>
      <c r="I76" s="89">
        <v>0</v>
      </c>
      <c r="J76" s="89">
        <v>56550</v>
      </c>
      <c r="K76" s="89">
        <v>0</v>
      </c>
      <c r="L76" s="88">
        <v>9134</v>
      </c>
      <c r="M76" s="88"/>
      <c r="N76" s="89">
        <v>6614</v>
      </c>
      <c r="O76" s="89">
        <v>64561</v>
      </c>
      <c r="P76" s="89">
        <v>0</v>
      </c>
      <c r="Q76" s="88">
        <v>0</v>
      </c>
      <c r="R76" s="88"/>
      <c r="S76" s="89">
        <v>12847</v>
      </c>
      <c r="T76" s="90">
        <v>2696</v>
      </c>
      <c r="U76" s="90">
        <v>15543</v>
      </c>
    </row>
    <row r="77" spans="1:21">
      <c r="A77" s="86">
        <v>90941</v>
      </c>
      <c r="B77" s="87" t="s">
        <v>107</v>
      </c>
      <c r="C77" s="156">
        <v>8.1199841620473189E-5</v>
      </c>
      <c r="D77" s="156">
        <v>9.6600000000000003E-5</v>
      </c>
      <c r="E77" s="88">
        <v>34702</v>
      </c>
      <c r="F77" s="88">
        <v>-53315.2788</v>
      </c>
      <c r="G77" s="88">
        <v>36442</v>
      </c>
      <c r="H77" s="88"/>
      <c r="I77" s="89">
        <v>0</v>
      </c>
      <c r="J77" s="89">
        <v>73236</v>
      </c>
      <c r="K77" s="89">
        <v>0</v>
      </c>
      <c r="L77" s="88">
        <v>0</v>
      </c>
      <c r="M77" s="88"/>
      <c r="N77" s="89">
        <v>8566</v>
      </c>
      <c r="O77" s="89">
        <v>83611</v>
      </c>
      <c r="P77" s="89">
        <v>0</v>
      </c>
      <c r="Q77" s="88">
        <v>10386</v>
      </c>
      <c r="R77" s="88"/>
      <c r="S77" s="89">
        <v>16638</v>
      </c>
      <c r="T77" s="90">
        <v>-2778</v>
      </c>
      <c r="U77" s="90">
        <v>13860</v>
      </c>
    </row>
    <row r="78" spans="1:21">
      <c r="A78" s="86">
        <v>91001</v>
      </c>
      <c r="B78" s="87" t="s">
        <v>108</v>
      </c>
      <c r="C78" s="156">
        <v>6.5719999358900046E-3</v>
      </c>
      <c r="D78" s="156">
        <v>6.5332000000000003E-3</v>
      </c>
      <c r="E78" s="88">
        <v>2591710</v>
      </c>
      <c r="F78" s="88">
        <v>-3605790.6776000001</v>
      </c>
      <c r="G78" s="88">
        <v>2949474</v>
      </c>
      <c r="H78" s="88"/>
      <c r="I78" s="89">
        <v>0</v>
      </c>
      <c r="J78" s="89">
        <v>5927392</v>
      </c>
      <c r="K78" s="89">
        <v>0</v>
      </c>
      <c r="L78" s="88">
        <v>108217.07</v>
      </c>
      <c r="M78" s="88"/>
      <c r="N78" s="89">
        <v>693300</v>
      </c>
      <c r="O78" s="89">
        <v>6767103</v>
      </c>
      <c r="P78" s="89">
        <v>0</v>
      </c>
      <c r="Q78" s="88">
        <v>45305</v>
      </c>
      <c r="R78" s="88"/>
      <c r="S78" s="89">
        <v>1346616</v>
      </c>
      <c r="T78" s="90">
        <v>24333</v>
      </c>
      <c r="U78" s="90">
        <v>1370949</v>
      </c>
    </row>
    <row r="79" spans="1:21">
      <c r="A79" s="86">
        <v>91002</v>
      </c>
      <c r="B79" s="87" t="s">
        <v>109</v>
      </c>
      <c r="C79" s="156">
        <v>5.8929935000090624E-4</v>
      </c>
      <c r="D79" s="156">
        <v>5.978E-4</v>
      </c>
      <c r="E79" s="88">
        <v>199043</v>
      </c>
      <c r="F79" s="88">
        <v>-329936.58039999998</v>
      </c>
      <c r="G79" s="88">
        <v>264474</v>
      </c>
      <c r="H79" s="88"/>
      <c r="I79" s="89">
        <v>0</v>
      </c>
      <c r="J79" s="89">
        <v>531499</v>
      </c>
      <c r="K79" s="89">
        <v>0</v>
      </c>
      <c r="L79" s="88">
        <v>7944.43</v>
      </c>
      <c r="M79" s="88"/>
      <c r="N79" s="89">
        <v>62167</v>
      </c>
      <c r="O79" s="89">
        <v>606795</v>
      </c>
      <c r="P79" s="89">
        <v>0</v>
      </c>
      <c r="Q79" s="88">
        <v>38900</v>
      </c>
      <c r="R79" s="88"/>
      <c r="S79" s="89">
        <v>120749</v>
      </c>
      <c r="T79" s="90">
        <v>-7526</v>
      </c>
      <c r="U79" s="90">
        <v>113222</v>
      </c>
    </row>
    <row r="80" spans="1:21">
      <c r="A80" s="86">
        <v>91003</v>
      </c>
      <c r="B80" s="87" t="s">
        <v>110</v>
      </c>
      <c r="C80" s="156">
        <v>6.4319936012107663E-4</v>
      </c>
      <c r="D80" s="156">
        <v>6.3489999999999998E-4</v>
      </c>
      <c r="E80" s="88">
        <v>275715</v>
      </c>
      <c r="F80" s="88">
        <v>-350412.73819999996</v>
      </c>
      <c r="G80" s="88">
        <v>288664</v>
      </c>
      <c r="H80" s="88"/>
      <c r="I80" s="89">
        <v>0</v>
      </c>
      <c r="J80" s="89">
        <v>580112</v>
      </c>
      <c r="K80" s="89">
        <v>0</v>
      </c>
      <c r="L80" s="88">
        <v>47973</v>
      </c>
      <c r="M80" s="88"/>
      <c r="N80" s="89">
        <v>67853</v>
      </c>
      <c r="O80" s="89">
        <v>662295</v>
      </c>
      <c r="P80" s="89">
        <v>0</v>
      </c>
      <c r="Q80" s="88">
        <v>0</v>
      </c>
      <c r="R80" s="88"/>
      <c r="S80" s="89">
        <v>131793</v>
      </c>
      <c r="T80" s="90">
        <v>14866</v>
      </c>
      <c r="U80" s="90">
        <v>146659</v>
      </c>
    </row>
    <row r="81" spans="1:21">
      <c r="A81" s="86">
        <v>91004</v>
      </c>
      <c r="B81" s="87" t="s">
        <v>111</v>
      </c>
      <c r="C81" s="156">
        <v>1.8199887666868585E-5</v>
      </c>
      <c r="D81" s="156">
        <v>1.47E-5</v>
      </c>
      <c r="E81" s="88">
        <v>15313</v>
      </c>
      <c r="F81" s="88">
        <v>-8113.1945999999998</v>
      </c>
      <c r="G81" s="88">
        <v>8168</v>
      </c>
      <c r="H81" s="88"/>
      <c r="I81" s="89">
        <v>0</v>
      </c>
      <c r="J81" s="89">
        <v>16415</v>
      </c>
      <c r="K81" s="89">
        <v>0</v>
      </c>
      <c r="L81" s="88">
        <v>8703</v>
      </c>
      <c r="M81" s="88"/>
      <c r="N81" s="89">
        <v>1920</v>
      </c>
      <c r="O81" s="89">
        <v>18740</v>
      </c>
      <c r="P81" s="89">
        <v>0</v>
      </c>
      <c r="Q81" s="88">
        <v>326</v>
      </c>
      <c r="R81" s="88"/>
      <c r="S81" s="89">
        <v>3729</v>
      </c>
      <c r="T81" s="90">
        <v>2169</v>
      </c>
      <c r="U81" s="90">
        <v>5899</v>
      </c>
    </row>
    <row r="82" spans="1:21">
      <c r="A82" s="86">
        <v>91006</v>
      </c>
      <c r="B82" s="87" t="s">
        <v>112</v>
      </c>
      <c r="C82" s="156">
        <v>1.009699375193254E-3</v>
      </c>
      <c r="D82" s="156">
        <v>9.5799999999999998E-4</v>
      </c>
      <c r="E82" s="88">
        <v>411320</v>
      </c>
      <c r="F82" s="88">
        <v>-528737.44400000002</v>
      </c>
      <c r="G82" s="88">
        <v>453147</v>
      </c>
      <c r="H82" s="88"/>
      <c r="I82" s="89">
        <v>0</v>
      </c>
      <c r="J82" s="89">
        <v>910665</v>
      </c>
      <c r="K82" s="89">
        <v>0</v>
      </c>
      <c r="L82" s="88">
        <v>39361</v>
      </c>
      <c r="M82" s="88"/>
      <c r="N82" s="89">
        <v>106516</v>
      </c>
      <c r="O82" s="89">
        <v>1039675</v>
      </c>
      <c r="P82" s="89">
        <v>0</v>
      </c>
      <c r="Q82" s="88">
        <v>0</v>
      </c>
      <c r="R82" s="88"/>
      <c r="S82" s="89">
        <v>206890</v>
      </c>
      <c r="T82" s="90">
        <v>10581</v>
      </c>
      <c r="U82" s="90">
        <v>217470</v>
      </c>
    </row>
    <row r="83" spans="1:21">
      <c r="A83" s="86">
        <v>91007</v>
      </c>
      <c r="B83" s="87" t="s">
        <v>113</v>
      </c>
      <c r="C83" s="156">
        <v>9.5990592640634027E-6</v>
      </c>
      <c r="D83" s="156">
        <v>1.3900000000000001E-5</v>
      </c>
      <c r="E83" s="88">
        <v>11140</v>
      </c>
      <c r="F83" s="88">
        <v>-7671.6602000000003</v>
      </c>
      <c r="G83" s="88">
        <v>4308</v>
      </c>
      <c r="H83" s="88"/>
      <c r="I83" s="89">
        <v>0</v>
      </c>
      <c r="J83" s="89">
        <v>8658</v>
      </c>
      <c r="K83" s="89">
        <v>0</v>
      </c>
      <c r="L83" s="88">
        <v>2705</v>
      </c>
      <c r="M83" s="88"/>
      <c r="N83" s="89">
        <v>1013</v>
      </c>
      <c r="O83" s="89">
        <v>9885</v>
      </c>
      <c r="P83" s="89">
        <v>0</v>
      </c>
      <c r="Q83" s="88">
        <v>1530.88</v>
      </c>
      <c r="R83" s="88"/>
      <c r="S83" s="89">
        <v>1967</v>
      </c>
      <c r="T83" s="90">
        <v>196</v>
      </c>
      <c r="U83" s="90">
        <v>2163</v>
      </c>
    </row>
    <row r="84" spans="1:21">
      <c r="A84" s="86">
        <v>91008</v>
      </c>
      <c r="B84" s="87" t="s">
        <v>114</v>
      </c>
      <c r="C84" s="156">
        <v>1.1630057991824264E-4</v>
      </c>
      <c r="D84" s="156">
        <v>9.2600000000000001E-5</v>
      </c>
      <c r="E84" s="88">
        <v>65693</v>
      </c>
      <c r="F84" s="88">
        <v>-51107.606800000001</v>
      </c>
      <c r="G84" s="88">
        <v>52195</v>
      </c>
      <c r="H84" s="88"/>
      <c r="I84" s="89">
        <v>0</v>
      </c>
      <c r="J84" s="89">
        <v>104893</v>
      </c>
      <c r="K84" s="89">
        <v>0</v>
      </c>
      <c r="L84" s="88">
        <v>41887</v>
      </c>
      <c r="M84" s="88"/>
      <c r="N84" s="89">
        <v>12269</v>
      </c>
      <c r="O84" s="89">
        <v>119753</v>
      </c>
      <c r="P84" s="89">
        <v>0</v>
      </c>
      <c r="Q84" s="88">
        <v>0</v>
      </c>
      <c r="R84" s="88"/>
      <c r="S84" s="89">
        <v>23830</v>
      </c>
      <c r="T84" s="90">
        <v>11752</v>
      </c>
      <c r="U84" s="90">
        <v>35582</v>
      </c>
    </row>
    <row r="85" spans="1:21">
      <c r="A85" s="86">
        <v>91009</v>
      </c>
      <c r="B85" s="87" t="s">
        <v>115</v>
      </c>
      <c r="C85" s="156">
        <v>1.5100469970417288E-5</v>
      </c>
      <c r="D85" s="156">
        <v>2.5599999999999999E-5</v>
      </c>
      <c r="E85" s="88">
        <v>8985</v>
      </c>
      <c r="F85" s="88">
        <v>-14129.1008</v>
      </c>
      <c r="G85" s="88">
        <v>6777</v>
      </c>
      <c r="H85" s="88"/>
      <c r="I85" s="89">
        <v>0</v>
      </c>
      <c r="J85" s="89">
        <v>13619</v>
      </c>
      <c r="K85" s="89">
        <v>0</v>
      </c>
      <c r="L85" s="88">
        <v>0</v>
      </c>
      <c r="M85" s="88"/>
      <c r="N85" s="89">
        <v>1593</v>
      </c>
      <c r="O85" s="89">
        <v>15548</v>
      </c>
      <c r="P85" s="89">
        <v>0</v>
      </c>
      <c r="Q85" s="88">
        <v>5172</v>
      </c>
      <c r="R85" s="88"/>
      <c r="S85" s="89">
        <v>3094</v>
      </c>
      <c r="T85" s="90">
        <v>-1357</v>
      </c>
      <c r="U85" s="90">
        <v>1737</v>
      </c>
    </row>
    <row r="86" spans="1:21">
      <c r="A86" s="86">
        <v>91010</v>
      </c>
      <c r="B86" s="87" t="s">
        <v>116</v>
      </c>
      <c r="C86" s="156">
        <v>7.0800860751071167E-5</v>
      </c>
      <c r="D86" s="156">
        <v>5.8E-5</v>
      </c>
      <c r="E86" s="88">
        <v>27747</v>
      </c>
      <c r="F86" s="88">
        <v>-32011.243999999999</v>
      </c>
      <c r="G86" s="88">
        <v>31775</v>
      </c>
      <c r="H86" s="88"/>
      <c r="I86" s="89">
        <v>0</v>
      </c>
      <c r="J86" s="89">
        <v>63856</v>
      </c>
      <c r="K86" s="89">
        <v>0</v>
      </c>
      <c r="L86" s="88">
        <v>15171</v>
      </c>
      <c r="M86" s="88"/>
      <c r="N86" s="89">
        <v>7469</v>
      </c>
      <c r="O86" s="89">
        <v>72902</v>
      </c>
      <c r="P86" s="89">
        <v>0</v>
      </c>
      <c r="Q86" s="88">
        <v>0</v>
      </c>
      <c r="R86" s="88"/>
      <c r="S86" s="89">
        <v>14507</v>
      </c>
      <c r="T86" s="90">
        <v>4488</v>
      </c>
      <c r="U86" s="90">
        <v>18995</v>
      </c>
    </row>
    <row r="87" spans="1:21">
      <c r="A87" s="86">
        <v>91011</v>
      </c>
      <c r="B87" s="87" t="s">
        <v>117</v>
      </c>
      <c r="C87" s="156">
        <v>3.0249960206342794E-4</v>
      </c>
      <c r="D87" s="156">
        <v>2.832E-4</v>
      </c>
      <c r="E87" s="88">
        <v>133205</v>
      </c>
      <c r="F87" s="88">
        <v>-156303.1776</v>
      </c>
      <c r="G87" s="88">
        <v>135760</v>
      </c>
      <c r="H87" s="88"/>
      <c r="I87" s="89">
        <v>0</v>
      </c>
      <c r="J87" s="89">
        <v>272830</v>
      </c>
      <c r="K87" s="89">
        <v>0</v>
      </c>
      <c r="L87" s="88">
        <v>26502</v>
      </c>
      <c r="M87" s="88"/>
      <c r="N87" s="89">
        <v>31912</v>
      </c>
      <c r="O87" s="89">
        <v>311480</v>
      </c>
      <c r="P87" s="89">
        <v>0</v>
      </c>
      <c r="Q87" s="88">
        <v>0</v>
      </c>
      <c r="R87" s="88"/>
      <c r="S87" s="89">
        <v>61983</v>
      </c>
      <c r="T87" s="90">
        <v>7321</v>
      </c>
      <c r="U87" s="90">
        <v>69304</v>
      </c>
    </row>
    <row r="88" spans="1:21">
      <c r="A88" s="86">
        <v>91012</v>
      </c>
      <c r="B88" s="87" t="s">
        <v>118</v>
      </c>
      <c r="C88" s="156">
        <v>1.0800055769014696E-5</v>
      </c>
      <c r="D88" s="156">
        <v>1.3499999999999999E-5</v>
      </c>
      <c r="E88" s="88">
        <v>5605</v>
      </c>
      <c r="F88" s="88">
        <v>-7450.893</v>
      </c>
      <c r="G88" s="88">
        <v>4847</v>
      </c>
      <c r="H88" s="88"/>
      <c r="I88" s="89">
        <v>0</v>
      </c>
      <c r="J88" s="89">
        <v>9741</v>
      </c>
      <c r="K88" s="89">
        <v>0</v>
      </c>
      <c r="L88" s="88">
        <v>0</v>
      </c>
      <c r="M88" s="88"/>
      <c r="N88" s="89">
        <v>1139</v>
      </c>
      <c r="O88" s="89">
        <v>11121</v>
      </c>
      <c r="P88" s="89">
        <v>0</v>
      </c>
      <c r="Q88" s="88">
        <v>7008</v>
      </c>
      <c r="R88" s="88"/>
      <c r="S88" s="89">
        <v>2213</v>
      </c>
      <c r="T88" s="90">
        <v>-2275</v>
      </c>
      <c r="U88" s="90">
        <v>-62</v>
      </c>
    </row>
    <row r="89" spans="1:21">
      <c r="A89" s="86">
        <v>91014</v>
      </c>
      <c r="B89" s="87" t="s">
        <v>119</v>
      </c>
      <c r="C89" s="156">
        <v>2.2410060015858326E-4</v>
      </c>
      <c r="D89" s="156">
        <v>2.219E-4</v>
      </c>
      <c r="E89" s="88">
        <v>83992</v>
      </c>
      <c r="F89" s="88">
        <v>-122470.6042</v>
      </c>
      <c r="G89" s="88">
        <v>100575</v>
      </c>
      <c r="H89" s="88"/>
      <c r="I89" s="89">
        <v>0</v>
      </c>
      <c r="J89" s="89">
        <v>202119</v>
      </c>
      <c r="K89" s="89">
        <v>0</v>
      </c>
      <c r="L89" s="88">
        <v>0</v>
      </c>
      <c r="M89" s="88"/>
      <c r="N89" s="89">
        <v>23641</v>
      </c>
      <c r="O89" s="89">
        <v>230753</v>
      </c>
      <c r="P89" s="89">
        <v>0</v>
      </c>
      <c r="Q89" s="88">
        <v>13968</v>
      </c>
      <c r="R89" s="88"/>
      <c r="S89" s="89">
        <v>45919</v>
      </c>
      <c r="T89" s="90">
        <v>-4352</v>
      </c>
      <c r="U89" s="90">
        <v>41567</v>
      </c>
    </row>
    <row r="90" spans="1:21">
      <c r="A90" s="86">
        <v>91017</v>
      </c>
      <c r="B90" s="87" t="s">
        <v>120</v>
      </c>
      <c r="C90" s="156">
        <v>1.0100402888579249E-5</v>
      </c>
      <c r="D90" s="156">
        <v>8.8000000000000004E-6</v>
      </c>
      <c r="E90" s="88">
        <v>8192</v>
      </c>
      <c r="F90" s="88">
        <v>-4856.8784000000005</v>
      </c>
      <c r="G90" s="88">
        <v>4533</v>
      </c>
      <c r="H90" s="88"/>
      <c r="I90" s="89">
        <v>0</v>
      </c>
      <c r="J90" s="89">
        <v>9109</v>
      </c>
      <c r="K90" s="89">
        <v>0</v>
      </c>
      <c r="L90" s="88">
        <v>5240</v>
      </c>
      <c r="M90" s="88"/>
      <c r="N90" s="89">
        <v>1065</v>
      </c>
      <c r="O90" s="89">
        <v>10400</v>
      </c>
      <c r="P90" s="89">
        <v>0</v>
      </c>
      <c r="Q90" s="88">
        <v>0</v>
      </c>
      <c r="R90" s="88"/>
      <c r="S90" s="89">
        <v>2070</v>
      </c>
      <c r="T90" s="90">
        <v>1452</v>
      </c>
      <c r="U90" s="90">
        <v>3521</v>
      </c>
    </row>
    <row r="91" spans="1:21">
      <c r="A91" s="86">
        <v>91020</v>
      </c>
      <c r="B91" s="87" t="s">
        <v>121</v>
      </c>
      <c r="C91" s="156">
        <v>1.6998891161917293E-5</v>
      </c>
      <c r="D91" s="156">
        <v>1.8300000000000001E-5</v>
      </c>
      <c r="E91" s="88">
        <v>7097</v>
      </c>
      <c r="F91" s="88">
        <v>-10100.099400000001</v>
      </c>
      <c r="G91" s="88">
        <v>7629</v>
      </c>
      <c r="H91" s="88"/>
      <c r="I91" s="89">
        <v>0</v>
      </c>
      <c r="J91" s="89">
        <v>15333</v>
      </c>
      <c r="K91" s="89">
        <v>0</v>
      </c>
      <c r="L91" s="88">
        <v>1253</v>
      </c>
      <c r="M91" s="88"/>
      <c r="N91" s="89">
        <v>1793</v>
      </c>
      <c r="O91" s="89">
        <v>17505</v>
      </c>
      <c r="P91" s="89">
        <v>0</v>
      </c>
      <c r="Q91" s="88">
        <v>788</v>
      </c>
      <c r="R91" s="88"/>
      <c r="S91" s="89">
        <v>3483</v>
      </c>
      <c r="T91" s="90">
        <v>213</v>
      </c>
      <c r="U91" s="90">
        <v>3696</v>
      </c>
    </row>
    <row r="92" spans="1:21">
      <c r="A92" s="86">
        <v>91021</v>
      </c>
      <c r="B92" s="87" t="s">
        <v>122</v>
      </c>
      <c r="C92" s="156">
        <v>9.4980106712998745E-4</v>
      </c>
      <c r="D92" s="156">
        <v>9.8229999999999997E-4</v>
      </c>
      <c r="E92" s="88">
        <v>366178</v>
      </c>
      <c r="F92" s="88">
        <v>-542149.0514</v>
      </c>
      <c r="G92" s="88">
        <v>426265</v>
      </c>
      <c r="H92" s="88"/>
      <c r="I92" s="89">
        <v>0</v>
      </c>
      <c r="J92" s="89">
        <v>856640</v>
      </c>
      <c r="K92" s="89">
        <v>0</v>
      </c>
      <c r="L92" s="88">
        <v>0</v>
      </c>
      <c r="M92" s="88"/>
      <c r="N92" s="89">
        <v>100197</v>
      </c>
      <c r="O92" s="89">
        <v>977997</v>
      </c>
      <c r="P92" s="89">
        <v>0</v>
      </c>
      <c r="Q92" s="88">
        <v>117926</v>
      </c>
      <c r="R92" s="88"/>
      <c r="S92" s="89">
        <v>194616</v>
      </c>
      <c r="T92" s="90">
        <v>-36538</v>
      </c>
      <c r="U92" s="90">
        <v>158078</v>
      </c>
    </row>
    <row r="93" spans="1:21">
      <c r="A93" s="86">
        <v>91024</v>
      </c>
      <c r="B93" s="87" t="s">
        <v>123</v>
      </c>
      <c r="C93" s="156">
        <v>4.3799607231591065E-5</v>
      </c>
      <c r="D93" s="156">
        <v>2.2500000000000001E-5</v>
      </c>
      <c r="E93" s="88">
        <v>21472</v>
      </c>
      <c r="F93" s="88">
        <v>-12418.155000000001</v>
      </c>
      <c r="G93" s="88">
        <v>19657</v>
      </c>
      <c r="H93" s="88"/>
      <c r="I93" s="89">
        <v>0</v>
      </c>
      <c r="J93" s="89">
        <v>39504</v>
      </c>
      <c r="K93" s="89">
        <v>0</v>
      </c>
      <c r="L93" s="88">
        <v>23517</v>
      </c>
      <c r="M93" s="88"/>
      <c r="N93" s="89">
        <v>4621</v>
      </c>
      <c r="O93" s="89">
        <v>45100</v>
      </c>
      <c r="P93" s="89">
        <v>0</v>
      </c>
      <c r="Q93" s="88">
        <v>0</v>
      </c>
      <c r="R93" s="88"/>
      <c r="S93" s="89">
        <v>8975</v>
      </c>
      <c r="T93" s="90">
        <v>6572</v>
      </c>
      <c r="U93" s="90">
        <v>15547</v>
      </c>
    </row>
    <row r="94" spans="1:21">
      <c r="A94" s="86">
        <v>91026</v>
      </c>
      <c r="B94" s="87" t="s">
        <v>124</v>
      </c>
      <c r="C94" s="156">
        <v>5.4699931725508926E-5</v>
      </c>
      <c r="D94" s="156">
        <v>3.6199999999999999E-5</v>
      </c>
      <c r="E94" s="88">
        <v>46686</v>
      </c>
      <c r="F94" s="88">
        <v>-19979.4316</v>
      </c>
      <c r="G94" s="88">
        <v>24549</v>
      </c>
      <c r="H94" s="88"/>
      <c r="I94" s="89">
        <v>0</v>
      </c>
      <c r="J94" s="89">
        <v>49335</v>
      </c>
      <c r="K94" s="89">
        <v>0</v>
      </c>
      <c r="L94" s="88">
        <v>32283</v>
      </c>
      <c r="M94" s="88"/>
      <c r="N94" s="89">
        <v>5770</v>
      </c>
      <c r="O94" s="89">
        <v>56324</v>
      </c>
      <c r="P94" s="89">
        <v>0</v>
      </c>
      <c r="Q94" s="88">
        <v>9370.66</v>
      </c>
      <c r="R94" s="88"/>
      <c r="S94" s="89">
        <v>11208</v>
      </c>
      <c r="T94" s="90">
        <v>5317</v>
      </c>
      <c r="U94" s="90">
        <v>16525</v>
      </c>
    </row>
    <row r="95" spans="1:21">
      <c r="A95" s="86">
        <v>91027</v>
      </c>
      <c r="B95" s="87" t="s">
        <v>125</v>
      </c>
      <c r="C95" s="156">
        <v>1.6100929025562244E-5</v>
      </c>
      <c r="D95" s="156">
        <v>1.5400000000000002E-5</v>
      </c>
      <c r="E95" s="88">
        <v>15689</v>
      </c>
      <c r="F95" s="88">
        <v>-8499.5372000000007</v>
      </c>
      <c r="G95" s="88">
        <v>7226</v>
      </c>
      <c r="H95" s="88"/>
      <c r="I95" s="89">
        <v>0</v>
      </c>
      <c r="J95" s="89">
        <v>14521</v>
      </c>
      <c r="K95" s="89">
        <v>0</v>
      </c>
      <c r="L95" s="88">
        <v>11247</v>
      </c>
      <c r="M95" s="88"/>
      <c r="N95" s="89">
        <v>1698</v>
      </c>
      <c r="O95" s="89">
        <v>16578</v>
      </c>
      <c r="P95" s="89">
        <v>0</v>
      </c>
      <c r="Q95" s="88">
        <v>0</v>
      </c>
      <c r="R95" s="88"/>
      <c r="S95" s="89">
        <v>3299</v>
      </c>
      <c r="T95" s="90">
        <v>3201</v>
      </c>
      <c r="U95" s="90">
        <v>6500</v>
      </c>
    </row>
    <row r="96" spans="1:21">
      <c r="A96" s="86">
        <v>91032</v>
      </c>
      <c r="B96" s="87" t="s">
        <v>126</v>
      </c>
      <c r="C96" s="156">
        <v>2.1199036638416715E-5</v>
      </c>
      <c r="D96" s="156">
        <v>1.2E-5</v>
      </c>
      <c r="E96" s="88">
        <v>13907</v>
      </c>
      <c r="F96" s="88">
        <v>-6623.0160000000005</v>
      </c>
      <c r="G96" s="88">
        <v>9514</v>
      </c>
      <c r="H96" s="88"/>
      <c r="I96" s="89">
        <v>0</v>
      </c>
      <c r="J96" s="89">
        <v>19121</v>
      </c>
      <c r="K96" s="89">
        <v>0</v>
      </c>
      <c r="L96" s="88">
        <v>14248</v>
      </c>
      <c r="M96" s="88"/>
      <c r="N96" s="89">
        <v>2236</v>
      </c>
      <c r="O96" s="89">
        <v>21829</v>
      </c>
      <c r="P96" s="89">
        <v>0</v>
      </c>
      <c r="Q96" s="88">
        <v>0</v>
      </c>
      <c r="R96" s="88"/>
      <c r="S96" s="89">
        <v>4344</v>
      </c>
      <c r="T96" s="90">
        <v>3994</v>
      </c>
      <c r="U96" s="90">
        <v>8337</v>
      </c>
    </row>
    <row r="97" spans="1:21">
      <c r="A97" s="86">
        <v>91041</v>
      </c>
      <c r="B97" s="87" t="s">
        <v>127</v>
      </c>
      <c r="C97" s="156">
        <v>4.8909969910822585E-4</v>
      </c>
      <c r="D97" s="156">
        <v>4.9680000000000004E-4</v>
      </c>
      <c r="E97" s="88">
        <v>147563</v>
      </c>
      <c r="F97" s="88">
        <v>-274192.86240000004</v>
      </c>
      <c r="G97" s="88">
        <v>219505</v>
      </c>
      <c r="H97" s="88"/>
      <c r="I97" s="89">
        <v>0</v>
      </c>
      <c r="J97" s="89">
        <v>441127</v>
      </c>
      <c r="K97" s="89">
        <v>0</v>
      </c>
      <c r="L97" s="88">
        <v>0</v>
      </c>
      <c r="M97" s="88"/>
      <c r="N97" s="89">
        <v>51597</v>
      </c>
      <c r="O97" s="89">
        <v>503620</v>
      </c>
      <c r="P97" s="89">
        <v>0</v>
      </c>
      <c r="Q97" s="88">
        <v>50134</v>
      </c>
      <c r="R97" s="88"/>
      <c r="S97" s="89">
        <v>100218</v>
      </c>
      <c r="T97" s="90">
        <v>-13372</v>
      </c>
      <c r="U97" s="90">
        <v>86845</v>
      </c>
    </row>
    <row r="98" spans="1:21">
      <c r="A98" s="86">
        <v>91042</v>
      </c>
      <c r="B98" s="87" t="s">
        <v>128</v>
      </c>
      <c r="C98" s="156">
        <v>2.1580057793048758E-4</v>
      </c>
      <c r="D98" s="156">
        <v>2.0359999999999999E-4</v>
      </c>
      <c r="E98" s="88">
        <v>77496</v>
      </c>
      <c r="F98" s="88">
        <v>-112370.5048</v>
      </c>
      <c r="G98" s="88">
        <v>96850</v>
      </c>
      <c r="H98" s="88"/>
      <c r="I98" s="89">
        <v>0</v>
      </c>
      <c r="J98" s="89">
        <v>194633</v>
      </c>
      <c r="K98" s="89">
        <v>0</v>
      </c>
      <c r="L98" s="88">
        <v>346</v>
      </c>
      <c r="M98" s="88"/>
      <c r="N98" s="89">
        <v>22765</v>
      </c>
      <c r="O98" s="89">
        <v>222206</v>
      </c>
      <c r="P98" s="89">
        <v>0</v>
      </c>
      <c r="Q98" s="88">
        <v>0</v>
      </c>
      <c r="R98" s="88"/>
      <c r="S98" s="89">
        <v>44218</v>
      </c>
      <c r="T98" s="90">
        <v>105</v>
      </c>
      <c r="U98" s="90">
        <v>44323</v>
      </c>
    </row>
    <row r="99" spans="1:21">
      <c r="A99" s="86">
        <v>91047</v>
      </c>
      <c r="B99" s="87" t="s">
        <v>129</v>
      </c>
      <c r="C99" s="156">
        <v>1.2899014410321038E-5</v>
      </c>
      <c r="D99" s="156">
        <v>1.33E-5</v>
      </c>
      <c r="E99" s="88">
        <v>17346</v>
      </c>
      <c r="F99" s="88">
        <v>-7340.5093999999999</v>
      </c>
      <c r="G99" s="88">
        <v>5789</v>
      </c>
      <c r="H99" s="88"/>
      <c r="I99" s="89">
        <v>0</v>
      </c>
      <c r="J99" s="89">
        <v>11635</v>
      </c>
      <c r="K99" s="89">
        <v>0</v>
      </c>
      <c r="L99" s="88">
        <v>10779</v>
      </c>
      <c r="M99" s="88"/>
      <c r="N99" s="89">
        <v>1361</v>
      </c>
      <c r="O99" s="89">
        <v>13283</v>
      </c>
      <c r="P99" s="89">
        <v>0</v>
      </c>
      <c r="Q99" s="88">
        <v>0</v>
      </c>
      <c r="R99" s="88"/>
      <c r="S99" s="89">
        <v>2643</v>
      </c>
      <c r="T99" s="90">
        <v>2930</v>
      </c>
      <c r="U99" s="90">
        <v>5573</v>
      </c>
    </row>
    <row r="100" spans="1:21">
      <c r="A100" s="86">
        <v>91051</v>
      </c>
      <c r="B100" s="87" t="s">
        <v>130</v>
      </c>
      <c r="C100" s="156">
        <v>8.1400379070279533E-5</v>
      </c>
      <c r="D100" s="156">
        <v>7.9400000000000006E-5</v>
      </c>
      <c r="E100" s="88">
        <v>35751</v>
      </c>
      <c r="F100" s="88">
        <v>-43822.289200000007</v>
      </c>
      <c r="G100" s="88">
        <v>36532</v>
      </c>
      <c r="H100" s="88"/>
      <c r="I100" s="89">
        <v>0</v>
      </c>
      <c r="J100" s="89">
        <v>73416</v>
      </c>
      <c r="K100" s="89">
        <v>0</v>
      </c>
      <c r="L100" s="88">
        <v>3398</v>
      </c>
      <c r="M100" s="88"/>
      <c r="N100" s="89">
        <v>8587</v>
      </c>
      <c r="O100" s="89">
        <v>83817</v>
      </c>
      <c r="P100" s="89">
        <v>0</v>
      </c>
      <c r="Q100" s="88">
        <v>739</v>
      </c>
      <c r="R100" s="88"/>
      <c r="S100" s="89">
        <v>16679</v>
      </c>
      <c r="T100" s="90">
        <v>643</v>
      </c>
      <c r="U100" s="90">
        <v>17322</v>
      </c>
    </row>
    <row r="101" spans="1:21">
      <c r="A101" s="86">
        <v>91057</v>
      </c>
      <c r="B101" s="87" t="s">
        <v>131</v>
      </c>
      <c r="C101" s="156">
        <v>1.4899932520610949E-5</v>
      </c>
      <c r="D101" s="156">
        <v>1.38E-5</v>
      </c>
      <c r="E101" s="88">
        <v>9820</v>
      </c>
      <c r="F101" s="88">
        <v>-7616.4683999999997</v>
      </c>
      <c r="G101" s="88">
        <v>6687</v>
      </c>
      <c r="H101" s="88"/>
      <c r="I101" s="89">
        <v>0</v>
      </c>
      <c r="J101" s="89">
        <v>13439</v>
      </c>
      <c r="K101" s="89">
        <v>0</v>
      </c>
      <c r="L101" s="88">
        <v>3761</v>
      </c>
      <c r="M101" s="88"/>
      <c r="N101" s="89">
        <v>1572</v>
      </c>
      <c r="O101" s="89">
        <v>15342</v>
      </c>
      <c r="P101" s="89">
        <v>0</v>
      </c>
      <c r="Q101" s="88">
        <v>0</v>
      </c>
      <c r="R101" s="88"/>
      <c r="S101" s="89">
        <v>3053</v>
      </c>
      <c r="T101" s="90">
        <v>986</v>
      </c>
      <c r="U101" s="90">
        <v>4039</v>
      </c>
    </row>
    <row r="102" spans="1:21">
      <c r="A102" s="86">
        <v>91061</v>
      </c>
      <c r="B102" s="87" t="s">
        <v>132</v>
      </c>
      <c r="C102" s="156">
        <v>3.3219919837974664E-4</v>
      </c>
      <c r="D102" s="156">
        <v>3.9300000000000001E-4</v>
      </c>
      <c r="E102" s="88">
        <v>138278</v>
      </c>
      <c r="F102" s="88">
        <v>-216903.774</v>
      </c>
      <c r="G102" s="88">
        <v>149089</v>
      </c>
      <c r="H102" s="88"/>
      <c r="I102" s="89">
        <v>0</v>
      </c>
      <c r="J102" s="89">
        <v>299616</v>
      </c>
      <c r="K102" s="89">
        <v>0</v>
      </c>
      <c r="L102" s="88">
        <v>0</v>
      </c>
      <c r="M102" s="88"/>
      <c r="N102" s="89">
        <v>35045</v>
      </c>
      <c r="O102" s="89">
        <v>342062</v>
      </c>
      <c r="P102" s="89">
        <v>0</v>
      </c>
      <c r="Q102" s="88">
        <v>66154</v>
      </c>
      <c r="R102" s="88"/>
      <c r="S102" s="89">
        <v>68068</v>
      </c>
      <c r="T102" s="90">
        <v>-19177</v>
      </c>
      <c r="U102" s="90">
        <v>48891</v>
      </c>
    </row>
    <row r="103" spans="1:21">
      <c r="A103" s="86">
        <v>91067</v>
      </c>
      <c r="B103" s="87" t="s">
        <v>133</v>
      </c>
      <c r="C103" s="156">
        <v>1.7099159886820462E-5</v>
      </c>
      <c r="D103" s="156">
        <v>1.59E-5</v>
      </c>
      <c r="E103" s="88">
        <v>8626</v>
      </c>
      <c r="F103" s="88">
        <v>-8775.4961999999996</v>
      </c>
      <c r="G103" s="88">
        <v>7674</v>
      </c>
      <c r="H103" s="88"/>
      <c r="I103" s="89">
        <v>0</v>
      </c>
      <c r="J103" s="89">
        <v>15423</v>
      </c>
      <c r="K103" s="89">
        <v>0</v>
      </c>
      <c r="L103" s="88">
        <v>3105</v>
      </c>
      <c r="M103" s="88"/>
      <c r="N103" s="89">
        <v>1804</v>
      </c>
      <c r="O103" s="89">
        <v>17608</v>
      </c>
      <c r="P103" s="89">
        <v>0</v>
      </c>
      <c r="Q103" s="88">
        <v>0</v>
      </c>
      <c r="R103" s="88"/>
      <c r="S103" s="89">
        <v>3504</v>
      </c>
      <c r="T103" s="90">
        <v>883</v>
      </c>
      <c r="U103" s="90">
        <v>4386</v>
      </c>
    </row>
    <row r="104" spans="1:21">
      <c r="A104" s="86">
        <v>91071</v>
      </c>
      <c r="B104" s="87" t="s">
        <v>134</v>
      </c>
      <c r="C104" s="156">
        <v>2.3209981621196942E-4</v>
      </c>
      <c r="D104" s="156">
        <v>2.252E-4</v>
      </c>
      <c r="E104" s="88">
        <v>85733</v>
      </c>
      <c r="F104" s="88">
        <v>-124291.9336</v>
      </c>
      <c r="G104" s="88">
        <v>104165</v>
      </c>
      <c r="H104" s="88"/>
      <c r="I104" s="89">
        <v>0</v>
      </c>
      <c r="J104" s="89">
        <v>209335</v>
      </c>
      <c r="K104" s="89">
        <v>0</v>
      </c>
      <c r="L104" s="88">
        <v>25286.43</v>
      </c>
      <c r="M104" s="88"/>
      <c r="N104" s="89">
        <v>24485</v>
      </c>
      <c r="O104" s="89">
        <v>238990</v>
      </c>
      <c r="P104" s="89">
        <v>0</v>
      </c>
      <c r="Q104" s="88">
        <v>2314</v>
      </c>
      <c r="R104" s="88"/>
      <c r="S104" s="89">
        <v>47558</v>
      </c>
      <c r="T104" s="90">
        <v>7851</v>
      </c>
      <c r="U104" s="90">
        <v>55409</v>
      </c>
    </row>
    <row r="105" spans="1:21">
      <c r="A105" s="86">
        <v>91077</v>
      </c>
      <c r="B105" s="87" t="s">
        <v>135</v>
      </c>
      <c r="C105" s="156">
        <v>4.7995296320317014E-6</v>
      </c>
      <c r="D105" s="156">
        <v>5.0000000000000004E-6</v>
      </c>
      <c r="E105" s="88">
        <v>3035</v>
      </c>
      <c r="F105" s="88">
        <v>-2759.59</v>
      </c>
      <c r="G105" s="88">
        <v>2154</v>
      </c>
      <c r="H105" s="88"/>
      <c r="I105" s="89">
        <v>0</v>
      </c>
      <c r="J105" s="89">
        <v>4329</v>
      </c>
      <c r="K105" s="89">
        <v>0</v>
      </c>
      <c r="L105" s="88">
        <v>712</v>
      </c>
      <c r="M105" s="88"/>
      <c r="N105" s="89">
        <v>506</v>
      </c>
      <c r="O105" s="89">
        <v>4942</v>
      </c>
      <c r="P105" s="89">
        <v>0</v>
      </c>
      <c r="Q105" s="88">
        <v>155</v>
      </c>
      <c r="R105" s="88"/>
      <c r="S105" s="89">
        <v>984</v>
      </c>
      <c r="T105" s="90">
        <v>134</v>
      </c>
      <c r="U105" s="90">
        <v>1118</v>
      </c>
    </row>
    <row r="106" spans="1:21">
      <c r="A106" s="86">
        <v>91081</v>
      </c>
      <c r="B106" s="87" t="s">
        <v>136</v>
      </c>
      <c r="C106" s="156">
        <v>3.5750033996364633E-4</v>
      </c>
      <c r="D106" s="156">
        <v>3.569E-4</v>
      </c>
      <c r="E106" s="88">
        <v>146271</v>
      </c>
      <c r="F106" s="88">
        <v>-196979.53419999999</v>
      </c>
      <c r="G106" s="88">
        <v>160444</v>
      </c>
      <c r="H106" s="88"/>
      <c r="I106" s="89">
        <v>0</v>
      </c>
      <c r="J106" s="89">
        <v>322435</v>
      </c>
      <c r="K106" s="89">
        <v>0</v>
      </c>
      <c r="L106" s="88">
        <v>667</v>
      </c>
      <c r="M106" s="88"/>
      <c r="N106" s="89">
        <v>37714</v>
      </c>
      <c r="O106" s="89">
        <v>368113</v>
      </c>
      <c r="P106" s="89">
        <v>0</v>
      </c>
      <c r="Q106" s="88">
        <v>40921.14</v>
      </c>
      <c r="R106" s="88"/>
      <c r="S106" s="89">
        <v>73252</v>
      </c>
      <c r="T106" s="90">
        <v>-13511</v>
      </c>
      <c r="U106" s="90">
        <v>59741</v>
      </c>
    </row>
    <row r="107" spans="1:21">
      <c r="A107" s="86">
        <v>91091</v>
      </c>
      <c r="B107" s="87" t="s">
        <v>137</v>
      </c>
      <c r="C107" s="156">
        <v>5.3359895922025242E-4</v>
      </c>
      <c r="D107" s="156">
        <v>5.4580000000000004E-4</v>
      </c>
      <c r="E107" s="88">
        <v>189004</v>
      </c>
      <c r="F107" s="88">
        <v>-301236.8444</v>
      </c>
      <c r="G107" s="88">
        <v>239476</v>
      </c>
      <c r="H107" s="88"/>
      <c r="I107" s="89">
        <v>0</v>
      </c>
      <c r="J107" s="89">
        <v>481262</v>
      </c>
      <c r="K107" s="89">
        <v>0</v>
      </c>
      <c r="L107" s="88">
        <v>0</v>
      </c>
      <c r="M107" s="88"/>
      <c r="N107" s="89">
        <v>56291</v>
      </c>
      <c r="O107" s="89">
        <v>549441</v>
      </c>
      <c r="P107" s="89">
        <v>0</v>
      </c>
      <c r="Q107" s="88">
        <v>68527</v>
      </c>
      <c r="R107" s="88"/>
      <c r="S107" s="89">
        <v>109336</v>
      </c>
      <c r="T107" s="90">
        <v>-20635</v>
      </c>
      <c r="U107" s="90">
        <v>88701</v>
      </c>
    </row>
    <row r="108" spans="1:21">
      <c r="A108" s="86">
        <v>91101</v>
      </c>
      <c r="B108" s="87" t="s">
        <v>138</v>
      </c>
      <c r="C108" s="156">
        <v>1.3700500207768146E-2</v>
      </c>
      <c r="D108" s="156">
        <v>1.26274E-2</v>
      </c>
      <c r="E108" s="88">
        <v>5544403</v>
      </c>
      <c r="F108" s="88">
        <v>-6969289.3531999998</v>
      </c>
      <c r="G108" s="88">
        <v>6148702</v>
      </c>
      <c r="H108" s="88"/>
      <c r="I108" s="89">
        <v>0</v>
      </c>
      <c r="J108" s="89">
        <v>12356700</v>
      </c>
      <c r="K108" s="89">
        <v>0</v>
      </c>
      <c r="L108" s="88">
        <v>1110952</v>
      </c>
      <c r="M108" s="88"/>
      <c r="N108" s="89">
        <v>1445307</v>
      </c>
      <c r="O108" s="89">
        <v>14107227</v>
      </c>
      <c r="P108" s="89">
        <v>0</v>
      </c>
      <c r="Q108" s="88">
        <v>0</v>
      </c>
      <c r="R108" s="88"/>
      <c r="S108" s="89">
        <v>2807260</v>
      </c>
      <c r="T108" s="90">
        <v>319671</v>
      </c>
      <c r="U108" s="90">
        <v>3126931</v>
      </c>
    </row>
    <row r="109" spans="1:21">
      <c r="A109" s="86">
        <v>91102</v>
      </c>
      <c r="B109" s="87" t="s">
        <v>139</v>
      </c>
      <c r="C109" s="156">
        <v>2.8339952406631757E-4</v>
      </c>
      <c r="D109" s="156">
        <v>4.0559999999999999E-4</v>
      </c>
      <c r="E109" s="88">
        <v>133921</v>
      </c>
      <c r="F109" s="88">
        <v>-223857.94079999998</v>
      </c>
      <c r="G109" s="88">
        <v>127188</v>
      </c>
      <c r="H109" s="88"/>
      <c r="I109" s="89">
        <v>0</v>
      </c>
      <c r="J109" s="89">
        <v>255603</v>
      </c>
      <c r="K109" s="89">
        <v>0</v>
      </c>
      <c r="L109" s="88">
        <v>828.23</v>
      </c>
      <c r="M109" s="88"/>
      <c r="N109" s="89">
        <v>29897</v>
      </c>
      <c r="O109" s="89">
        <v>291813</v>
      </c>
      <c r="P109" s="89">
        <v>0</v>
      </c>
      <c r="Q109" s="88">
        <v>71317</v>
      </c>
      <c r="R109" s="88"/>
      <c r="S109" s="89">
        <v>58069</v>
      </c>
      <c r="T109" s="90">
        <v>-18392</v>
      </c>
      <c r="U109" s="90">
        <v>39677</v>
      </c>
    </row>
    <row r="110" spans="1:21">
      <c r="A110" s="86">
        <v>91104</v>
      </c>
      <c r="B110" s="87" t="s">
        <v>140</v>
      </c>
      <c r="C110" s="156">
        <v>9.2002125583374626E-6</v>
      </c>
      <c r="D110" s="156">
        <v>9.9000000000000001E-6</v>
      </c>
      <c r="E110" s="88">
        <v>4743</v>
      </c>
      <c r="F110" s="88">
        <v>-5463.9881999999998</v>
      </c>
      <c r="G110" s="88">
        <v>4129</v>
      </c>
      <c r="H110" s="88"/>
      <c r="I110" s="89">
        <v>0</v>
      </c>
      <c r="J110" s="89">
        <v>8298</v>
      </c>
      <c r="K110" s="89">
        <v>0</v>
      </c>
      <c r="L110" s="88">
        <v>290</v>
      </c>
      <c r="M110" s="88"/>
      <c r="N110" s="89">
        <v>971</v>
      </c>
      <c r="O110" s="89">
        <v>9473</v>
      </c>
      <c r="P110" s="89">
        <v>0</v>
      </c>
      <c r="Q110" s="88">
        <v>117</v>
      </c>
      <c r="R110" s="88"/>
      <c r="S110" s="89">
        <v>1885</v>
      </c>
      <c r="T110" s="90">
        <v>37</v>
      </c>
      <c r="U110" s="90">
        <v>1922</v>
      </c>
    </row>
    <row r="111" spans="1:21">
      <c r="A111" s="86">
        <v>91107</v>
      </c>
      <c r="B111" s="87" t="s">
        <v>141</v>
      </c>
      <c r="C111" s="156">
        <v>6.4000413008749566E-5</v>
      </c>
      <c r="D111" s="156">
        <v>7.4800000000000002E-5</v>
      </c>
      <c r="E111" s="88">
        <v>37992</v>
      </c>
      <c r="F111" s="88">
        <v>-41283.466400000005</v>
      </c>
      <c r="G111" s="88">
        <v>28723</v>
      </c>
      <c r="H111" s="88"/>
      <c r="I111" s="89">
        <v>0</v>
      </c>
      <c r="J111" s="89">
        <v>57723</v>
      </c>
      <c r="K111" s="89">
        <v>0</v>
      </c>
      <c r="L111" s="88">
        <v>6005</v>
      </c>
      <c r="M111" s="88"/>
      <c r="N111" s="89">
        <v>6752</v>
      </c>
      <c r="O111" s="89">
        <v>65900</v>
      </c>
      <c r="P111" s="89">
        <v>0</v>
      </c>
      <c r="Q111" s="88">
        <v>0</v>
      </c>
      <c r="R111" s="88"/>
      <c r="S111" s="89">
        <v>13114</v>
      </c>
      <c r="T111" s="90">
        <v>1876</v>
      </c>
      <c r="U111" s="90">
        <v>14990</v>
      </c>
    </row>
    <row r="112" spans="1:21">
      <c r="A112" s="86">
        <v>91108</v>
      </c>
      <c r="B112" s="87" t="s">
        <v>142</v>
      </c>
      <c r="C112" s="156">
        <v>1.2565008146699149E-3</v>
      </c>
      <c r="D112" s="156">
        <v>1.2459999999999999E-3</v>
      </c>
      <c r="E112" s="88">
        <v>563674</v>
      </c>
      <c r="F112" s="88">
        <v>-687689.82799999998</v>
      </c>
      <c r="G112" s="88">
        <v>563910</v>
      </c>
      <c r="H112" s="88"/>
      <c r="I112" s="89">
        <v>0</v>
      </c>
      <c r="J112" s="89">
        <v>1133257</v>
      </c>
      <c r="K112" s="89">
        <v>0</v>
      </c>
      <c r="L112" s="88">
        <v>76112</v>
      </c>
      <c r="M112" s="88"/>
      <c r="N112" s="89">
        <v>132552</v>
      </c>
      <c r="O112" s="89">
        <v>1293802</v>
      </c>
      <c r="P112" s="89">
        <v>0</v>
      </c>
      <c r="Q112" s="88">
        <v>0</v>
      </c>
      <c r="R112" s="88"/>
      <c r="S112" s="89">
        <v>257459</v>
      </c>
      <c r="T112" s="90">
        <v>22002</v>
      </c>
      <c r="U112" s="90">
        <v>279461</v>
      </c>
    </row>
    <row r="113" spans="1:21">
      <c r="A113" s="86">
        <v>91109</v>
      </c>
      <c r="B113" s="87" t="s">
        <v>143</v>
      </c>
      <c r="C113" s="156">
        <v>9.6601117765599985E-5</v>
      </c>
      <c r="D113" s="156">
        <v>9.0600000000000007E-5</v>
      </c>
      <c r="E113" s="88">
        <v>37887</v>
      </c>
      <c r="F113" s="88">
        <v>-50003.770800000006</v>
      </c>
      <c r="G113" s="88">
        <v>43354</v>
      </c>
      <c r="H113" s="88"/>
      <c r="I113" s="89">
        <v>0</v>
      </c>
      <c r="J113" s="89">
        <v>87125</v>
      </c>
      <c r="K113" s="89">
        <v>0</v>
      </c>
      <c r="L113" s="88">
        <v>2980</v>
      </c>
      <c r="M113" s="88"/>
      <c r="N113" s="89">
        <v>10191</v>
      </c>
      <c r="O113" s="89">
        <v>99468</v>
      </c>
      <c r="P113" s="89">
        <v>0</v>
      </c>
      <c r="Q113" s="88">
        <v>1686</v>
      </c>
      <c r="R113" s="88"/>
      <c r="S113" s="89">
        <v>19794</v>
      </c>
      <c r="T113" s="90">
        <v>216</v>
      </c>
      <c r="U113" s="90">
        <v>20010</v>
      </c>
    </row>
    <row r="114" spans="1:21">
      <c r="A114" s="86">
        <v>91111</v>
      </c>
      <c r="B114" s="87" t="s">
        <v>144</v>
      </c>
      <c r="C114" s="156">
        <v>2.2049983883761613E-4</v>
      </c>
      <c r="D114" s="156">
        <v>1.9019999999999999E-4</v>
      </c>
      <c r="E114" s="88">
        <v>95804</v>
      </c>
      <c r="F114" s="88">
        <v>-104974.8036</v>
      </c>
      <c r="G114" s="88">
        <v>98959</v>
      </c>
      <c r="H114" s="88"/>
      <c r="I114" s="89">
        <v>0</v>
      </c>
      <c r="J114" s="89">
        <v>198872</v>
      </c>
      <c r="K114" s="89">
        <v>0</v>
      </c>
      <c r="L114" s="88">
        <v>26694</v>
      </c>
      <c r="M114" s="88"/>
      <c r="N114" s="89">
        <v>23261</v>
      </c>
      <c r="O114" s="89">
        <v>227046</v>
      </c>
      <c r="P114" s="89">
        <v>0</v>
      </c>
      <c r="Q114" s="88">
        <v>0</v>
      </c>
      <c r="R114" s="88"/>
      <c r="S114" s="89">
        <v>45181</v>
      </c>
      <c r="T114" s="90">
        <v>7050</v>
      </c>
      <c r="U114" s="90">
        <v>52231</v>
      </c>
    </row>
    <row r="115" spans="1:21">
      <c r="A115" s="86">
        <v>91119</v>
      </c>
      <c r="B115" s="87" t="s">
        <v>145</v>
      </c>
      <c r="C115" s="156">
        <v>0</v>
      </c>
      <c r="D115" s="156">
        <v>0</v>
      </c>
      <c r="E115" s="88"/>
      <c r="F115" s="88">
        <v>0</v>
      </c>
      <c r="G115" s="88">
        <v>0</v>
      </c>
      <c r="H115" s="88"/>
      <c r="I115" s="89">
        <v>0</v>
      </c>
      <c r="J115" s="89">
        <v>0</v>
      </c>
      <c r="K115" s="89">
        <v>0</v>
      </c>
      <c r="L115" s="88">
        <v>0</v>
      </c>
      <c r="M115" s="88"/>
      <c r="N115" s="89">
        <v>0</v>
      </c>
      <c r="O115" s="89">
        <v>0</v>
      </c>
      <c r="P115" s="89">
        <v>0</v>
      </c>
      <c r="Q115" s="88">
        <v>969758.66</v>
      </c>
      <c r="R115" s="88"/>
      <c r="S115" s="89">
        <v>0</v>
      </c>
      <c r="T115" s="90">
        <v>-324334</v>
      </c>
      <c r="U115" s="90">
        <v>-324334</v>
      </c>
    </row>
    <row r="116" spans="1:21">
      <c r="A116" s="86">
        <v>91120</v>
      </c>
      <c r="B116" s="87" t="s">
        <v>146</v>
      </c>
      <c r="C116" s="156">
        <v>1.161000424684363E-4</v>
      </c>
      <c r="D116" s="156">
        <v>1.4909999999999999E-4</v>
      </c>
      <c r="E116" s="88">
        <v>44588</v>
      </c>
      <c r="F116" s="88">
        <v>-82290.973799999992</v>
      </c>
      <c r="G116" s="88">
        <v>52105</v>
      </c>
      <c r="H116" s="88"/>
      <c r="I116" s="89">
        <v>0</v>
      </c>
      <c r="J116" s="89">
        <v>104712</v>
      </c>
      <c r="K116" s="89">
        <v>0</v>
      </c>
      <c r="L116" s="88">
        <v>0</v>
      </c>
      <c r="M116" s="88"/>
      <c r="N116" s="89">
        <v>12248</v>
      </c>
      <c r="O116" s="89">
        <v>119547</v>
      </c>
      <c r="P116" s="89">
        <v>0</v>
      </c>
      <c r="Q116" s="88">
        <v>36349</v>
      </c>
      <c r="R116" s="88"/>
      <c r="S116" s="89">
        <v>23789</v>
      </c>
      <c r="T116" s="90">
        <v>-10312</v>
      </c>
      <c r="U116" s="90">
        <v>13477</v>
      </c>
    </row>
    <row r="117" spans="1:21">
      <c r="A117" s="86">
        <v>91121</v>
      </c>
      <c r="B117" s="87" t="s">
        <v>147</v>
      </c>
      <c r="C117" s="156">
        <v>1.0167600759815466E-2</v>
      </c>
      <c r="D117" s="156">
        <v>9.8659000000000004E-3</v>
      </c>
      <c r="E117" s="88">
        <v>3754314</v>
      </c>
      <c r="F117" s="88">
        <v>-5445167.7961999997</v>
      </c>
      <c r="G117" s="88">
        <v>4563158</v>
      </c>
      <c r="H117" s="88"/>
      <c r="I117" s="89">
        <v>0</v>
      </c>
      <c r="J117" s="89">
        <v>9170321</v>
      </c>
      <c r="K117" s="89">
        <v>0</v>
      </c>
      <c r="L117" s="88">
        <v>0</v>
      </c>
      <c r="M117" s="88"/>
      <c r="N117" s="89">
        <v>1072611</v>
      </c>
      <c r="O117" s="89">
        <v>10469446</v>
      </c>
      <c r="P117" s="89">
        <v>0</v>
      </c>
      <c r="Q117" s="88">
        <v>551300</v>
      </c>
      <c r="R117" s="88"/>
      <c r="S117" s="89">
        <v>2083362</v>
      </c>
      <c r="T117" s="90">
        <v>-176906</v>
      </c>
      <c r="U117" s="90">
        <v>1906456</v>
      </c>
    </row>
    <row r="118" spans="1:21">
      <c r="A118" s="86">
        <v>91127</v>
      </c>
      <c r="B118" s="87" t="s">
        <v>148</v>
      </c>
      <c r="C118" s="156">
        <v>2.7679961377380228E-4</v>
      </c>
      <c r="D118" s="156">
        <v>2.6679999999999998E-4</v>
      </c>
      <c r="E118" s="88">
        <v>135582</v>
      </c>
      <c r="F118" s="88">
        <v>-147251.7224</v>
      </c>
      <c r="G118" s="88">
        <v>124226</v>
      </c>
      <c r="H118" s="88"/>
      <c r="I118" s="89">
        <v>0</v>
      </c>
      <c r="J118" s="89">
        <v>249650</v>
      </c>
      <c r="K118" s="89">
        <v>0</v>
      </c>
      <c r="L118" s="88">
        <v>58192</v>
      </c>
      <c r="M118" s="88"/>
      <c r="N118" s="89">
        <v>29200</v>
      </c>
      <c r="O118" s="89">
        <v>285017</v>
      </c>
      <c r="P118" s="89">
        <v>0</v>
      </c>
      <c r="Q118" s="88">
        <v>0</v>
      </c>
      <c r="R118" s="88"/>
      <c r="S118" s="89">
        <v>56717</v>
      </c>
      <c r="T118" s="90">
        <v>17652</v>
      </c>
      <c r="U118" s="90">
        <v>74369</v>
      </c>
    </row>
    <row r="119" spans="1:21">
      <c r="A119" s="86">
        <v>91128</v>
      </c>
      <c r="B119" s="87" t="s">
        <v>149</v>
      </c>
      <c r="C119" s="156">
        <v>5.0420016907864313E-4</v>
      </c>
      <c r="D119" s="156">
        <v>4.8529999999999998E-4</v>
      </c>
      <c r="E119" s="88">
        <v>204224</v>
      </c>
      <c r="F119" s="88">
        <v>-267845.80540000001</v>
      </c>
      <c r="G119" s="88">
        <v>226282</v>
      </c>
      <c r="H119" s="88"/>
      <c r="I119" s="89">
        <v>0</v>
      </c>
      <c r="J119" s="89">
        <v>454746</v>
      </c>
      <c r="K119" s="89">
        <v>0</v>
      </c>
      <c r="L119" s="88">
        <v>11970</v>
      </c>
      <c r="M119" s="88"/>
      <c r="N119" s="89">
        <v>53190</v>
      </c>
      <c r="O119" s="89">
        <v>519168</v>
      </c>
      <c r="P119" s="89">
        <v>0</v>
      </c>
      <c r="Q119" s="88">
        <v>18915</v>
      </c>
      <c r="R119" s="88"/>
      <c r="S119" s="89">
        <v>103312</v>
      </c>
      <c r="T119" s="90">
        <v>-3193</v>
      </c>
      <c r="U119" s="90">
        <v>100119</v>
      </c>
    </row>
    <row r="120" spans="1:21">
      <c r="A120" s="86">
        <v>91138</v>
      </c>
      <c r="B120" s="87" t="s">
        <v>150</v>
      </c>
      <c r="C120" s="156">
        <v>6.6280078174270275E-4</v>
      </c>
      <c r="D120" s="156">
        <v>5.9100000000000005E-4</v>
      </c>
      <c r="E120" s="88">
        <v>175242</v>
      </c>
      <c r="F120" s="88">
        <v>-326183.53800000006</v>
      </c>
      <c r="G120" s="88">
        <v>297461</v>
      </c>
      <c r="H120" s="88"/>
      <c r="I120" s="89">
        <v>0</v>
      </c>
      <c r="J120" s="89">
        <v>597790</v>
      </c>
      <c r="K120" s="89">
        <v>0</v>
      </c>
      <c r="L120" s="88">
        <v>0</v>
      </c>
      <c r="M120" s="88"/>
      <c r="N120" s="89">
        <v>69921</v>
      </c>
      <c r="O120" s="89">
        <v>682477</v>
      </c>
      <c r="P120" s="89">
        <v>0</v>
      </c>
      <c r="Q120" s="88">
        <v>55043</v>
      </c>
      <c r="R120" s="88"/>
      <c r="S120" s="89">
        <v>135809</v>
      </c>
      <c r="T120" s="90">
        <v>-16578</v>
      </c>
      <c r="U120" s="90">
        <v>119231</v>
      </c>
    </row>
    <row r="121" spans="1:21">
      <c r="A121" s="86">
        <v>91141</v>
      </c>
      <c r="B121" s="87" t="s">
        <v>151</v>
      </c>
      <c r="C121" s="156">
        <v>6.2560108480362705E-4</v>
      </c>
      <c r="D121" s="156">
        <v>6.5499999999999998E-4</v>
      </c>
      <c r="E121" s="88">
        <v>213857</v>
      </c>
      <c r="F121" s="88">
        <v>-361506.29</v>
      </c>
      <c r="G121" s="88">
        <v>280766</v>
      </c>
      <c r="H121" s="88"/>
      <c r="I121" s="89">
        <v>0</v>
      </c>
      <c r="J121" s="89">
        <v>564239</v>
      </c>
      <c r="K121" s="89">
        <v>0</v>
      </c>
      <c r="L121" s="88">
        <v>0</v>
      </c>
      <c r="M121" s="88"/>
      <c r="N121" s="89">
        <v>65996</v>
      </c>
      <c r="O121" s="89">
        <v>644172</v>
      </c>
      <c r="P121" s="89">
        <v>0</v>
      </c>
      <c r="Q121" s="88">
        <v>80482</v>
      </c>
      <c r="R121" s="88"/>
      <c r="S121" s="89">
        <v>128187</v>
      </c>
      <c r="T121" s="90">
        <v>-23024</v>
      </c>
      <c r="U121" s="90">
        <v>105163</v>
      </c>
    </row>
    <row r="122" spans="1:21">
      <c r="A122" s="86">
        <v>91147</v>
      </c>
      <c r="B122" s="87" t="s">
        <v>152</v>
      </c>
      <c r="C122" s="156">
        <v>2.1399574088223055E-5</v>
      </c>
      <c r="D122" s="156">
        <v>9.9000000000000001E-6</v>
      </c>
      <c r="E122" s="88">
        <v>10872</v>
      </c>
      <c r="F122" s="88">
        <v>-5463.9881999999998</v>
      </c>
      <c r="G122" s="88">
        <v>9604</v>
      </c>
      <c r="H122" s="88"/>
      <c r="I122" s="89">
        <v>0</v>
      </c>
      <c r="J122" s="89">
        <v>19301</v>
      </c>
      <c r="K122" s="89">
        <v>0</v>
      </c>
      <c r="L122" s="88">
        <v>12471</v>
      </c>
      <c r="M122" s="88"/>
      <c r="N122" s="89">
        <v>2258</v>
      </c>
      <c r="O122" s="89">
        <v>22035</v>
      </c>
      <c r="P122" s="89">
        <v>0</v>
      </c>
      <c r="Q122" s="88">
        <v>0</v>
      </c>
      <c r="R122" s="88"/>
      <c r="S122" s="89">
        <v>4385</v>
      </c>
      <c r="T122" s="90">
        <v>3462</v>
      </c>
      <c r="U122" s="90">
        <v>7846</v>
      </c>
    </row>
    <row r="123" spans="1:21">
      <c r="A123" s="86">
        <v>91151</v>
      </c>
      <c r="B123" s="87" t="s">
        <v>153</v>
      </c>
      <c r="C123" s="156">
        <v>6.4479920333175382E-4</v>
      </c>
      <c r="D123" s="156">
        <v>5.7549999999999995E-4</v>
      </c>
      <c r="E123" s="88">
        <v>220191</v>
      </c>
      <c r="F123" s="88">
        <v>-317628.80899999995</v>
      </c>
      <c r="G123" s="88">
        <v>289382</v>
      </c>
      <c r="H123" s="88"/>
      <c r="I123" s="89">
        <v>0</v>
      </c>
      <c r="J123" s="89">
        <v>581555</v>
      </c>
      <c r="K123" s="89">
        <v>0</v>
      </c>
      <c r="L123" s="88">
        <v>14497</v>
      </c>
      <c r="M123" s="88"/>
      <c r="N123" s="89">
        <v>68022</v>
      </c>
      <c r="O123" s="89">
        <v>663942</v>
      </c>
      <c r="P123" s="89">
        <v>0</v>
      </c>
      <c r="Q123" s="88">
        <v>14869.27</v>
      </c>
      <c r="R123" s="88"/>
      <c r="S123" s="89">
        <v>132121</v>
      </c>
      <c r="T123" s="90">
        <v>-1178</v>
      </c>
      <c r="U123" s="90">
        <v>130943</v>
      </c>
    </row>
    <row r="124" spans="1:21">
      <c r="A124" s="86">
        <v>91154</v>
      </c>
      <c r="B124" s="87" t="s">
        <v>154</v>
      </c>
      <c r="C124" s="156">
        <v>1.5900391575755904E-5</v>
      </c>
      <c r="D124" s="156">
        <v>1.22E-5</v>
      </c>
      <c r="E124" s="88">
        <v>7586</v>
      </c>
      <c r="F124" s="88">
        <v>-6733.3995999999997</v>
      </c>
      <c r="G124" s="88">
        <v>7136</v>
      </c>
      <c r="H124" s="88"/>
      <c r="I124" s="89">
        <v>0</v>
      </c>
      <c r="J124" s="89">
        <v>14340</v>
      </c>
      <c r="K124" s="89">
        <v>0</v>
      </c>
      <c r="L124" s="88">
        <v>5407</v>
      </c>
      <c r="M124" s="88"/>
      <c r="N124" s="89">
        <v>1677</v>
      </c>
      <c r="O124" s="89">
        <v>16372</v>
      </c>
      <c r="P124" s="89">
        <v>0</v>
      </c>
      <c r="Q124" s="88">
        <v>0</v>
      </c>
      <c r="R124" s="88"/>
      <c r="S124" s="89">
        <v>3258</v>
      </c>
      <c r="T124" s="90">
        <v>1557</v>
      </c>
      <c r="U124" s="90">
        <v>4815</v>
      </c>
    </row>
    <row r="125" spans="1:21">
      <c r="A125" s="86">
        <v>91161</v>
      </c>
      <c r="B125" s="87" t="s">
        <v>155</v>
      </c>
      <c r="C125" s="156">
        <v>1.0669929246029249E-4</v>
      </c>
      <c r="D125" s="156">
        <v>9.3399999999999993E-5</v>
      </c>
      <c r="E125" s="88">
        <v>45324</v>
      </c>
      <c r="F125" s="88">
        <v>-51549.141199999998</v>
      </c>
      <c r="G125" s="88">
        <v>47886</v>
      </c>
      <c r="H125" s="88"/>
      <c r="I125" s="89">
        <v>0</v>
      </c>
      <c r="J125" s="89">
        <v>96234</v>
      </c>
      <c r="K125" s="89">
        <v>0</v>
      </c>
      <c r="L125" s="88">
        <v>10729</v>
      </c>
      <c r="M125" s="88"/>
      <c r="N125" s="89">
        <v>11256</v>
      </c>
      <c r="O125" s="89">
        <v>109868</v>
      </c>
      <c r="P125" s="89">
        <v>0</v>
      </c>
      <c r="Q125" s="88">
        <v>3890</v>
      </c>
      <c r="R125" s="88"/>
      <c r="S125" s="89">
        <v>21863</v>
      </c>
      <c r="T125" s="90">
        <v>1508</v>
      </c>
      <c r="U125" s="90">
        <v>23371</v>
      </c>
    </row>
    <row r="126" spans="1:21">
      <c r="A126" s="86">
        <v>91171</v>
      </c>
      <c r="B126" s="87" t="s">
        <v>156</v>
      </c>
      <c r="C126" s="156">
        <v>2.5240089071403108E-4</v>
      </c>
      <c r="D126" s="156">
        <v>2.632E-4</v>
      </c>
      <c r="E126" s="88">
        <v>91210</v>
      </c>
      <c r="F126" s="88">
        <v>-145264.81760000001</v>
      </c>
      <c r="G126" s="88">
        <v>113276</v>
      </c>
      <c r="H126" s="88"/>
      <c r="I126" s="89">
        <v>0</v>
      </c>
      <c r="J126" s="89">
        <v>227644</v>
      </c>
      <c r="K126" s="89">
        <v>0</v>
      </c>
      <c r="L126" s="88">
        <v>0</v>
      </c>
      <c r="M126" s="88"/>
      <c r="N126" s="89">
        <v>26626</v>
      </c>
      <c r="O126" s="89">
        <v>259893</v>
      </c>
      <c r="P126" s="89">
        <v>0</v>
      </c>
      <c r="Q126" s="88">
        <v>31772</v>
      </c>
      <c r="R126" s="88"/>
      <c r="S126" s="89">
        <v>51717</v>
      </c>
      <c r="T126" s="90">
        <v>-9394</v>
      </c>
      <c r="U126" s="90">
        <v>42324</v>
      </c>
    </row>
    <row r="127" spans="1:21">
      <c r="A127" s="86">
        <v>91201</v>
      </c>
      <c r="B127" s="87" t="s">
        <v>157</v>
      </c>
      <c r="C127" s="156">
        <v>2.2309011423094797E-3</v>
      </c>
      <c r="D127" s="156">
        <v>2.0907E-3</v>
      </c>
      <c r="E127" s="88">
        <v>876707</v>
      </c>
      <c r="F127" s="88">
        <v>-1153894.9626</v>
      </c>
      <c r="G127" s="88">
        <v>1001215</v>
      </c>
      <c r="H127" s="88"/>
      <c r="I127" s="89">
        <v>0</v>
      </c>
      <c r="J127" s="89">
        <v>2012084</v>
      </c>
      <c r="K127" s="89">
        <v>0</v>
      </c>
      <c r="L127" s="88">
        <v>90548</v>
      </c>
      <c r="M127" s="88"/>
      <c r="N127" s="89">
        <v>235344</v>
      </c>
      <c r="O127" s="89">
        <v>2297129</v>
      </c>
      <c r="P127" s="89">
        <v>0</v>
      </c>
      <c r="Q127" s="88">
        <v>0</v>
      </c>
      <c r="R127" s="88"/>
      <c r="S127" s="89">
        <v>457116</v>
      </c>
      <c r="T127" s="90">
        <v>25100</v>
      </c>
      <c r="U127" s="90">
        <v>482216</v>
      </c>
    </row>
    <row r="128" spans="1:21">
      <c r="A128" s="86">
        <v>91202</v>
      </c>
      <c r="B128" s="87" t="s">
        <v>158</v>
      </c>
      <c r="C128" s="156">
        <v>1.7559950382597692E-4</v>
      </c>
      <c r="D128" s="156">
        <v>1.7560000000000001E-4</v>
      </c>
      <c r="E128" s="88">
        <v>87296</v>
      </c>
      <c r="F128" s="88">
        <v>-96916.800800000012</v>
      </c>
      <c r="G128" s="88">
        <v>78808</v>
      </c>
      <c r="H128" s="88"/>
      <c r="I128" s="89">
        <v>0</v>
      </c>
      <c r="J128" s="89">
        <v>158376</v>
      </c>
      <c r="K128" s="89">
        <v>0</v>
      </c>
      <c r="L128" s="88">
        <v>22857</v>
      </c>
      <c r="M128" s="88"/>
      <c r="N128" s="89">
        <v>18525</v>
      </c>
      <c r="O128" s="89">
        <v>180813</v>
      </c>
      <c r="P128" s="89">
        <v>0</v>
      </c>
      <c r="Q128" s="88">
        <v>0</v>
      </c>
      <c r="R128" s="88"/>
      <c r="S128" s="89">
        <v>35981</v>
      </c>
      <c r="T128" s="90">
        <v>6746</v>
      </c>
      <c r="U128" s="90">
        <v>42727</v>
      </c>
    </row>
    <row r="129" spans="1:21">
      <c r="A129" s="86">
        <v>91203</v>
      </c>
      <c r="B129" s="87" t="s">
        <v>159</v>
      </c>
      <c r="C129" s="156">
        <v>2.4910093556777346E-4</v>
      </c>
      <c r="D129" s="156">
        <v>2.7460000000000001E-4</v>
      </c>
      <c r="E129" s="88">
        <v>135476</v>
      </c>
      <c r="F129" s="88">
        <v>-151556.68280000001</v>
      </c>
      <c r="G129" s="88">
        <v>111795</v>
      </c>
      <c r="H129" s="88"/>
      <c r="I129" s="89">
        <v>0</v>
      </c>
      <c r="J129" s="89">
        <v>224667</v>
      </c>
      <c r="K129" s="89">
        <v>0</v>
      </c>
      <c r="L129" s="88">
        <v>23765</v>
      </c>
      <c r="M129" s="88"/>
      <c r="N129" s="89">
        <v>26278</v>
      </c>
      <c r="O129" s="89">
        <v>256495</v>
      </c>
      <c r="P129" s="89">
        <v>0</v>
      </c>
      <c r="Q129" s="88">
        <v>0</v>
      </c>
      <c r="R129" s="88"/>
      <c r="S129" s="89">
        <v>51041</v>
      </c>
      <c r="T129" s="90">
        <v>7303</v>
      </c>
      <c r="U129" s="90">
        <v>58344</v>
      </c>
    </row>
    <row r="130" spans="1:21">
      <c r="A130" s="86">
        <v>91206</v>
      </c>
      <c r="B130" s="87" t="s">
        <v>160</v>
      </c>
      <c r="C130" s="156">
        <v>8.1960101374627884E-4</v>
      </c>
      <c r="D130" s="156">
        <v>8.2330000000000001E-4</v>
      </c>
      <c r="E130" s="88">
        <v>340396</v>
      </c>
      <c r="F130" s="88">
        <v>-454394.0894</v>
      </c>
      <c r="G130" s="88">
        <v>367832</v>
      </c>
      <c r="H130" s="88"/>
      <c r="I130" s="89">
        <v>0</v>
      </c>
      <c r="J130" s="89">
        <v>739210</v>
      </c>
      <c r="K130" s="89">
        <v>0</v>
      </c>
      <c r="L130" s="88">
        <v>32117</v>
      </c>
      <c r="M130" s="88"/>
      <c r="N130" s="89">
        <v>86462</v>
      </c>
      <c r="O130" s="89">
        <v>843931</v>
      </c>
      <c r="P130" s="89">
        <v>0</v>
      </c>
      <c r="Q130" s="88">
        <v>0</v>
      </c>
      <c r="R130" s="88"/>
      <c r="S130" s="89">
        <v>167938</v>
      </c>
      <c r="T130" s="90">
        <v>10598</v>
      </c>
      <c r="U130" s="90">
        <v>178536</v>
      </c>
    </row>
    <row r="131" spans="1:21">
      <c r="A131" s="86">
        <v>91208</v>
      </c>
      <c r="B131" s="87" t="s">
        <v>161</v>
      </c>
      <c r="C131" s="156">
        <v>1.2999283135224208E-5</v>
      </c>
      <c r="D131" s="156">
        <v>1.2E-5</v>
      </c>
      <c r="E131" s="88">
        <v>5512</v>
      </c>
      <c r="F131" s="88">
        <v>-6623.0160000000005</v>
      </c>
      <c r="G131" s="88">
        <v>5834</v>
      </c>
      <c r="H131" s="88"/>
      <c r="I131" s="89">
        <v>0</v>
      </c>
      <c r="J131" s="89">
        <v>11725</v>
      </c>
      <c r="K131" s="89">
        <v>0</v>
      </c>
      <c r="L131" s="88">
        <v>10088</v>
      </c>
      <c r="M131" s="88"/>
      <c r="N131" s="89">
        <v>1371</v>
      </c>
      <c r="O131" s="89">
        <v>13386</v>
      </c>
      <c r="P131" s="89">
        <v>0</v>
      </c>
      <c r="Q131" s="88">
        <v>0</v>
      </c>
      <c r="R131" s="88"/>
      <c r="S131" s="89">
        <v>2664</v>
      </c>
      <c r="T131" s="90">
        <v>3311</v>
      </c>
      <c r="U131" s="90">
        <v>5975</v>
      </c>
    </row>
    <row r="132" spans="1:21">
      <c r="A132" s="86">
        <v>91211</v>
      </c>
      <c r="B132" s="87" t="s">
        <v>162</v>
      </c>
      <c r="C132" s="156">
        <v>4.6259978921326164E-4</v>
      </c>
      <c r="D132" s="156">
        <v>4.793E-4</v>
      </c>
      <c r="E132" s="88">
        <v>194878</v>
      </c>
      <c r="F132" s="88">
        <v>-264534.29739999998</v>
      </c>
      <c r="G132" s="88">
        <v>207612</v>
      </c>
      <c r="H132" s="88"/>
      <c r="I132" s="89">
        <v>0</v>
      </c>
      <c r="J132" s="89">
        <v>417226</v>
      </c>
      <c r="K132" s="89">
        <v>0</v>
      </c>
      <c r="L132" s="88">
        <v>5173</v>
      </c>
      <c r="M132" s="88"/>
      <c r="N132" s="89">
        <v>48801</v>
      </c>
      <c r="O132" s="89">
        <v>476333</v>
      </c>
      <c r="P132" s="89">
        <v>0</v>
      </c>
      <c r="Q132" s="88">
        <v>6958</v>
      </c>
      <c r="R132" s="88"/>
      <c r="S132" s="89">
        <v>94788</v>
      </c>
      <c r="T132" s="90">
        <v>-92</v>
      </c>
      <c r="U132" s="90">
        <v>94696</v>
      </c>
    </row>
    <row r="133" spans="1:21">
      <c r="A133" s="86">
        <v>91213</v>
      </c>
      <c r="B133" s="87" t="s">
        <v>163</v>
      </c>
      <c r="C133" s="156">
        <v>3.5499585003495387E-5</v>
      </c>
      <c r="D133" s="156">
        <v>3.5200000000000002E-5</v>
      </c>
      <c r="E133" s="88">
        <v>11416</v>
      </c>
      <c r="F133" s="88">
        <v>-19427.513600000002</v>
      </c>
      <c r="G133" s="88">
        <v>15932</v>
      </c>
      <c r="H133" s="88"/>
      <c r="I133" s="89">
        <v>0</v>
      </c>
      <c r="J133" s="89">
        <v>32018</v>
      </c>
      <c r="K133" s="89">
        <v>0</v>
      </c>
      <c r="L133" s="88">
        <v>0</v>
      </c>
      <c r="M133" s="88"/>
      <c r="N133" s="89">
        <v>3745</v>
      </c>
      <c r="O133" s="89">
        <v>36554</v>
      </c>
      <c r="P133" s="89">
        <v>0</v>
      </c>
      <c r="Q133" s="88">
        <v>3153</v>
      </c>
      <c r="R133" s="88"/>
      <c r="S133" s="89">
        <v>7274</v>
      </c>
      <c r="T133" s="90">
        <v>-893</v>
      </c>
      <c r="U133" s="90">
        <v>6381</v>
      </c>
    </row>
    <row r="134" spans="1:21">
      <c r="A134" s="86">
        <v>91214</v>
      </c>
      <c r="B134" s="87" t="s">
        <v>164</v>
      </c>
      <c r="C134" s="156">
        <v>2.6800716069673769E-5</v>
      </c>
      <c r="D134" s="156">
        <v>2.0100000000000001E-5</v>
      </c>
      <c r="E134" s="88">
        <v>8121</v>
      </c>
      <c r="F134" s="88">
        <v>-11093.551800000001</v>
      </c>
      <c r="G134" s="88">
        <v>12028</v>
      </c>
      <c r="H134" s="88"/>
      <c r="I134" s="89">
        <v>0</v>
      </c>
      <c r="J134" s="89">
        <v>24171</v>
      </c>
      <c r="K134" s="89">
        <v>0</v>
      </c>
      <c r="L134" s="88">
        <v>2843</v>
      </c>
      <c r="M134" s="88"/>
      <c r="N134" s="89">
        <v>2827</v>
      </c>
      <c r="O134" s="89">
        <v>27596</v>
      </c>
      <c r="P134" s="89">
        <v>0</v>
      </c>
      <c r="Q134" s="88">
        <v>0</v>
      </c>
      <c r="R134" s="88"/>
      <c r="S134" s="89">
        <v>5491</v>
      </c>
      <c r="T134" s="90">
        <v>772</v>
      </c>
      <c r="U134" s="90">
        <v>6263</v>
      </c>
    </row>
    <row r="135" spans="1:21">
      <c r="A135" s="86">
        <v>91217</v>
      </c>
      <c r="B135" s="87" t="s">
        <v>165</v>
      </c>
      <c r="C135" s="156">
        <v>1.8699003097497697E-5</v>
      </c>
      <c r="D135" s="156">
        <v>1.9899999999999999E-5</v>
      </c>
      <c r="E135" s="88">
        <v>13098</v>
      </c>
      <c r="F135" s="88">
        <v>-10983.1682</v>
      </c>
      <c r="G135" s="88">
        <v>8392</v>
      </c>
      <c r="H135" s="88"/>
      <c r="I135" s="89">
        <v>0</v>
      </c>
      <c r="J135" s="89">
        <v>16866</v>
      </c>
      <c r="K135" s="89">
        <v>0</v>
      </c>
      <c r="L135" s="88">
        <v>5709</v>
      </c>
      <c r="M135" s="88"/>
      <c r="N135" s="89">
        <v>1973</v>
      </c>
      <c r="O135" s="89">
        <v>19255</v>
      </c>
      <c r="P135" s="89">
        <v>0</v>
      </c>
      <c r="Q135" s="88">
        <v>0</v>
      </c>
      <c r="R135" s="88"/>
      <c r="S135" s="89">
        <v>3832</v>
      </c>
      <c r="T135" s="90">
        <v>1656</v>
      </c>
      <c r="U135" s="90">
        <v>5488</v>
      </c>
    </row>
    <row r="136" spans="1:21">
      <c r="A136" s="86">
        <v>91221</v>
      </c>
      <c r="B136" s="87" t="s">
        <v>166</v>
      </c>
      <c r="C136" s="156">
        <v>1.4040072499719105E-4</v>
      </c>
      <c r="D136" s="156">
        <v>1.394E-4</v>
      </c>
      <c r="E136" s="88">
        <v>53655</v>
      </c>
      <c r="F136" s="88">
        <v>-76937.369200000001</v>
      </c>
      <c r="G136" s="88">
        <v>63011</v>
      </c>
      <c r="H136" s="88"/>
      <c r="I136" s="89">
        <v>0</v>
      </c>
      <c r="J136" s="89">
        <v>126629</v>
      </c>
      <c r="K136" s="89">
        <v>0</v>
      </c>
      <c r="L136" s="88">
        <v>11263.33</v>
      </c>
      <c r="M136" s="88"/>
      <c r="N136" s="89">
        <v>14811</v>
      </c>
      <c r="O136" s="89">
        <v>144568</v>
      </c>
      <c r="P136" s="89">
        <v>0</v>
      </c>
      <c r="Q136" s="88">
        <v>2205</v>
      </c>
      <c r="R136" s="88"/>
      <c r="S136" s="89">
        <v>28768</v>
      </c>
      <c r="T136" s="90">
        <v>3190</v>
      </c>
      <c r="U136" s="90">
        <v>31958</v>
      </c>
    </row>
    <row r="137" spans="1:21">
      <c r="A137" s="86">
        <v>91231</v>
      </c>
      <c r="B137" s="87" t="s">
        <v>167</v>
      </c>
      <c r="C137" s="156">
        <v>2.0203992094416532E-3</v>
      </c>
      <c r="D137" s="156">
        <v>2.0660000000000001E-3</v>
      </c>
      <c r="E137" s="88">
        <v>819707</v>
      </c>
      <c r="F137" s="88">
        <v>-1140262.588</v>
      </c>
      <c r="G137" s="88">
        <v>906743</v>
      </c>
      <c r="H137" s="88"/>
      <c r="I137" s="89">
        <v>0</v>
      </c>
      <c r="J137" s="89">
        <v>1822231</v>
      </c>
      <c r="K137" s="89">
        <v>0</v>
      </c>
      <c r="L137" s="88">
        <v>31975.06</v>
      </c>
      <c r="M137" s="88"/>
      <c r="N137" s="89">
        <v>213138</v>
      </c>
      <c r="O137" s="89">
        <v>2080380</v>
      </c>
      <c r="P137" s="89">
        <v>0</v>
      </c>
      <c r="Q137" s="88">
        <v>36109</v>
      </c>
      <c r="R137" s="88"/>
      <c r="S137" s="89">
        <v>413984</v>
      </c>
      <c r="T137" s="90">
        <v>1241</v>
      </c>
      <c r="U137" s="90">
        <v>415225</v>
      </c>
    </row>
    <row r="138" spans="1:21">
      <c r="A138" s="86">
        <v>91233</v>
      </c>
      <c r="B138" s="87" t="s">
        <v>168</v>
      </c>
      <c r="C138" s="156">
        <v>4.3400760525865122E-5</v>
      </c>
      <c r="D138" s="156">
        <v>3.26E-5</v>
      </c>
      <c r="E138" s="88">
        <v>18997</v>
      </c>
      <c r="F138" s="88">
        <v>-17992.5268</v>
      </c>
      <c r="G138" s="88">
        <v>19478</v>
      </c>
      <c r="H138" s="88"/>
      <c r="I138" s="89">
        <v>0</v>
      </c>
      <c r="J138" s="89">
        <v>39143</v>
      </c>
      <c r="K138" s="89">
        <v>0</v>
      </c>
      <c r="L138" s="88">
        <v>11447</v>
      </c>
      <c r="M138" s="88"/>
      <c r="N138" s="89">
        <v>4578</v>
      </c>
      <c r="O138" s="89">
        <v>44688</v>
      </c>
      <c r="P138" s="89">
        <v>0</v>
      </c>
      <c r="Q138" s="88">
        <v>0</v>
      </c>
      <c r="R138" s="88"/>
      <c r="S138" s="89">
        <v>8893</v>
      </c>
      <c r="T138" s="90">
        <v>3204</v>
      </c>
      <c r="U138" s="90">
        <v>12097</v>
      </c>
    </row>
    <row r="139" spans="1:21">
      <c r="A139" s="86">
        <v>91241</v>
      </c>
      <c r="B139" s="87" t="s">
        <v>169</v>
      </c>
      <c r="C139" s="156">
        <v>4.0800458260042932E-5</v>
      </c>
      <c r="D139" s="156">
        <v>4.1100000000000003E-5</v>
      </c>
      <c r="E139" s="88">
        <v>15463</v>
      </c>
      <c r="F139" s="88">
        <v>-22683.829800000003</v>
      </c>
      <c r="G139" s="88">
        <v>18311</v>
      </c>
      <c r="H139" s="88"/>
      <c r="I139" s="89">
        <v>0</v>
      </c>
      <c r="J139" s="89">
        <v>36798</v>
      </c>
      <c r="K139" s="89">
        <v>0</v>
      </c>
      <c r="L139" s="88">
        <v>0</v>
      </c>
      <c r="M139" s="88"/>
      <c r="N139" s="89">
        <v>4304</v>
      </c>
      <c r="O139" s="89">
        <v>42011</v>
      </c>
      <c r="P139" s="89">
        <v>0</v>
      </c>
      <c r="Q139" s="88">
        <v>5419</v>
      </c>
      <c r="R139" s="88"/>
      <c r="S139" s="89">
        <v>8360</v>
      </c>
      <c r="T139" s="90">
        <v>-1728</v>
      </c>
      <c r="U139" s="90">
        <v>6632</v>
      </c>
    </row>
    <row r="140" spans="1:21">
      <c r="A140" s="86">
        <v>91251</v>
      </c>
      <c r="B140" s="87" t="s">
        <v>170</v>
      </c>
      <c r="C140" s="156">
        <v>2.67004473447706E-5</v>
      </c>
      <c r="D140" s="156">
        <v>2.69E-5</v>
      </c>
      <c r="E140" s="88">
        <v>10386</v>
      </c>
      <c r="F140" s="88">
        <v>-14846.5942</v>
      </c>
      <c r="G140" s="88">
        <v>11983</v>
      </c>
      <c r="H140" s="88"/>
      <c r="I140" s="89">
        <v>0</v>
      </c>
      <c r="J140" s="89">
        <v>24081</v>
      </c>
      <c r="K140" s="89">
        <v>0</v>
      </c>
      <c r="L140" s="88">
        <v>7071.35</v>
      </c>
      <c r="M140" s="88"/>
      <c r="N140" s="89">
        <v>2817</v>
      </c>
      <c r="O140" s="89">
        <v>27493</v>
      </c>
      <c r="P140" s="89">
        <v>0</v>
      </c>
      <c r="Q140" s="88">
        <v>549</v>
      </c>
      <c r="R140" s="88"/>
      <c r="S140" s="89">
        <v>5471</v>
      </c>
      <c r="T140" s="90">
        <v>2221</v>
      </c>
      <c r="U140" s="90">
        <v>7692</v>
      </c>
    </row>
    <row r="141" spans="1:21">
      <c r="A141" s="86">
        <v>91261</v>
      </c>
      <c r="B141" s="87" t="s">
        <v>171</v>
      </c>
      <c r="C141" s="156">
        <v>8.7991376587247851E-6</v>
      </c>
      <c r="D141" s="156">
        <v>7.1999999999999997E-6</v>
      </c>
      <c r="E141" s="88">
        <v>3957</v>
      </c>
      <c r="F141" s="88">
        <v>-3973.8096</v>
      </c>
      <c r="G141" s="88">
        <v>3949</v>
      </c>
      <c r="H141" s="88"/>
      <c r="I141" s="89">
        <v>0</v>
      </c>
      <c r="J141" s="89">
        <v>7937</v>
      </c>
      <c r="K141" s="89">
        <v>0</v>
      </c>
      <c r="L141" s="88">
        <v>2054</v>
      </c>
      <c r="M141" s="88"/>
      <c r="N141" s="89">
        <v>928</v>
      </c>
      <c r="O141" s="89">
        <v>9061</v>
      </c>
      <c r="P141" s="89">
        <v>0</v>
      </c>
      <c r="Q141" s="88">
        <v>0</v>
      </c>
      <c r="R141" s="88"/>
      <c r="S141" s="89">
        <v>1803</v>
      </c>
      <c r="T141" s="90">
        <v>585</v>
      </c>
      <c r="U141" s="90">
        <v>2388</v>
      </c>
    </row>
    <row r="142" spans="1:21">
      <c r="A142" s="86">
        <v>91301</v>
      </c>
      <c r="B142" s="87" t="s">
        <v>172</v>
      </c>
      <c r="C142" s="156">
        <v>7.236099754668675E-3</v>
      </c>
      <c r="D142" s="156">
        <v>7.3971999999999996E-3</v>
      </c>
      <c r="E142" s="88">
        <v>2851517</v>
      </c>
      <c r="F142" s="88">
        <v>-4082647.8295999998</v>
      </c>
      <c r="G142" s="88">
        <v>3247518</v>
      </c>
      <c r="H142" s="88"/>
      <c r="I142" s="89">
        <v>0</v>
      </c>
      <c r="J142" s="89">
        <v>6526354</v>
      </c>
      <c r="K142" s="89">
        <v>0</v>
      </c>
      <c r="L142" s="88">
        <v>0</v>
      </c>
      <c r="M142" s="88"/>
      <c r="N142" s="89">
        <v>763358</v>
      </c>
      <c r="O142" s="89">
        <v>7450918</v>
      </c>
      <c r="P142" s="89">
        <v>0</v>
      </c>
      <c r="Q142" s="88">
        <v>256080</v>
      </c>
      <c r="R142" s="88"/>
      <c r="S142" s="89">
        <v>1482691</v>
      </c>
      <c r="T142" s="90">
        <v>-71507</v>
      </c>
      <c r="U142" s="90">
        <v>1411184</v>
      </c>
    </row>
    <row r="143" spans="1:21">
      <c r="A143" s="91">
        <v>91302</v>
      </c>
      <c r="B143" s="87" t="s">
        <v>173</v>
      </c>
      <c r="C143" s="156">
        <v>5.8169898065324607E-4</v>
      </c>
      <c r="D143" s="156">
        <v>5.354E-4</v>
      </c>
      <c r="E143" s="88">
        <v>259472</v>
      </c>
      <c r="F143" s="88">
        <v>-295496.89720000001</v>
      </c>
      <c r="G143" s="88">
        <v>261063</v>
      </c>
      <c r="H143" s="88"/>
      <c r="I143" s="89">
        <v>0</v>
      </c>
      <c r="J143" s="89">
        <v>524645</v>
      </c>
      <c r="K143" s="89">
        <v>0</v>
      </c>
      <c r="L143" s="88">
        <v>67508</v>
      </c>
      <c r="M143" s="88"/>
      <c r="N143" s="89">
        <v>61365</v>
      </c>
      <c r="O143" s="89">
        <v>598969</v>
      </c>
      <c r="P143" s="89">
        <v>0</v>
      </c>
      <c r="Q143" s="88">
        <v>0</v>
      </c>
      <c r="R143" s="88"/>
      <c r="S143" s="89">
        <v>119191</v>
      </c>
      <c r="T143" s="90">
        <v>18951</v>
      </c>
      <c r="U143" s="90">
        <v>138143</v>
      </c>
    </row>
    <row r="144" spans="1:21">
      <c r="A144" s="91">
        <v>91306</v>
      </c>
      <c r="B144" s="87" t="s">
        <v>174</v>
      </c>
      <c r="C144" s="156">
        <v>1.5539000809266016E-3</v>
      </c>
      <c r="D144" s="156">
        <v>1.4652999999999999E-3</v>
      </c>
      <c r="E144" s="88">
        <v>675656</v>
      </c>
      <c r="F144" s="88">
        <v>-808725.44539999997</v>
      </c>
      <c r="G144" s="88">
        <v>697381</v>
      </c>
      <c r="H144" s="88"/>
      <c r="I144" s="89">
        <v>0</v>
      </c>
      <c r="J144" s="89">
        <v>1401487</v>
      </c>
      <c r="K144" s="89">
        <v>0</v>
      </c>
      <c r="L144" s="88">
        <v>150655</v>
      </c>
      <c r="M144" s="88"/>
      <c r="N144" s="89">
        <v>163926</v>
      </c>
      <c r="O144" s="89">
        <v>1600031</v>
      </c>
      <c r="P144" s="89">
        <v>0</v>
      </c>
      <c r="Q144" s="88">
        <v>0</v>
      </c>
      <c r="R144" s="88"/>
      <c r="S144" s="89">
        <v>318397</v>
      </c>
      <c r="T144" s="90">
        <v>43494</v>
      </c>
      <c r="U144" s="90">
        <v>361891</v>
      </c>
    </row>
    <row r="145" spans="1:21">
      <c r="A145" s="91">
        <v>91308</v>
      </c>
      <c r="B145" s="87" t="s">
        <v>175</v>
      </c>
      <c r="C145" s="156">
        <v>1.8649982831989479E-4</v>
      </c>
      <c r="D145" s="156">
        <v>1.8980000000000001E-4</v>
      </c>
      <c r="E145" s="88">
        <v>72472</v>
      </c>
      <c r="F145" s="88">
        <v>-104754.0364</v>
      </c>
      <c r="G145" s="88">
        <v>83700</v>
      </c>
      <c r="H145" s="88"/>
      <c r="I145" s="89">
        <v>0</v>
      </c>
      <c r="J145" s="89">
        <v>168207</v>
      </c>
      <c r="K145" s="89">
        <v>0</v>
      </c>
      <c r="L145" s="88">
        <v>6832</v>
      </c>
      <c r="M145" s="88"/>
      <c r="N145" s="89">
        <v>19674</v>
      </c>
      <c r="O145" s="89">
        <v>192037</v>
      </c>
      <c r="P145" s="89">
        <v>0</v>
      </c>
      <c r="Q145" s="88">
        <v>5226</v>
      </c>
      <c r="R145" s="88"/>
      <c r="S145" s="89">
        <v>38214</v>
      </c>
      <c r="T145" s="90">
        <v>917</v>
      </c>
      <c r="U145" s="90">
        <v>39131</v>
      </c>
    </row>
    <row r="146" spans="1:21">
      <c r="A146" s="86">
        <v>91311</v>
      </c>
      <c r="B146" s="87" t="s">
        <v>176</v>
      </c>
      <c r="C146" s="156">
        <v>7.9314009724433254E-3</v>
      </c>
      <c r="D146" s="156">
        <v>7.4554E-3</v>
      </c>
      <c r="E146" s="88">
        <v>3024263</v>
      </c>
      <c r="F146" s="88">
        <v>-4114769.4572000001</v>
      </c>
      <c r="G146" s="88">
        <v>3559565</v>
      </c>
      <c r="H146" s="88"/>
      <c r="I146" s="89">
        <v>0</v>
      </c>
      <c r="J146" s="89">
        <v>7153457</v>
      </c>
      <c r="K146" s="89">
        <v>0</v>
      </c>
      <c r="L146" s="88">
        <v>164438</v>
      </c>
      <c r="M146" s="88"/>
      <c r="N146" s="89">
        <v>836707</v>
      </c>
      <c r="O146" s="89">
        <v>8166859</v>
      </c>
      <c r="P146" s="89">
        <v>0</v>
      </c>
      <c r="Q146" s="88">
        <v>305324</v>
      </c>
      <c r="R146" s="88"/>
      <c r="S146" s="89">
        <v>1625160</v>
      </c>
      <c r="T146" s="90">
        <v>-59069</v>
      </c>
      <c r="U146" s="90">
        <v>1566091</v>
      </c>
    </row>
    <row r="147" spans="1:21">
      <c r="A147" s="86">
        <v>91317</v>
      </c>
      <c r="B147" s="87" t="s">
        <v>177</v>
      </c>
      <c r="C147" s="156">
        <v>9.5899236691277795E-5</v>
      </c>
      <c r="D147" s="156">
        <v>9.48E-5</v>
      </c>
      <c r="E147" s="88">
        <v>44373</v>
      </c>
      <c r="F147" s="88">
        <v>-52321.826399999998</v>
      </c>
      <c r="G147" s="88">
        <v>43039</v>
      </c>
      <c r="H147" s="88"/>
      <c r="I147" s="89">
        <v>0</v>
      </c>
      <c r="J147" s="89">
        <v>86494</v>
      </c>
      <c r="K147" s="89">
        <v>0</v>
      </c>
      <c r="L147" s="88">
        <v>4908</v>
      </c>
      <c r="M147" s="88"/>
      <c r="N147" s="89">
        <v>10117</v>
      </c>
      <c r="O147" s="89">
        <v>98747</v>
      </c>
      <c r="P147" s="89">
        <v>0</v>
      </c>
      <c r="Q147" s="88">
        <v>2521</v>
      </c>
      <c r="R147" s="88"/>
      <c r="S147" s="89">
        <v>19650</v>
      </c>
      <c r="T147" s="90">
        <v>442</v>
      </c>
      <c r="U147" s="90">
        <v>20092</v>
      </c>
    </row>
    <row r="148" spans="1:21">
      <c r="A148" s="86">
        <v>91321</v>
      </c>
      <c r="B148" s="87" t="s">
        <v>178</v>
      </c>
      <c r="C148" s="156">
        <v>3.1999092407431414E-5</v>
      </c>
      <c r="D148" s="156">
        <v>5.2800000000000003E-5</v>
      </c>
      <c r="E148" s="88">
        <v>21524</v>
      </c>
      <c r="F148" s="88">
        <v>-29141.270400000001</v>
      </c>
      <c r="G148" s="88">
        <v>14361</v>
      </c>
      <c r="H148" s="88"/>
      <c r="I148" s="89">
        <v>0</v>
      </c>
      <c r="J148" s="89">
        <v>28861</v>
      </c>
      <c r="K148" s="89">
        <v>0</v>
      </c>
      <c r="L148" s="88">
        <v>1444.17</v>
      </c>
      <c r="M148" s="88"/>
      <c r="N148" s="89">
        <v>3376</v>
      </c>
      <c r="O148" s="89">
        <v>32950</v>
      </c>
      <c r="P148" s="89">
        <v>0</v>
      </c>
      <c r="Q148" s="88">
        <v>7892</v>
      </c>
      <c r="R148" s="88"/>
      <c r="S148" s="89">
        <v>6557</v>
      </c>
      <c r="T148" s="90">
        <v>-1583</v>
      </c>
      <c r="U148" s="90">
        <v>4974</v>
      </c>
    </row>
    <row r="149" spans="1:21">
      <c r="A149" s="86">
        <v>91327</v>
      </c>
      <c r="B149" s="87" t="s">
        <v>179</v>
      </c>
      <c r="C149" s="156">
        <v>1.1299171199643805E-5</v>
      </c>
      <c r="D149" s="156">
        <v>1.1600000000000001E-5</v>
      </c>
      <c r="E149" s="88">
        <v>4180</v>
      </c>
      <c r="F149" s="88">
        <v>-6402.2488000000003</v>
      </c>
      <c r="G149" s="88">
        <v>5071</v>
      </c>
      <c r="H149" s="88"/>
      <c r="I149" s="89">
        <v>0</v>
      </c>
      <c r="J149" s="89">
        <v>10192</v>
      </c>
      <c r="K149" s="89">
        <v>0</v>
      </c>
      <c r="L149" s="88">
        <v>108</v>
      </c>
      <c r="M149" s="88"/>
      <c r="N149" s="89">
        <v>1192</v>
      </c>
      <c r="O149" s="89">
        <v>11635</v>
      </c>
      <c r="P149" s="89">
        <v>0</v>
      </c>
      <c r="Q149" s="88">
        <v>554</v>
      </c>
      <c r="R149" s="88"/>
      <c r="S149" s="89">
        <v>2315</v>
      </c>
      <c r="T149" s="90">
        <v>-109</v>
      </c>
      <c r="U149" s="90">
        <v>2206</v>
      </c>
    </row>
    <row r="150" spans="1:21">
      <c r="A150" s="86">
        <v>91331</v>
      </c>
      <c r="B150" s="87" t="s">
        <v>180</v>
      </c>
      <c r="C150" s="156">
        <v>3.031700656039471E-3</v>
      </c>
      <c r="D150" s="156">
        <v>2.9924999999999999E-3</v>
      </c>
      <c r="E150" s="88">
        <v>1006669</v>
      </c>
      <c r="F150" s="88">
        <v>-1651614.615</v>
      </c>
      <c r="G150" s="88">
        <v>1360609</v>
      </c>
      <c r="H150" s="88"/>
      <c r="I150" s="89">
        <v>0</v>
      </c>
      <c r="J150" s="89">
        <v>2734339</v>
      </c>
      <c r="K150" s="89">
        <v>0</v>
      </c>
      <c r="L150" s="88">
        <v>0</v>
      </c>
      <c r="M150" s="88"/>
      <c r="N150" s="89">
        <v>319823</v>
      </c>
      <c r="O150" s="89">
        <v>3121702</v>
      </c>
      <c r="P150" s="89">
        <v>0</v>
      </c>
      <c r="Q150" s="88">
        <v>368678</v>
      </c>
      <c r="R150" s="88"/>
      <c r="S150" s="89">
        <v>621201</v>
      </c>
      <c r="T150" s="90">
        <v>-111992</v>
      </c>
      <c r="U150" s="90">
        <v>509209</v>
      </c>
    </row>
    <row r="151" spans="1:21">
      <c r="A151" s="86">
        <v>91341</v>
      </c>
      <c r="B151" s="87" t="s">
        <v>181</v>
      </c>
      <c r="C151" s="156">
        <v>2.1299305363319883E-5</v>
      </c>
      <c r="D151" s="156">
        <v>1.8300000000000001E-5</v>
      </c>
      <c r="E151" s="88">
        <v>6337</v>
      </c>
      <c r="F151" s="88">
        <v>-10100.099400000001</v>
      </c>
      <c r="G151" s="88">
        <v>9559</v>
      </c>
      <c r="H151" s="88"/>
      <c r="I151" s="89">
        <v>0</v>
      </c>
      <c r="J151" s="89">
        <v>19211</v>
      </c>
      <c r="K151" s="89">
        <v>0</v>
      </c>
      <c r="L151" s="88">
        <v>747</v>
      </c>
      <c r="M151" s="88"/>
      <c r="N151" s="89">
        <v>2247</v>
      </c>
      <c r="O151" s="89">
        <v>21932</v>
      </c>
      <c r="P151" s="89">
        <v>0</v>
      </c>
      <c r="Q151" s="88">
        <v>0</v>
      </c>
      <c r="R151" s="88"/>
      <c r="S151" s="89">
        <v>4364</v>
      </c>
      <c r="T151" s="90">
        <v>233</v>
      </c>
      <c r="U151" s="90">
        <v>4597</v>
      </c>
    </row>
    <row r="152" spans="1:21">
      <c r="A152" s="86">
        <v>91401</v>
      </c>
      <c r="B152" s="87" t="s">
        <v>182</v>
      </c>
      <c r="C152" s="156">
        <v>3.5415002763554844E-3</v>
      </c>
      <c r="D152" s="156">
        <v>3.4860999999999998E-3</v>
      </c>
      <c r="E152" s="88">
        <v>1421084</v>
      </c>
      <c r="F152" s="88">
        <v>-1924041.3398</v>
      </c>
      <c r="G152" s="88">
        <v>1589404</v>
      </c>
      <c r="H152" s="88"/>
      <c r="I152" s="89">
        <v>0</v>
      </c>
      <c r="J152" s="89">
        <v>3194136</v>
      </c>
      <c r="K152" s="89">
        <v>0</v>
      </c>
      <c r="L152" s="88">
        <v>44271</v>
      </c>
      <c r="M152" s="88"/>
      <c r="N152" s="89">
        <v>373603</v>
      </c>
      <c r="O152" s="89">
        <v>3646637</v>
      </c>
      <c r="P152" s="89">
        <v>0</v>
      </c>
      <c r="Q152" s="88">
        <v>0</v>
      </c>
      <c r="R152" s="88"/>
      <c r="S152" s="89">
        <v>725660</v>
      </c>
      <c r="T152" s="90">
        <v>13412</v>
      </c>
      <c r="U152" s="90">
        <v>739073</v>
      </c>
    </row>
    <row r="153" spans="1:21">
      <c r="A153" s="86">
        <v>91411</v>
      </c>
      <c r="B153" s="87" t="s">
        <v>183</v>
      </c>
      <c r="C153" s="156">
        <v>3.119003520715717E-4</v>
      </c>
      <c r="D153" s="156">
        <v>3.1930000000000001E-4</v>
      </c>
      <c r="E153" s="88">
        <v>139119</v>
      </c>
      <c r="F153" s="88">
        <v>-176227.41740000001</v>
      </c>
      <c r="G153" s="88">
        <v>139979</v>
      </c>
      <c r="H153" s="88"/>
      <c r="I153" s="89">
        <v>0</v>
      </c>
      <c r="J153" s="89">
        <v>281308</v>
      </c>
      <c r="K153" s="89">
        <v>0</v>
      </c>
      <c r="L153" s="88">
        <v>4140</v>
      </c>
      <c r="M153" s="88"/>
      <c r="N153" s="89">
        <v>32903</v>
      </c>
      <c r="O153" s="89">
        <v>321159</v>
      </c>
      <c r="P153" s="89">
        <v>0</v>
      </c>
      <c r="Q153" s="88">
        <v>4209.92</v>
      </c>
      <c r="R153" s="88"/>
      <c r="S153" s="89">
        <v>63909</v>
      </c>
      <c r="T153" s="90">
        <v>-324</v>
      </c>
      <c r="U153" s="90">
        <v>63585</v>
      </c>
    </row>
    <row r="154" spans="1:21">
      <c r="A154" s="86">
        <v>91417</v>
      </c>
      <c r="B154" s="87" t="s">
        <v>184</v>
      </c>
      <c r="C154" s="156">
        <v>1.0398980869402019E-5</v>
      </c>
      <c r="D154" s="156">
        <v>1.04E-5</v>
      </c>
      <c r="E154" s="88">
        <v>5013</v>
      </c>
      <c r="F154" s="88">
        <v>-5739.9472000000005</v>
      </c>
      <c r="G154" s="88">
        <v>4667</v>
      </c>
      <c r="H154" s="88"/>
      <c r="I154" s="89">
        <v>0</v>
      </c>
      <c r="J154" s="89">
        <v>9380</v>
      </c>
      <c r="K154" s="89">
        <v>0</v>
      </c>
      <c r="L154" s="88">
        <v>5009</v>
      </c>
      <c r="M154" s="88"/>
      <c r="N154" s="89">
        <v>1097</v>
      </c>
      <c r="O154" s="89">
        <v>10709</v>
      </c>
      <c r="P154" s="89">
        <v>0</v>
      </c>
      <c r="Q154" s="88">
        <v>0</v>
      </c>
      <c r="R154" s="88"/>
      <c r="S154" s="89">
        <v>2131</v>
      </c>
      <c r="T154" s="90">
        <v>1631</v>
      </c>
      <c r="U154" s="90">
        <v>3762</v>
      </c>
    </row>
    <row r="155" spans="1:21">
      <c r="A155" s="86">
        <v>91421</v>
      </c>
      <c r="B155" s="87" t="s">
        <v>185</v>
      </c>
      <c r="C155" s="156">
        <v>7.339893482300662E-5</v>
      </c>
      <c r="D155" s="156">
        <v>8.4400000000000005E-5</v>
      </c>
      <c r="E155" s="88">
        <v>31874</v>
      </c>
      <c r="F155" s="88">
        <v>-46581.879200000003</v>
      </c>
      <c r="G155" s="88">
        <v>32941</v>
      </c>
      <c r="H155" s="88"/>
      <c r="I155" s="89">
        <v>0</v>
      </c>
      <c r="J155" s="89">
        <v>66201</v>
      </c>
      <c r="K155" s="89">
        <v>0</v>
      </c>
      <c r="L155" s="88">
        <v>3857</v>
      </c>
      <c r="M155" s="88"/>
      <c r="N155" s="89">
        <v>7743</v>
      </c>
      <c r="O155" s="89">
        <v>75579</v>
      </c>
      <c r="P155" s="89">
        <v>0</v>
      </c>
      <c r="Q155" s="88">
        <v>6209</v>
      </c>
      <c r="R155" s="88"/>
      <c r="S155" s="89">
        <v>15040</v>
      </c>
      <c r="T155" s="90">
        <v>-335</v>
      </c>
      <c r="U155" s="90">
        <v>14705</v>
      </c>
    </row>
    <row r="156" spans="1:21">
      <c r="A156" s="86">
        <v>91423</v>
      </c>
      <c r="B156" s="87" t="s">
        <v>186</v>
      </c>
      <c r="C156" s="156">
        <v>3.9499193030188468E-5</v>
      </c>
      <c r="D156" s="156">
        <v>2.2799999999999999E-5</v>
      </c>
      <c r="E156" s="88">
        <v>17685</v>
      </c>
      <c r="F156" s="88">
        <v>-12583.730399999999</v>
      </c>
      <c r="G156" s="88">
        <v>17727</v>
      </c>
      <c r="H156" s="88"/>
      <c r="I156" s="89">
        <v>0</v>
      </c>
      <c r="J156" s="89">
        <v>35626</v>
      </c>
      <c r="K156" s="89">
        <v>0</v>
      </c>
      <c r="L156" s="88">
        <v>12954</v>
      </c>
      <c r="M156" s="88"/>
      <c r="N156" s="89">
        <v>4167</v>
      </c>
      <c r="O156" s="89">
        <v>40673</v>
      </c>
      <c r="P156" s="89">
        <v>0</v>
      </c>
      <c r="Q156" s="88">
        <v>6118</v>
      </c>
      <c r="R156" s="88"/>
      <c r="S156" s="89">
        <v>8094</v>
      </c>
      <c r="T156" s="90">
        <v>1345</v>
      </c>
      <c r="U156" s="90">
        <v>9439</v>
      </c>
    </row>
    <row r="157" spans="1:21">
      <c r="A157" s="86">
        <v>91431</v>
      </c>
      <c r="B157" s="87" t="s">
        <v>187</v>
      </c>
      <c r="C157" s="156">
        <v>1.6059930258046281E-4</v>
      </c>
      <c r="D157" s="156">
        <v>1.596E-4</v>
      </c>
      <c r="E157" s="88">
        <v>67660</v>
      </c>
      <c r="F157" s="88">
        <v>-88086.112800000003</v>
      </c>
      <c r="G157" s="88">
        <v>72076</v>
      </c>
      <c r="H157" s="88"/>
      <c r="I157" s="89">
        <v>0</v>
      </c>
      <c r="J157" s="89">
        <v>144848</v>
      </c>
      <c r="K157" s="89">
        <v>0</v>
      </c>
      <c r="L157" s="88">
        <v>2358</v>
      </c>
      <c r="M157" s="88"/>
      <c r="N157" s="89">
        <v>16942</v>
      </c>
      <c r="O157" s="89">
        <v>165368</v>
      </c>
      <c r="P157" s="89">
        <v>0</v>
      </c>
      <c r="Q157" s="88">
        <v>529.23</v>
      </c>
      <c r="R157" s="88"/>
      <c r="S157" s="89">
        <v>32907</v>
      </c>
      <c r="T157" s="90">
        <v>440</v>
      </c>
      <c r="U157" s="90">
        <v>33348</v>
      </c>
    </row>
    <row r="158" spans="1:21">
      <c r="A158" s="86">
        <v>91441</v>
      </c>
      <c r="B158" s="87" t="s">
        <v>188</v>
      </c>
      <c r="C158" s="156">
        <v>8.020005102349426E-4</v>
      </c>
      <c r="D158" s="156">
        <v>7.7430000000000001E-4</v>
      </c>
      <c r="E158" s="88">
        <v>232385</v>
      </c>
      <c r="F158" s="88">
        <v>-427350.10739999998</v>
      </c>
      <c r="G158" s="88">
        <v>359933</v>
      </c>
      <c r="H158" s="88"/>
      <c r="I158" s="89">
        <v>0</v>
      </c>
      <c r="J158" s="89">
        <v>723337</v>
      </c>
      <c r="K158" s="89">
        <v>0</v>
      </c>
      <c r="L158" s="88">
        <v>0</v>
      </c>
      <c r="M158" s="88"/>
      <c r="N158" s="89">
        <v>84605</v>
      </c>
      <c r="O158" s="89">
        <v>825809</v>
      </c>
      <c r="P158" s="89">
        <v>0</v>
      </c>
      <c r="Q158" s="88">
        <v>102665</v>
      </c>
      <c r="R158" s="88"/>
      <c r="S158" s="89">
        <v>164331</v>
      </c>
      <c r="T158" s="90">
        <v>-30274</v>
      </c>
      <c r="U158" s="90">
        <v>134057</v>
      </c>
    </row>
    <row r="159" spans="1:21">
      <c r="A159" s="86">
        <v>91451</v>
      </c>
      <c r="B159" s="87" t="s">
        <v>189</v>
      </c>
      <c r="C159" s="156">
        <v>1.7027991374078079E-3</v>
      </c>
      <c r="D159" s="156">
        <v>1.7121E-3</v>
      </c>
      <c r="E159" s="88">
        <v>628017</v>
      </c>
      <c r="F159" s="88">
        <v>-944938.80780000007</v>
      </c>
      <c r="G159" s="88">
        <v>764206</v>
      </c>
      <c r="H159" s="88"/>
      <c r="I159" s="89">
        <v>0</v>
      </c>
      <c r="J159" s="89">
        <v>1535783</v>
      </c>
      <c r="K159" s="89">
        <v>0</v>
      </c>
      <c r="L159" s="88">
        <v>0</v>
      </c>
      <c r="M159" s="88"/>
      <c r="N159" s="89">
        <v>179633</v>
      </c>
      <c r="O159" s="89">
        <v>1753351</v>
      </c>
      <c r="P159" s="89">
        <v>0</v>
      </c>
      <c r="Q159" s="88">
        <v>132353</v>
      </c>
      <c r="R159" s="88"/>
      <c r="S159" s="89">
        <v>348907</v>
      </c>
      <c r="T159" s="90">
        <v>-39920</v>
      </c>
      <c r="U159" s="90">
        <v>308987</v>
      </c>
    </row>
    <row r="160" spans="1:21">
      <c r="A160" s="86">
        <v>91457</v>
      </c>
      <c r="B160" s="87" t="s">
        <v>190</v>
      </c>
      <c r="C160" s="156">
        <v>2.7500368950109218E-5</v>
      </c>
      <c r="D160" s="156">
        <v>2.7100000000000001E-5</v>
      </c>
      <c r="E160" s="88">
        <v>28857</v>
      </c>
      <c r="F160" s="88">
        <v>-14956.977800000001</v>
      </c>
      <c r="G160" s="88">
        <v>12342</v>
      </c>
      <c r="H160" s="88"/>
      <c r="I160" s="89">
        <v>0</v>
      </c>
      <c r="J160" s="89">
        <v>24803</v>
      </c>
      <c r="K160" s="89">
        <v>0</v>
      </c>
      <c r="L160" s="88">
        <v>15066</v>
      </c>
      <c r="M160" s="88"/>
      <c r="N160" s="89">
        <v>2901</v>
      </c>
      <c r="O160" s="89">
        <v>28316</v>
      </c>
      <c r="P160" s="89">
        <v>0</v>
      </c>
      <c r="Q160" s="88">
        <v>0</v>
      </c>
      <c r="R160" s="88"/>
      <c r="S160" s="89">
        <v>5635</v>
      </c>
      <c r="T160" s="90">
        <v>4003</v>
      </c>
      <c r="U160" s="90">
        <v>9638</v>
      </c>
    </row>
    <row r="161" spans="1:21">
      <c r="A161" s="86">
        <v>91461</v>
      </c>
      <c r="B161" s="87" t="s">
        <v>191</v>
      </c>
      <c r="C161" s="156">
        <v>6.3993728427089349E-6</v>
      </c>
      <c r="D161" s="156">
        <v>6.0000000000000002E-6</v>
      </c>
      <c r="E161" s="88">
        <v>6290</v>
      </c>
      <c r="F161" s="88">
        <v>-3311.5080000000003</v>
      </c>
      <c r="G161" s="88">
        <v>2872</v>
      </c>
      <c r="H161" s="88"/>
      <c r="I161" s="89">
        <v>0</v>
      </c>
      <c r="J161" s="89">
        <v>5772</v>
      </c>
      <c r="K161" s="89">
        <v>0</v>
      </c>
      <c r="L161" s="88">
        <v>3572</v>
      </c>
      <c r="M161" s="88"/>
      <c r="N161" s="89">
        <v>675</v>
      </c>
      <c r="O161" s="89">
        <v>6590</v>
      </c>
      <c r="P161" s="89">
        <v>0</v>
      </c>
      <c r="Q161" s="88">
        <v>0</v>
      </c>
      <c r="R161" s="88"/>
      <c r="S161" s="89">
        <v>1311</v>
      </c>
      <c r="T161" s="90">
        <v>962</v>
      </c>
      <c r="U161" s="90">
        <v>2274</v>
      </c>
    </row>
    <row r="162" spans="1:21">
      <c r="A162" s="86">
        <v>91501</v>
      </c>
      <c r="B162" s="87" t="s">
        <v>192</v>
      </c>
      <c r="C162" s="156">
        <v>4.8659966556730688E-4</v>
      </c>
      <c r="D162" s="156">
        <v>4.8879999999999996E-4</v>
      </c>
      <c r="E162" s="88">
        <v>211861</v>
      </c>
      <c r="F162" s="88">
        <v>-269777.5184</v>
      </c>
      <c r="G162" s="88">
        <v>218383</v>
      </c>
      <c r="H162" s="88"/>
      <c r="I162" s="89">
        <v>0</v>
      </c>
      <c r="J162" s="89">
        <v>438872</v>
      </c>
      <c r="K162" s="89">
        <v>0</v>
      </c>
      <c r="L162" s="88">
        <v>45182</v>
      </c>
      <c r="M162" s="88"/>
      <c r="N162" s="89">
        <v>51333</v>
      </c>
      <c r="O162" s="89">
        <v>501046</v>
      </c>
      <c r="P162" s="89">
        <v>0</v>
      </c>
      <c r="Q162" s="88">
        <v>0</v>
      </c>
      <c r="R162" s="88"/>
      <c r="S162" s="89">
        <v>99705</v>
      </c>
      <c r="T162" s="90">
        <v>14464</v>
      </c>
      <c r="U162" s="90">
        <v>114169</v>
      </c>
    </row>
    <row r="163" spans="1:21">
      <c r="A163" s="86">
        <v>91504</v>
      </c>
      <c r="B163" s="87" t="s">
        <v>193</v>
      </c>
      <c r="C163" s="156">
        <v>9.7995967138697415E-6</v>
      </c>
      <c r="D163" s="156">
        <v>3.1E-6</v>
      </c>
      <c r="E163" s="88">
        <v>5415</v>
      </c>
      <c r="F163" s="88">
        <v>-1710.9458</v>
      </c>
      <c r="G163" s="88">
        <v>4398</v>
      </c>
      <c r="H163" s="88"/>
      <c r="I163" s="89">
        <v>0</v>
      </c>
      <c r="J163" s="89">
        <v>8839</v>
      </c>
      <c r="K163" s="89">
        <v>0</v>
      </c>
      <c r="L163" s="88">
        <v>6803</v>
      </c>
      <c r="M163" s="88"/>
      <c r="N163" s="89">
        <v>1034</v>
      </c>
      <c r="O163" s="89">
        <v>10091</v>
      </c>
      <c r="P163" s="89">
        <v>0</v>
      </c>
      <c r="Q163" s="88">
        <v>0</v>
      </c>
      <c r="R163" s="88"/>
      <c r="S163" s="89">
        <v>2008</v>
      </c>
      <c r="T163" s="90">
        <v>1852</v>
      </c>
      <c r="U163" s="90">
        <v>3860</v>
      </c>
    </row>
    <row r="164" spans="1:21">
      <c r="A164" s="86">
        <v>91601</v>
      </c>
      <c r="B164" s="87" t="s">
        <v>194</v>
      </c>
      <c r="C164" s="156">
        <v>2.5892994444094812E-3</v>
      </c>
      <c r="D164" s="156">
        <v>2.5688E-3</v>
      </c>
      <c r="E164" s="88">
        <v>1132134</v>
      </c>
      <c r="F164" s="88">
        <v>-1417766.9583999999</v>
      </c>
      <c r="G164" s="88">
        <v>1162062</v>
      </c>
      <c r="H164" s="88"/>
      <c r="I164" s="89">
        <v>0</v>
      </c>
      <c r="J164" s="89">
        <v>2335331</v>
      </c>
      <c r="K164" s="89">
        <v>0</v>
      </c>
      <c r="L164" s="88">
        <v>166506</v>
      </c>
      <c r="M164" s="88"/>
      <c r="N164" s="89">
        <v>273153</v>
      </c>
      <c r="O164" s="89">
        <v>2666169</v>
      </c>
      <c r="P164" s="89">
        <v>0</v>
      </c>
      <c r="Q164" s="88">
        <v>0</v>
      </c>
      <c r="R164" s="88"/>
      <c r="S164" s="89">
        <v>530553</v>
      </c>
      <c r="T164" s="90">
        <v>50325</v>
      </c>
      <c r="U164" s="90">
        <v>580878</v>
      </c>
    </row>
    <row r="165" spans="1:21">
      <c r="A165" s="86">
        <v>91604</v>
      </c>
      <c r="B165" s="87" t="s">
        <v>195</v>
      </c>
      <c r="C165" s="156">
        <v>8.499891219735994E-5</v>
      </c>
      <c r="D165" s="156">
        <v>8.7299999999999994E-5</v>
      </c>
      <c r="E165" s="88">
        <v>46529</v>
      </c>
      <c r="F165" s="88">
        <v>-48182.441399999996</v>
      </c>
      <c r="G165" s="88">
        <v>38147</v>
      </c>
      <c r="H165" s="88"/>
      <c r="I165" s="89">
        <v>0</v>
      </c>
      <c r="J165" s="89">
        <v>76662.86</v>
      </c>
      <c r="K165" s="89">
        <v>0</v>
      </c>
      <c r="L165" s="88">
        <v>10081</v>
      </c>
      <c r="M165" s="88"/>
      <c r="N165" s="89">
        <v>8967</v>
      </c>
      <c r="O165" s="89">
        <v>87523</v>
      </c>
      <c r="P165" s="89">
        <v>0</v>
      </c>
      <c r="Q165" s="88">
        <v>0</v>
      </c>
      <c r="R165" s="88"/>
      <c r="S165" s="89">
        <v>17417</v>
      </c>
      <c r="T165" s="90">
        <v>2808</v>
      </c>
      <c r="U165" s="90">
        <v>20224</v>
      </c>
    </row>
    <row r="166" spans="1:21">
      <c r="A166" s="86">
        <v>91608</v>
      </c>
      <c r="B166" s="87" t="s">
        <v>196</v>
      </c>
      <c r="C166" s="156">
        <v>1.178001544040167E-4</v>
      </c>
      <c r="D166" s="156">
        <v>1.6559999999999999E-4</v>
      </c>
      <c r="E166" s="88">
        <v>36061</v>
      </c>
      <c r="F166" s="88">
        <v>-91397.62079999999</v>
      </c>
      <c r="G166" s="88">
        <v>52868</v>
      </c>
      <c r="H166" s="88"/>
      <c r="I166" s="89">
        <v>0</v>
      </c>
      <c r="J166" s="89">
        <v>106246</v>
      </c>
      <c r="K166" s="89">
        <v>0</v>
      </c>
      <c r="L166" s="88">
        <v>2631</v>
      </c>
      <c r="M166" s="88"/>
      <c r="N166" s="89">
        <v>12427</v>
      </c>
      <c r="O166" s="89">
        <v>121297</v>
      </c>
      <c r="P166" s="89">
        <v>0</v>
      </c>
      <c r="Q166" s="88">
        <v>43081</v>
      </c>
      <c r="R166" s="88"/>
      <c r="S166" s="89">
        <v>24137</v>
      </c>
      <c r="T166" s="90">
        <v>-10398</v>
      </c>
      <c r="U166" s="90">
        <v>13740</v>
      </c>
    </row>
    <row r="167" spans="1:21">
      <c r="A167" s="86">
        <v>91611</v>
      </c>
      <c r="B167" s="87" t="s">
        <v>197</v>
      </c>
      <c r="C167" s="156">
        <v>1.3361008130797108E-3</v>
      </c>
      <c r="D167" s="156">
        <v>1.2436000000000001E-3</v>
      </c>
      <c r="E167" s="88">
        <v>475633</v>
      </c>
      <c r="F167" s="88">
        <v>-686365.22480000008</v>
      </c>
      <c r="G167" s="88">
        <v>599634</v>
      </c>
      <c r="H167" s="88"/>
      <c r="I167" s="89">
        <v>0</v>
      </c>
      <c r="J167" s="89">
        <v>1205050</v>
      </c>
      <c r="K167" s="89">
        <v>0</v>
      </c>
      <c r="L167" s="88">
        <v>54205</v>
      </c>
      <c r="M167" s="88"/>
      <c r="N167" s="89">
        <v>140949</v>
      </c>
      <c r="O167" s="89">
        <v>1375765</v>
      </c>
      <c r="P167" s="89">
        <v>0</v>
      </c>
      <c r="Q167" s="88">
        <v>0</v>
      </c>
      <c r="R167" s="88"/>
      <c r="S167" s="89">
        <v>273770</v>
      </c>
      <c r="T167" s="90">
        <v>17436</v>
      </c>
      <c r="U167" s="90">
        <v>291206</v>
      </c>
    </row>
    <row r="168" spans="1:21">
      <c r="A168" s="86">
        <v>91621</v>
      </c>
      <c r="B168" s="87" t="s">
        <v>198</v>
      </c>
      <c r="C168" s="156">
        <v>2.6199994997809452E-4</v>
      </c>
      <c r="D168" s="156">
        <v>2.276E-4</v>
      </c>
      <c r="E168" s="88">
        <v>111627</v>
      </c>
      <c r="F168" s="88">
        <v>-125616.5368</v>
      </c>
      <c r="G168" s="88">
        <v>117584</v>
      </c>
      <c r="H168" s="88"/>
      <c r="I168" s="89">
        <v>0</v>
      </c>
      <c r="J168" s="89">
        <v>236302</v>
      </c>
      <c r="K168" s="89">
        <v>0</v>
      </c>
      <c r="L168" s="88">
        <v>27831</v>
      </c>
      <c r="M168" s="88"/>
      <c r="N168" s="89">
        <v>27639</v>
      </c>
      <c r="O168" s="89">
        <v>269778</v>
      </c>
      <c r="P168" s="89">
        <v>0</v>
      </c>
      <c r="Q168" s="88">
        <v>29260</v>
      </c>
      <c r="R168" s="88"/>
      <c r="S168" s="89">
        <v>53684</v>
      </c>
      <c r="T168" s="90">
        <v>-2500</v>
      </c>
      <c r="U168" s="90">
        <v>51184</v>
      </c>
    </row>
    <row r="169" spans="1:21">
      <c r="A169" s="86">
        <v>91631</v>
      </c>
      <c r="B169" s="87" t="s">
        <v>199</v>
      </c>
      <c r="C169" s="156">
        <v>5.4830058248494379E-4</v>
      </c>
      <c r="D169" s="156">
        <v>5.1999999999999995E-4</v>
      </c>
      <c r="E169" s="88">
        <v>195528</v>
      </c>
      <c r="F169" s="88">
        <v>-286997.36</v>
      </c>
      <c r="G169" s="88">
        <v>246074</v>
      </c>
      <c r="H169" s="88"/>
      <c r="I169" s="89">
        <v>0</v>
      </c>
      <c r="J169" s="89">
        <v>494521</v>
      </c>
      <c r="K169" s="89">
        <v>0</v>
      </c>
      <c r="L169" s="88">
        <v>0</v>
      </c>
      <c r="M169" s="88"/>
      <c r="N169" s="89">
        <v>57842</v>
      </c>
      <c r="O169" s="89">
        <v>564577</v>
      </c>
      <c r="P169" s="89">
        <v>0</v>
      </c>
      <c r="Q169" s="88">
        <v>6764</v>
      </c>
      <c r="R169" s="88"/>
      <c r="S169" s="89">
        <v>112348</v>
      </c>
      <c r="T169" s="90">
        <v>-2073</v>
      </c>
      <c r="U169" s="90">
        <v>110274</v>
      </c>
    </row>
    <row r="170" spans="1:21">
      <c r="A170" s="86">
        <v>91633</v>
      </c>
      <c r="B170" s="87" t="s">
        <v>200</v>
      </c>
      <c r="C170" s="156">
        <v>2.3199954748706627E-5</v>
      </c>
      <c r="D170" s="156">
        <v>3.4600000000000001E-5</v>
      </c>
      <c r="E170" s="88">
        <v>11529</v>
      </c>
      <c r="F170" s="88">
        <v>-19096.362799999999</v>
      </c>
      <c r="G170" s="88">
        <v>10412</v>
      </c>
      <c r="H170" s="88"/>
      <c r="I170" s="89">
        <v>0</v>
      </c>
      <c r="J170" s="89">
        <v>20924</v>
      </c>
      <c r="K170" s="89">
        <v>0</v>
      </c>
      <c r="L170" s="88">
        <v>0</v>
      </c>
      <c r="M170" s="88"/>
      <c r="N170" s="89">
        <v>2447</v>
      </c>
      <c r="O170" s="89">
        <v>23889</v>
      </c>
      <c r="P170" s="89">
        <v>0</v>
      </c>
      <c r="Q170" s="88">
        <v>6914</v>
      </c>
      <c r="R170" s="88"/>
      <c r="S170" s="89">
        <v>4754</v>
      </c>
      <c r="T170" s="90">
        <v>-1849</v>
      </c>
      <c r="U170" s="90">
        <v>2904</v>
      </c>
    </row>
    <row r="171" spans="1:21">
      <c r="A171" s="86">
        <v>91641</v>
      </c>
      <c r="B171" s="87" t="s">
        <v>201</v>
      </c>
      <c r="C171" s="156">
        <v>3.1079962429152359E-4</v>
      </c>
      <c r="D171" s="156">
        <v>3.1819999999999998E-4</v>
      </c>
      <c r="E171" s="88">
        <v>93814</v>
      </c>
      <c r="F171" s="88">
        <v>-175620.3076</v>
      </c>
      <c r="G171" s="88">
        <v>139485</v>
      </c>
      <c r="H171" s="88"/>
      <c r="I171" s="89">
        <v>0</v>
      </c>
      <c r="J171" s="89">
        <v>280315</v>
      </c>
      <c r="K171" s="89">
        <v>0</v>
      </c>
      <c r="L171" s="88">
        <v>0</v>
      </c>
      <c r="M171" s="88"/>
      <c r="N171" s="89">
        <v>32787</v>
      </c>
      <c r="O171" s="89">
        <v>320027</v>
      </c>
      <c r="P171" s="89">
        <v>0</v>
      </c>
      <c r="Q171" s="88">
        <v>50608</v>
      </c>
      <c r="R171" s="88"/>
      <c r="S171" s="89">
        <v>63684</v>
      </c>
      <c r="T171" s="90">
        <v>-14643</v>
      </c>
      <c r="U171" s="90">
        <v>49040</v>
      </c>
    </row>
    <row r="172" spans="1:21">
      <c r="A172" s="86">
        <v>91651</v>
      </c>
      <c r="B172" s="87" t="s">
        <v>202</v>
      </c>
      <c r="C172" s="156">
        <v>4.7969894910008208E-4</v>
      </c>
      <c r="D172" s="156">
        <v>4.9470000000000004E-4</v>
      </c>
      <c r="E172" s="88">
        <v>192115</v>
      </c>
      <c r="F172" s="88">
        <v>-273033.8346</v>
      </c>
      <c r="G172" s="88">
        <v>215286</v>
      </c>
      <c r="H172" s="88"/>
      <c r="I172" s="89">
        <v>0</v>
      </c>
      <c r="J172" s="89">
        <v>432649</v>
      </c>
      <c r="K172" s="89">
        <v>0</v>
      </c>
      <c r="L172" s="88">
        <v>0</v>
      </c>
      <c r="M172" s="88"/>
      <c r="N172" s="89">
        <v>50605</v>
      </c>
      <c r="O172" s="89">
        <v>493941</v>
      </c>
      <c r="P172" s="89">
        <v>0</v>
      </c>
      <c r="Q172" s="88">
        <v>19950</v>
      </c>
      <c r="R172" s="88"/>
      <c r="S172" s="89">
        <v>98291</v>
      </c>
      <c r="T172" s="90">
        <v>-5692</v>
      </c>
      <c r="U172" s="90">
        <v>92599</v>
      </c>
    </row>
    <row r="173" spans="1:21">
      <c r="A173" s="86">
        <v>91661</v>
      </c>
      <c r="B173" s="87" t="s">
        <v>203</v>
      </c>
      <c r="C173" s="156">
        <v>1.9149989540173282E-4</v>
      </c>
      <c r="D173" s="156">
        <v>1.8440000000000001E-4</v>
      </c>
      <c r="E173" s="88">
        <v>49792</v>
      </c>
      <c r="F173" s="88">
        <v>-101773.6792</v>
      </c>
      <c r="G173" s="88">
        <v>85944</v>
      </c>
      <c r="H173" s="88"/>
      <c r="I173" s="89">
        <v>0</v>
      </c>
      <c r="J173" s="89">
        <v>172717</v>
      </c>
      <c r="K173" s="89">
        <v>0</v>
      </c>
      <c r="L173" s="88">
        <v>0</v>
      </c>
      <c r="M173" s="88"/>
      <c r="N173" s="89">
        <v>20202</v>
      </c>
      <c r="O173" s="89">
        <v>197185</v>
      </c>
      <c r="P173" s="89">
        <v>0</v>
      </c>
      <c r="Q173" s="88">
        <v>18699</v>
      </c>
      <c r="R173" s="88"/>
      <c r="S173" s="89">
        <v>39239</v>
      </c>
      <c r="T173" s="90">
        <v>-4981</v>
      </c>
      <c r="U173" s="90">
        <v>34258</v>
      </c>
    </row>
    <row r="174" spans="1:21">
      <c r="A174" s="86">
        <v>91671</v>
      </c>
      <c r="B174" s="87" t="s">
        <v>204</v>
      </c>
      <c r="C174" s="156">
        <v>9.0000004248385869E-5</v>
      </c>
      <c r="D174" s="156">
        <v>6.9800000000000003E-5</v>
      </c>
      <c r="E174" s="88">
        <v>38374</v>
      </c>
      <c r="F174" s="88">
        <v>-38523.876400000001</v>
      </c>
      <c r="G174" s="88">
        <v>40391.46</v>
      </c>
      <c r="H174" s="88"/>
      <c r="I174" s="89">
        <v>0</v>
      </c>
      <c r="J174" s="89">
        <v>81172.44</v>
      </c>
      <c r="K174" s="89">
        <v>0</v>
      </c>
      <c r="L174" s="88">
        <v>17900</v>
      </c>
      <c r="M174" s="88"/>
      <c r="N174" s="89">
        <v>9494</v>
      </c>
      <c r="O174" s="89">
        <v>92671.83</v>
      </c>
      <c r="P174" s="89">
        <v>0</v>
      </c>
      <c r="Q174" s="88">
        <v>0</v>
      </c>
      <c r="R174" s="88"/>
      <c r="S174" s="89">
        <v>18441.18</v>
      </c>
      <c r="T174" s="90">
        <v>4863</v>
      </c>
      <c r="U174" s="90">
        <v>23304</v>
      </c>
    </row>
    <row r="175" spans="1:21">
      <c r="A175" s="86">
        <v>91681</v>
      </c>
      <c r="B175" s="87" t="s">
        <v>205</v>
      </c>
      <c r="C175" s="156">
        <v>5.2590054934157574E-4</v>
      </c>
      <c r="D175" s="156">
        <v>5.0739999999999997E-4</v>
      </c>
      <c r="E175" s="88">
        <v>357608</v>
      </c>
      <c r="F175" s="88">
        <v>-280043.19319999998</v>
      </c>
      <c r="G175" s="88">
        <v>236021</v>
      </c>
      <c r="H175" s="88"/>
      <c r="I175" s="89">
        <v>0</v>
      </c>
      <c r="J175" s="89">
        <v>474318</v>
      </c>
      <c r="K175" s="89">
        <v>0</v>
      </c>
      <c r="L175" s="88">
        <v>126229</v>
      </c>
      <c r="M175" s="88"/>
      <c r="N175" s="89">
        <v>55479</v>
      </c>
      <c r="O175" s="89">
        <v>541512</v>
      </c>
      <c r="P175" s="89">
        <v>0</v>
      </c>
      <c r="Q175" s="88">
        <v>13640</v>
      </c>
      <c r="R175" s="88"/>
      <c r="S175" s="89">
        <v>107758</v>
      </c>
      <c r="T175" s="90">
        <v>28482</v>
      </c>
      <c r="U175" s="90">
        <v>136240</v>
      </c>
    </row>
    <row r="176" spans="1:21">
      <c r="A176" s="86">
        <v>91691</v>
      </c>
      <c r="B176" s="87" t="s">
        <v>206</v>
      </c>
      <c r="C176" s="156">
        <v>1.8699003097497697E-5</v>
      </c>
      <c r="D176" s="156">
        <v>2.1800000000000001E-5</v>
      </c>
      <c r="E176" s="88">
        <v>9010</v>
      </c>
      <c r="F176" s="88">
        <v>-12031.812400000001</v>
      </c>
      <c r="G176" s="88">
        <v>8392</v>
      </c>
      <c r="H176" s="88"/>
      <c r="I176" s="89">
        <v>0</v>
      </c>
      <c r="J176" s="89">
        <v>16866</v>
      </c>
      <c r="K176" s="89">
        <v>0</v>
      </c>
      <c r="L176" s="88">
        <v>203</v>
      </c>
      <c r="M176" s="88"/>
      <c r="N176" s="89">
        <v>1973</v>
      </c>
      <c r="O176" s="89">
        <v>19255</v>
      </c>
      <c r="P176" s="89">
        <v>0</v>
      </c>
      <c r="Q176" s="88">
        <v>1085</v>
      </c>
      <c r="R176" s="88"/>
      <c r="S176" s="89">
        <v>3832</v>
      </c>
      <c r="T176" s="90">
        <v>-216</v>
      </c>
      <c r="U176" s="90">
        <v>3616</v>
      </c>
    </row>
    <row r="177" spans="1:21">
      <c r="A177" s="86">
        <v>91701</v>
      </c>
      <c r="B177" s="87" t="s">
        <v>207</v>
      </c>
      <c r="C177" s="156">
        <v>1.057601087370328E-3</v>
      </c>
      <c r="D177" s="156">
        <v>1.0705000000000001E-3</v>
      </c>
      <c r="E177" s="88">
        <v>447037</v>
      </c>
      <c r="F177" s="88">
        <v>-590828.21900000004</v>
      </c>
      <c r="G177" s="88">
        <v>474645</v>
      </c>
      <c r="H177" s="88"/>
      <c r="I177" s="89">
        <v>0</v>
      </c>
      <c r="J177" s="89">
        <v>953866</v>
      </c>
      <c r="K177" s="89">
        <v>0</v>
      </c>
      <c r="L177" s="88">
        <v>3024</v>
      </c>
      <c r="M177" s="88"/>
      <c r="N177" s="89">
        <v>111569</v>
      </c>
      <c r="O177" s="89">
        <v>1088997</v>
      </c>
      <c r="P177" s="89">
        <v>0</v>
      </c>
      <c r="Q177" s="88">
        <v>20986.81</v>
      </c>
      <c r="R177" s="88"/>
      <c r="S177" s="89">
        <v>216704</v>
      </c>
      <c r="T177" s="90">
        <v>-6227</v>
      </c>
      <c r="U177" s="90">
        <v>210477</v>
      </c>
    </row>
    <row r="178" spans="1:21">
      <c r="A178" s="86">
        <v>91704</v>
      </c>
      <c r="B178" s="87" t="s">
        <v>208</v>
      </c>
      <c r="C178" s="156">
        <v>1.6600044456191353E-5</v>
      </c>
      <c r="D178" s="156">
        <v>1.47E-5</v>
      </c>
      <c r="E178" s="88">
        <v>7192</v>
      </c>
      <c r="F178" s="88">
        <v>-8113.1945999999998</v>
      </c>
      <c r="G178" s="88">
        <v>7450</v>
      </c>
      <c r="H178" s="88"/>
      <c r="I178" s="89">
        <v>0</v>
      </c>
      <c r="J178" s="89">
        <v>14972</v>
      </c>
      <c r="K178" s="89">
        <v>0</v>
      </c>
      <c r="L178" s="88">
        <v>2161</v>
      </c>
      <c r="M178" s="88"/>
      <c r="N178" s="89">
        <v>1751</v>
      </c>
      <c r="O178" s="89">
        <v>17093</v>
      </c>
      <c r="P178" s="89">
        <v>0</v>
      </c>
      <c r="Q178" s="88">
        <v>0</v>
      </c>
      <c r="R178" s="88"/>
      <c r="S178" s="89">
        <v>3401</v>
      </c>
      <c r="T178" s="90">
        <v>602</v>
      </c>
      <c r="U178" s="90">
        <v>4003</v>
      </c>
    </row>
    <row r="179" spans="1:21">
      <c r="A179" s="86">
        <v>91706</v>
      </c>
      <c r="B179" s="87" t="s">
        <v>209</v>
      </c>
      <c r="C179" s="156">
        <v>2.5650076746562735E-4</v>
      </c>
      <c r="D179" s="156">
        <v>2.5910000000000001E-4</v>
      </c>
      <c r="E179" s="88">
        <v>108407</v>
      </c>
      <c r="F179" s="88">
        <v>-143001.95380000002</v>
      </c>
      <c r="G179" s="88">
        <v>115116</v>
      </c>
      <c r="H179" s="88"/>
      <c r="I179" s="89">
        <v>0</v>
      </c>
      <c r="J179" s="89">
        <v>231341</v>
      </c>
      <c r="K179" s="89">
        <v>0</v>
      </c>
      <c r="L179" s="88">
        <v>1094</v>
      </c>
      <c r="M179" s="88"/>
      <c r="N179" s="89">
        <v>27059</v>
      </c>
      <c r="O179" s="89">
        <v>264115</v>
      </c>
      <c r="P179" s="89">
        <v>0</v>
      </c>
      <c r="Q179" s="88">
        <v>16735</v>
      </c>
      <c r="R179" s="88"/>
      <c r="S179" s="89">
        <v>52557</v>
      </c>
      <c r="T179" s="90">
        <v>-5311</v>
      </c>
      <c r="U179" s="90">
        <v>47247</v>
      </c>
    </row>
    <row r="180" spans="1:21">
      <c r="A180" s="86">
        <v>91719</v>
      </c>
      <c r="B180" s="87" t="s">
        <v>210</v>
      </c>
      <c r="C180" s="156">
        <v>4.4200682131203739E-5</v>
      </c>
      <c r="D180" s="156">
        <v>2.9200000000000002E-5</v>
      </c>
      <c r="E180" s="88">
        <v>16404</v>
      </c>
      <c r="F180" s="88">
        <v>-16116.0056</v>
      </c>
      <c r="G180" s="88">
        <v>19837</v>
      </c>
      <c r="H180" s="88"/>
      <c r="I180" s="89">
        <v>0</v>
      </c>
      <c r="J180" s="89">
        <v>39865</v>
      </c>
      <c r="K180" s="89">
        <v>0</v>
      </c>
      <c r="L180" s="88">
        <v>9225</v>
      </c>
      <c r="M180" s="88"/>
      <c r="N180" s="89">
        <v>4663</v>
      </c>
      <c r="O180" s="89">
        <v>45512</v>
      </c>
      <c r="P180" s="89">
        <v>0</v>
      </c>
      <c r="Q180" s="88">
        <v>4838</v>
      </c>
      <c r="R180" s="88"/>
      <c r="S180" s="89">
        <v>9057</v>
      </c>
      <c r="T180" s="90">
        <v>797</v>
      </c>
      <c r="U180" s="90">
        <v>9854</v>
      </c>
    </row>
    <row r="181" spans="1:21">
      <c r="A181" s="86">
        <v>91801</v>
      </c>
      <c r="B181" s="87" t="s">
        <v>211</v>
      </c>
      <c r="C181" s="156">
        <v>8.1784007211759061E-3</v>
      </c>
      <c r="D181" s="156">
        <v>8.2375E-3</v>
      </c>
      <c r="E181" s="88">
        <v>3381632</v>
      </c>
      <c r="F181" s="88">
        <v>-4546424.5250000004</v>
      </c>
      <c r="G181" s="88">
        <v>3670417</v>
      </c>
      <c r="H181" s="88"/>
      <c r="I181" s="89">
        <v>0</v>
      </c>
      <c r="J181" s="89">
        <v>7376230</v>
      </c>
      <c r="K181" s="89">
        <v>0</v>
      </c>
      <c r="L181" s="88">
        <v>0</v>
      </c>
      <c r="M181" s="88"/>
      <c r="N181" s="89">
        <v>862764</v>
      </c>
      <c r="O181" s="89">
        <v>8421192</v>
      </c>
      <c r="P181" s="89">
        <v>0</v>
      </c>
      <c r="Q181" s="88">
        <v>90343</v>
      </c>
      <c r="R181" s="88"/>
      <c r="S181" s="89">
        <v>1675771</v>
      </c>
      <c r="T181" s="90">
        <v>-29651</v>
      </c>
      <c r="U181" s="90">
        <v>1646119</v>
      </c>
    </row>
    <row r="182" spans="1:21">
      <c r="A182" s="86">
        <v>91804</v>
      </c>
      <c r="B182" s="87" t="s">
        <v>212</v>
      </c>
      <c r="C182" s="156">
        <v>1.4350014269364235E-4</v>
      </c>
      <c r="D182" s="156">
        <v>1.5310000000000001E-4</v>
      </c>
      <c r="E182" s="88">
        <v>97995</v>
      </c>
      <c r="F182" s="88">
        <v>-84498.645799999998</v>
      </c>
      <c r="G182" s="88">
        <v>64402</v>
      </c>
      <c r="H182" s="88"/>
      <c r="I182" s="89">
        <v>0</v>
      </c>
      <c r="J182" s="89">
        <v>129425</v>
      </c>
      <c r="K182" s="89">
        <v>0</v>
      </c>
      <c r="L182" s="88">
        <v>41648</v>
      </c>
      <c r="M182" s="88"/>
      <c r="N182" s="89">
        <v>15138</v>
      </c>
      <c r="O182" s="89">
        <v>147760</v>
      </c>
      <c r="P182" s="89">
        <v>0</v>
      </c>
      <c r="Q182" s="88">
        <v>0</v>
      </c>
      <c r="R182" s="88"/>
      <c r="S182" s="89">
        <v>29403</v>
      </c>
      <c r="T182" s="90">
        <v>12149</v>
      </c>
      <c r="U182" s="90">
        <v>41553</v>
      </c>
    </row>
    <row r="183" spans="1:21">
      <c r="A183" s="86">
        <v>91811</v>
      </c>
      <c r="B183" s="87" t="s">
        <v>213</v>
      </c>
      <c r="C183" s="156">
        <v>5.0266004146413048E-3</v>
      </c>
      <c r="D183" s="156">
        <v>5.0892999999999997E-3</v>
      </c>
      <c r="E183" s="88">
        <v>1845414</v>
      </c>
      <c r="F183" s="88">
        <v>-2808876.2774</v>
      </c>
      <c r="G183" s="88">
        <v>2255908</v>
      </c>
      <c r="H183" s="88"/>
      <c r="I183" s="89">
        <v>0</v>
      </c>
      <c r="J183" s="89">
        <v>4533571</v>
      </c>
      <c r="K183" s="89">
        <v>0</v>
      </c>
      <c r="L183" s="88">
        <v>0</v>
      </c>
      <c r="M183" s="88"/>
      <c r="N183" s="89">
        <v>530271</v>
      </c>
      <c r="O183" s="89">
        <v>5175825</v>
      </c>
      <c r="P183" s="89">
        <v>0</v>
      </c>
      <c r="Q183" s="88">
        <v>264294</v>
      </c>
      <c r="R183" s="88"/>
      <c r="S183" s="89">
        <v>1029960</v>
      </c>
      <c r="T183" s="90">
        <v>-73282</v>
      </c>
      <c r="U183" s="90">
        <v>956678</v>
      </c>
    </row>
    <row r="184" spans="1:21">
      <c r="A184" s="86">
        <v>91812</v>
      </c>
      <c r="B184" s="87" t="s">
        <v>214</v>
      </c>
      <c r="C184" s="156">
        <v>4.1500111140478384E-5</v>
      </c>
      <c r="D184" s="156">
        <v>3.96E-5</v>
      </c>
      <c r="E184" s="88">
        <v>23608</v>
      </c>
      <c r="F184" s="88">
        <v>-21855.952799999999</v>
      </c>
      <c r="G184" s="88">
        <v>18625</v>
      </c>
      <c r="H184" s="88"/>
      <c r="I184" s="89">
        <v>0</v>
      </c>
      <c r="J184" s="89">
        <v>37430</v>
      </c>
      <c r="K184" s="89">
        <v>0</v>
      </c>
      <c r="L184" s="88">
        <v>9686</v>
      </c>
      <c r="M184" s="88"/>
      <c r="N184" s="89">
        <v>4378</v>
      </c>
      <c r="O184" s="89">
        <v>42732</v>
      </c>
      <c r="P184" s="89">
        <v>0</v>
      </c>
      <c r="Q184" s="88">
        <v>0</v>
      </c>
      <c r="R184" s="88"/>
      <c r="S184" s="89">
        <v>8503</v>
      </c>
      <c r="T184" s="90">
        <v>2759</v>
      </c>
      <c r="U184" s="90">
        <v>11262</v>
      </c>
    </row>
    <row r="185" spans="1:21">
      <c r="A185" s="86">
        <v>91813</v>
      </c>
      <c r="B185" s="87" t="s">
        <v>215</v>
      </c>
      <c r="C185" s="156">
        <v>9.6099774141084139E-5</v>
      </c>
      <c r="D185" s="156">
        <v>7.6799999999999997E-5</v>
      </c>
      <c r="E185" s="88">
        <v>40531</v>
      </c>
      <c r="F185" s="88">
        <v>-42387.3024</v>
      </c>
      <c r="G185" s="88">
        <v>43129</v>
      </c>
      <c r="H185" s="88"/>
      <c r="I185" s="89">
        <v>0</v>
      </c>
      <c r="J185" s="89">
        <v>86674</v>
      </c>
      <c r="K185" s="89">
        <v>0</v>
      </c>
      <c r="L185" s="88">
        <v>14570</v>
      </c>
      <c r="M185" s="88"/>
      <c r="N185" s="89">
        <v>10138</v>
      </c>
      <c r="O185" s="89">
        <v>98953</v>
      </c>
      <c r="P185" s="89">
        <v>0</v>
      </c>
      <c r="Q185" s="88">
        <v>7915</v>
      </c>
      <c r="R185" s="88"/>
      <c r="S185" s="89">
        <v>19691</v>
      </c>
      <c r="T185" s="90">
        <v>1167</v>
      </c>
      <c r="U185" s="90">
        <v>20858</v>
      </c>
    </row>
    <row r="186" spans="1:21">
      <c r="A186" s="86">
        <v>91818</v>
      </c>
      <c r="B186" s="87" t="s">
        <v>216</v>
      </c>
      <c r="C186" s="156">
        <v>3.8890004821554551E-4</v>
      </c>
      <c r="D186" s="156">
        <v>3.9540000000000002E-4</v>
      </c>
      <c r="E186" s="88">
        <v>411173</v>
      </c>
      <c r="F186" s="88">
        <v>-218228.37720000002</v>
      </c>
      <c r="G186" s="88">
        <v>174536</v>
      </c>
      <c r="H186" s="88"/>
      <c r="I186" s="89">
        <v>0</v>
      </c>
      <c r="J186" s="89">
        <v>350755</v>
      </c>
      <c r="K186" s="89">
        <v>0</v>
      </c>
      <c r="L186" s="88">
        <v>195467</v>
      </c>
      <c r="M186" s="88"/>
      <c r="N186" s="89">
        <v>41026</v>
      </c>
      <c r="O186" s="89">
        <v>400445</v>
      </c>
      <c r="P186" s="89">
        <v>0</v>
      </c>
      <c r="Q186" s="88">
        <v>15174</v>
      </c>
      <c r="R186" s="88"/>
      <c r="S186" s="89">
        <v>79686</v>
      </c>
      <c r="T186" s="90">
        <v>46094</v>
      </c>
      <c r="U186" s="90">
        <v>125781</v>
      </c>
    </row>
    <row r="187" spans="1:21">
      <c r="A187" s="86">
        <v>91819</v>
      </c>
      <c r="B187" s="87" t="s">
        <v>217</v>
      </c>
      <c r="C187" s="156">
        <v>2.96100229220719E-4</v>
      </c>
      <c r="D187" s="156">
        <v>3.054E-4</v>
      </c>
      <c r="E187" s="88">
        <v>118618</v>
      </c>
      <c r="F187" s="88">
        <v>-168555.75719999999</v>
      </c>
      <c r="G187" s="88">
        <v>132888</v>
      </c>
      <c r="H187" s="88"/>
      <c r="I187" s="89">
        <v>0</v>
      </c>
      <c r="J187" s="89">
        <v>267057</v>
      </c>
      <c r="K187" s="89">
        <v>0</v>
      </c>
      <c r="L187" s="88">
        <v>20649</v>
      </c>
      <c r="M187" s="88"/>
      <c r="N187" s="89">
        <v>31236</v>
      </c>
      <c r="O187" s="89">
        <v>304890</v>
      </c>
      <c r="P187" s="89">
        <v>0</v>
      </c>
      <c r="Q187" s="88">
        <v>8329</v>
      </c>
      <c r="R187" s="88"/>
      <c r="S187" s="89">
        <v>60671</v>
      </c>
      <c r="T187" s="90">
        <v>4726</v>
      </c>
      <c r="U187" s="90">
        <v>65397</v>
      </c>
    </row>
    <row r="188" spans="1:21">
      <c r="A188" s="86">
        <v>91821</v>
      </c>
      <c r="B188" s="87" t="s">
        <v>218</v>
      </c>
      <c r="C188" s="156">
        <v>1.5799900031464062E-4</v>
      </c>
      <c r="D188" s="156">
        <v>1.4359999999999999E-4</v>
      </c>
      <c r="E188" s="88">
        <v>53923</v>
      </c>
      <c r="F188" s="88">
        <v>-79255.424799999993</v>
      </c>
      <c r="G188" s="88">
        <v>70909</v>
      </c>
      <c r="H188" s="88"/>
      <c r="I188" s="89">
        <v>0</v>
      </c>
      <c r="J188" s="89">
        <v>142503</v>
      </c>
      <c r="K188" s="89">
        <v>0</v>
      </c>
      <c r="L188" s="88">
        <v>6117</v>
      </c>
      <c r="M188" s="88"/>
      <c r="N188" s="89">
        <v>16668</v>
      </c>
      <c r="O188" s="89">
        <v>162691</v>
      </c>
      <c r="P188" s="89">
        <v>0</v>
      </c>
      <c r="Q188" s="88">
        <v>0</v>
      </c>
      <c r="R188" s="88"/>
      <c r="S188" s="89">
        <v>32375</v>
      </c>
      <c r="T188" s="90">
        <v>1921</v>
      </c>
      <c r="U188" s="90">
        <v>34296</v>
      </c>
    </row>
    <row r="189" spans="1:21">
      <c r="A189" s="86">
        <v>91831</v>
      </c>
      <c r="B189" s="87" t="s">
        <v>219</v>
      </c>
      <c r="C189" s="156">
        <v>3.3440065393984292E-4</v>
      </c>
      <c r="D189" s="156">
        <v>3.0269999999999999E-4</v>
      </c>
      <c r="E189" s="88">
        <v>127792</v>
      </c>
      <c r="F189" s="88">
        <v>-167065.57859999998</v>
      </c>
      <c r="G189" s="88">
        <v>150077</v>
      </c>
      <c r="H189" s="88"/>
      <c r="I189" s="89">
        <v>0</v>
      </c>
      <c r="J189" s="89">
        <v>301601</v>
      </c>
      <c r="K189" s="89">
        <v>0</v>
      </c>
      <c r="L189" s="88">
        <v>16974</v>
      </c>
      <c r="M189" s="88"/>
      <c r="N189" s="89">
        <v>35277</v>
      </c>
      <c r="O189" s="89">
        <v>344327</v>
      </c>
      <c r="P189" s="89">
        <v>0</v>
      </c>
      <c r="Q189" s="88">
        <v>0</v>
      </c>
      <c r="R189" s="88"/>
      <c r="S189" s="89">
        <v>68519</v>
      </c>
      <c r="T189" s="90">
        <v>4564</v>
      </c>
      <c r="U189" s="90">
        <v>73083</v>
      </c>
    </row>
    <row r="190" spans="1:21">
      <c r="A190" s="86">
        <v>91841</v>
      </c>
      <c r="B190" s="87" t="s">
        <v>220</v>
      </c>
      <c r="C190" s="156">
        <v>2.7290027447201236E-4</v>
      </c>
      <c r="D190" s="156">
        <v>2.9730000000000002E-4</v>
      </c>
      <c r="E190" s="88">
        <v>112016</v>
      </c>
      <c r="F190" s="88">
        <v>-164085.22140000001</v>
      </c>
      <c r="G190" s="88">
        <v>122476</v>
      </c>
      <c r="H190" s="88"/>
      <c r="I190" s="89">
        <v>0</v>
      </c>
      <c r="J190" s="89">
        <v>246133</v>
      </c>
      <c r="K190" s="89">
        <v>0</v>
      </c>
      <c r="L190" s="88">
        <v>0</v>
      </c>
      <c r="M190" s="88"/>
      <c r="N190" s="89">
        <v>28789</v>
      </c>
      <c r="O190" s="89">
        <v>281002</v>
      </c>
      <c r="P190" s="89">
        <v>0</v>
      </c>
      <c r="Q190" s="88">
        <v>32285</v>
      </c>
      <c r="R190" s="88"/>
      <c r="S190" s="89">
        <v>55918</v>
      </c>
      <c r="T190" s="90">
        <v>-9588</v>
      </c>
      <c r="U190" s="90">
        <v>46330</v>
      </c>
    </row>
    <row r="191" spans="1:21">
      <c r="A191" s="86">
        <v>91851</v>
      </c>
      <c r="B191" s="87" t="s">
        <v>221</v>
      </c>
      <c r="C191" s="156">
        <v>7.8409920054889673E-4</v>
      </c>
      <c r="D191" s="156">
        <v>7.9770000000000004E-4</v>
      </c>
      <c r="E191" s="88">
        <v>293570</v>
      </c>
      <c r="F191" s="88">
        <v>-440264.98860000004</v>
      </c>
      <c r="G191" s="88">
        <v>351899</v>
      </c>
      <c r="H191" s="88"/>
      <c r="I191" s="89">
        <v>0</v>
      </c>
      <c r="J191" s="89">
        <v>707192</v>
      </c>
      <c r="K191" s="89">
        <v>0</v>
      </c>
      <c r="L191" s="88">
        <v>10791</v>
      </c>
      <c r="M191" s="88"/>
      <c r="N191" s="89">
        <v>82717</v>
      </c>
      <c r="O191" s="89">
        <v>807378</v>
      </c>
      <c r="P191" s="89">
        <v>0</v>
      </c>
      <c r="Q191" s="88">
        <v>30596</v>
      </c>
      <c r="R191" s="88"/>
      <c r="S191" s="89">
        <v>160664</v>
      </c>
      <c r="T191" s="90">
        <v>-4400</v>
      </c>
      <c r="U191" s="90">
        <v>156263</v>
      </c>
    </row>
    <row r="192" spans="1:21">
      <c r="A192" s="86">
        <v>91861</v>
      </c>
      <c r="B192" s="87" t="s">
        <v>222</v>
      </c>
      <c r="C192" s="156">
        <v>1.8500693841578094E-5</v>
      </c>
      <c r="D192" s="156">
        <v>1.43E-5</v>
      </c>
      <c r="E192" s="88">
        <v>8129</v>
      </c>
      <c r="F192" s="88">
        <v>-7892.4274000000005</v>
      </c>
      <c r="G192" s="88">
        <v>8303</v>
      </c>
      <c r="H192" s="88"/>
      <c r="I192" s="89">
        <v>0</v>
      </c>
      <c r="J192" s="89">
        <v>16685</v>
      </c>
      <c r="K192" s="89">
        <v>0</v>
      </c>
      <c r="L192" s="88">
        <v>3403</v>
      </c>
      <c r="M192" s="88"/>
      <c r="N192" s="89">
        <v>1952</v>
      </c>
      <c r="O192" s="89">
        <v>19049</v>
      </c>
      <c r="P192" s="89">
        <v>0</v>
      </c>
      <c r="Q192" s="88">
        <v>332</v>
      </c>
      <c r="R192" s="88"/>
      <c r="S192" s="89">
        <v>3791</v>
      </c>
      <c r="T192" s="90">
        <v>780</v>
      </c>
      <c r="U192" s="90">
        <v>4571</v>
      </c>
    </row>
    <row r="193" spans="1:21">
      <c r="A193" s="86">
        <v>91871</v>
      </c>
      <c r="B193" s="87" t="s">
        <v>223</v>
      </c>
      <c r="C193" s="156">
        <v>1.3522997826362895E-3</v>
      </c>
      <c r="D193" s="156">
        <v>1.3913E-3</v>
      </c>
      <c r="E193" s="88">
        <v>511008</v>
      </c>
      <c r="F193" s="88">
        <v>-767883.51340000005</v>
      </c>
      <c r="G193" s="88">
        <v>606904</v>
      </c>
      <c r="H193" s="88"/>
      <c r="I193" s="89">
        <v>0</v>
      </c>
      <c r="J193" s="89">
        <v>1219661</v>
      </c>
      <c r="K193" s="89">
        <v>0</v>
      </c>
      <c r="L193" s="88">
        <v>0</v>
      </c>
      <c r="M193" s="88"/>
      <c r="N193" s="89">
        <v>142658</v>
      </c>
      <c r="O193" s="89">
        <v>1392446</v>
      </c>
      <c r="P193" s="89">
        <v>0</v>
      </c>
      <c r="Q193" s="88">
        <v>73333</v>
      </c>
      <c r="R193" s="88"/>
      <c r="S193" s="89">
        <v>277089</v>
      </c>
      <c r="T193" s="90">
        <v>-20170</v>
      </c>
      <c r="U193" s="90">
        <v>256919</v>
      </c>
    </row>
    <row r="194" spans="1:21">
      <c r="A194" s="86">
        <v>91881</v>
      </c>
      <c r="B194" s="87" t="s">
        <v>224</v>
      </c>
      <c r="C194" s="156">
        <v>2.1399574088223055E-5</v>
      </c>
      <c r="D194" s="156">
        <v>2.5400000000000001E-5</v>
      </c>
      <c r="E194" s="88">
        <v>8428</v>
      </c>
      <c r="F194" s="88">
        <v>-14018.717200000001</v>
      </c>
      <c r="G194" s="88">
        <v>9604</v>
      </c>
      <c r="H194" s="88"/>
      <c r="I194" s="89">
        <v>0</v>
      </c>
      <c r="J194" s="89">
        <v>19301</v>
      </c>
      <c r="K194" s="89">
        <v>0</v>
      </c>
      <c r="L194" s="88">
        <v>0</v>
      </c>
      <c r="M194" s="88"/>
      <c r="N194" s="89">
        <v>2258</v>
      </c>
      <c r="O194" s="89">
        <v>22035</v>
      </c>
      <c r="P194" s="89">
        <v>0</v>
      </c>
      <c r="Q194" s="88">
        <v>14638</v>
      </c>
      <c r="R194" s="88"/>
      <c r="S194" s="89">
        <v>4385</v>
      </c>
      <c r="T194" s="90">
        <v>-4674</v>
      </c>
      <c r="U194" s="90">
        <v>-289</v>
      </c>
    </row>
    <row r="195" spans="1:21">
      <c r="A195" s="86">
        <v>91901</v>
      </c>
      <c r="B195" s="87" t="s">
        <v>225</v>
      </c>
      <c r="C195" s="156">
        <v>3.4198007826496779E-3</v>
      </c>
      <c r="D195" s="156">
        <v>3.3241E-3</v>
      </c>
      <c r="E195" s="88">
        <v>1396950</v>
      </c>
      <c r="F195" s="88">
        <v>-1834630.6237999999</v>
      </c>
      <c r="G195" s="88">
        <v>1534786</v>
      </c>
      <c r="H195" s="88"/>
      <c r="I195" s="89">
        <v>0</v>
      </c>
      <c r="J195" s="89">
        <v>3084372</v>
      </c>
      <c r="K195" s="89">
        <v>0</v>
      </c>
      <c r="L195" s="88">
        <v>159330</v>
      </c>
      <c r="M195" s="88"/>
      <c r="N195" s="89">
        <v>360765</v>
      </c>
      <c r="O195" s="89">
        <v>3521324</v>
      </c>
      <c r="P195" s="89">
        <v>0</v>
      </c>
      <c r="Q195" s="88">
        <v>0</v>
      </c>
      <c r="R195" s="88"/>
      <c r="S195" s="89">
        <v>700724</v>
      </c>
      <c r="T195" s="90">
        <v>48367</v>
      </c>
      <c r="U195" s="90">
        <v>749091</v>
      </c>
    </row>
    <row r="196" spans="1:21">
      <c r="A196" s="86">
        <v>91903</v>
      </c>
      <c r="B196" s="87" t="s">
        <v>226</v>
      </c>
      <c r="C196" s="156">
        <v>9.5010187330469699E-6</v>
      </c>
      <c r="D196" s="156">
        <v>9.5000000000000005E-6</v>
      </c>
      <c r="E196" s="88">
        <v>4704</v>
      </c>
      <c r="F196" s="88">
        <v>-5243.2210000000005</v>
      </c>
      <c r="G196" s="88">
        <v>4264</v>
      </c>
      <c r="H196" s="88"/>
      <c r="I196" s="89">
        <v>0</v>
      </c>
      <c r="J196" s="89">
        <v>8568</v>
      </c>
      <c r="K196" s="89">
        <v>0</v>
      </c>
      <c r="L196" s="88">
        <v>654</v>
      </c>
      <c r="M196" s="88"/>
      <c r="N196" s="89">
        <v>1002</v>
      </c>
      <c r="O196" s="89">
        <v>9782</v>
      </c>
      <c r="P196" s="89">
        <v>0</v>
      </c>
      <c r="Q196" s="88">
        <v>9092.59</v>
      </c>
      <c r="R196" s="88"/>
      <c r="S196" s="89">
        <v>1947</v>
      </c>
      <c r="T196" s="90">
        <v>-2870</v>
      </c>
      <c r="U196" s="90">
        <v>-923</v>
      </c>
    </row>
    <row r="197" spans="1:21">
      <c r="A197" s="86">
        <v>91904</v>
      </c>
      <c r="B197" s="87" t="s">
        <v>227</v>
      </c>
      <c r="C197" s="156">
        <v>1.1599977374353314E-5</v>
      </c>
      <c r="D197" s="156">
        <v>1.59E-5</v>
      </c>
      <c r="E197" s="88">
        <v>9397</v>
      </c>
      <c r="F197" s="88">
        <v>-8775.4961999999996</v>
      </c>
      <c r="G197" s="88">
        <v>5206</v>
      </c>
      <c r="H197" s="88"/>
      <c r="I197" s="89">
        <v>0</v>
      </c>
      <c r="J197" s="89">
        <v>10462</v>
      </c>
      <c r="K197" s="89">
        <v>0</v>
      </c>
      <c r="L197" s="88">
        <v>4629</v>
      </c>
      <c r="M197" s="88"/>
      <c r="N197" s="89">
        <v>1224</v>
      </c>
      <c r="O197" s="89">
        <v>11944</v>
      </c>
      <c r="P197" s="89">
        <v>0</v>
      </c>
      <c r="Q197" s="88">
        <v>0</v>
      </c>
      <c r="R197" s="88"/>
      <c r="S197" s="89">
        <v>2377</v>
      </c>
      <c r="T197" s="90">
        <v>1499</v>
      </c>
      <c r="U197" s="90">
        <v>3876</v>
      </c>
    </row>
    <row r="198" spans="1:21">
      <c r="A198" s="86">
        <v>91908</v>
      </c>
      <c r="B198" s="87" t="s">
        <v>228</v>
      </c>
      <c r="C198" s="156">
        <v>1.7299697336626799E-5</v>
      </c>
      <c r="D198" s="156">
        <v>1.4800000000000001E-5</v>
      </c>
      <c r="E198" s="88">
        <v>5003</v>
      </c>
      <c r="F198" s="88">
        <v>-8168.3864000000003</v>
      </c>
      <c r="G198" s="88">
        <v>7764</v>
      </c>
      <c r="H198" s="88"/>
      <c r="I198" s="89">
        <v>0</v>
      </c>
      <c r="J198" s="89">
        <v>15603</v>
      </c>
      <c r="K198" s="89">
        <v>0</v>
      </c>
      <c r="L198" s="88">
        <v>2447</v>
      </c>
      <c r="M198" s="88"/>
      <c r="N198" s="89">
        <v>1825</v>
      </c>
      <c r="O198" s="89">
        <v>17814</v>
      </c>
      <c r="P198" s="89">
        <v>0</v>
      </c>
      <c r="Q198" s="88">
        <v>0</v>
      </c>
      <c r="R198" s="88"/>
      <c r="S198" s="89">
        <v>3545</v>
      </c>
      <c r="T198" s="90">
        <v>810</v>
      </c>
      <c r="U198" s="90">
        <v>4355</v>
      </c>
    </row>
    <row r="199" spans="1:21">
      <c r="A199" s="86">
        <v>91911</v>
      </c>
      <c r="B199" s="87" t="s">
        <v>229</v>
      </c>
      <c r="C199" s="156">
        <v>4.4079914022542591E-4</v>
      </c>
      <c r="D199" s="156">
        <v>4.6470000000000002E-4</v>
      </c>
      <c r="E199" s="88">
        <v>191989</v>
      </c>
      <c r="F199" s="88">
        <v>-256476.29460000002</v>
      </c>
      <c r="G199" s="88">
        <v>197828</v>
      </c>
      <c r="H199" s="88"/>
      <c r="I199" s="89">
        <v>0</v>
      </c>
      <c r="J199" s="89">
        <v>397565</v>
      </c>
      <c r="K199" s="89">
        <v>0</v>
      </c>
      <c r="L199" s="88">
        <v>0</v>
      </c>
      <c r="M199" s="88"/>
      <c r="N199" s="89">
        <v>46501</v>
      </c>
      <c r="O199" s="89">
        <v>453886</v>
      </c>
      <c r="P199" s="89">
        <v>0</v>
      </c>
      <c r="Q199" s="88">
        <v>11953</v>
      </c>
      <c r="R199" s="88"/>
      <c r="S199" s="89">
        <v>90321</v>
      </c>
      <c r="T199" s="90">
        <v>-3471</v>
      </c>
      <c r="U199" s="90">
        <v>86850</v>
      </c>
    </row>
    <row r="200" spans="1:21">
      <c r="A200" s="86">
        <v>91917</v>
      </c>
      <c r="B200" s="87" t="s">
        <v>230</v>
      </c>
      <c r="C200" s="156">
        <v>1.4200279640175502E-5</v>
      </c>
      <c r="D200" s="156">
        <v>1.47E-5</v>
      </c>
      <c r="E200" s="88">
        <v>6476</v>
      </c>
      <c r="F200" s="88">
        <v>-8113.1945999999998</v>
      </c>
      <c r="G200" s="88">
        <v>6373</v>
      </c>
      <c r="H200" s="88"/>
      <c r="I200" s="89">
        <v>0</v>
      </c>
      <c r="J200" s="89">
        <v>12807</v>
      </c>
      <c r="K200" s="89">
        <v>0</v>
      </c>
      <c r="L200" s="88">
        <v>193</v>
      </c>
      <c r="M200" s="88"/>
      <c r="N200" s="89">
        <v>1498</v>
      </c>
      <c r="O200" s="89">
        <v>14622</v>
      </c>
      <c r="P200" s="89">
        <v>0</v>
      </c>
      <c r="Q200" s="88">
        <v>0</v>
      </c>
      <c r="R200" s="88"/>
      <c r="S200" s="89">
        <v>2910</v>
      </c>
      <c r="T200" s="90">
        <v>51</v>
      </c>
      <c r="U200" s="90">
        <v>2961</v>
      </c>
    </row>
    <row r="201" spans="1:21">
      <c r="A201" s="86">
        <v>91921</v>
      </c>
      <c r="B201" s="87" t="s">
        <v>231</v>
      </c>
      <c r="C201" s="156">
        <v>3.4840039613021209E-4</v>
      </c>
      <c r="D201" s="156">
        <v>3.5879999999999999E-4</v>
      </c>
      <c r="E201" s="88">
        <v>135398</v>
      </c>
      <c r="F201" s="88">
        <v>-198028.1784</v>
      </c>
      <c r="G201" s="88">
        <v>156360</v>
      </c>
      <c r="H201" s="88"/>
      <c r="I201" s="89">
        <v>0</v>
      </c>
      <c r="J201" s="89">
        <v>314228</v>
      </c>
      <c r="K201" s="89">
        <v>0</v>
      </c>
      <c r="L201" s="88">
        <v>0</v>
      </c>
      <c r="M201" s="88"/>
      <c r="N201" s="89">
        <v>36754</v>
      </c>
      <c r="O201" s="89">
        <v>358743</v>
      </c>
      <c r="P201" s="89">
        <v>0</v>
      </c>
      <c r="Q201" s="88">
        <v>15700</v>
      </c>
      <c r="R201" s="88"/>
      <c r="S201" s="89">
        <v>71388</v>
      </c>
      <c r="T201" s="90">
        <v>-4326</v>
      </c>
      <c r="U201" s="90">
        <v>67062</v>
      </c>
    </row>
    <row r="202" spans="1:21">
      <c r="A202" s="86">
        <v>92001</v>
      </c>
      <c r="B202" s="87" t="s">
        <v>232</v>
      </c>
      <c r="C202" s="156">
        <v>1.7531006144008978E-3</v>
      </c>
      <c r="D202" s="156">
        <v>1.7499E-3</v>
      </c>
      <c r="E202" s="88">
        <v>718692</v>
      </c>
      <c r="F202" s="88">
        <v>-965801.30819999997</v>
      </c>
      <c r="G202" s="88">
        <v>786781</v>
      </c>
      <c r="H202" s="88"/>
      <c r="I202" s="89">
        <v>0</v>
      </c>
      <c r="J202" s="89">
        <v>1581149</v>
      </c>
      <c r="K202" s="89">
        <v>0</v>
      </c>
      <c r="L202" s="88">
        <v>4570</v>
      </c>
      <c r="M202" s="88"/>
      <c r="N202" s="89">
        <v>184940</v>
      </c>
      <c r="O202" s="89">
        <v>1805144</v>
      </c>
      <c r="P202" s="89">
        <v>0</v>
      </c>
      <c r="Q202" s="88">
        <v>78792</v>
      </c>
      <c r="R202" s="88"/>
      <c r="S202" s="89">
        <v>359214</v>
      </c>
      <c r="T202" s="90">
        <v>-25156</v>
      </c>
      <c r="U202" s="90">
        <v>334058</v>
      </c>
    </row>
    <row r="203" spans="1:21">
      <c r="A203" s="86">
        <v>92005</v>
      </c>
      <c r="B203" s="87" t="s">
        <v>233</v>
      </c>
      <c r="C203" s="156">
        <v>4.5800525341880974E-5</v>
      </c>
      <c r="D203" s="156">
        <v>5.1999999999999997E-5</v>
      </c>
      <c r="E203" s="88">
        <v>23169</v>
      </c>
      <c r="F203" s="88">
        <v>-28699.735999999997</v>
      </c>
      <c r="G203" s="88">
        <v>20555</v>
      </c>
      <c r="H203" s="88"/>
      <c r="I203" s="89">
        <v>0</v>
      </c>
      <c r="J203" s="89">
        <v>41308</v>
      </c>
      <c r="K203" s="89">
        <v>0</v>
      </c>
      <c r="L203" s="88">
        <v>1267.76</v>
      </c>
      <c r="M203" s="88"/>
      <c r="N203" s="89">
        <v>4832</v>
      </c>
      <c r="O203" s="89">
        <v>47160</v>
      </c>
      <c r="P203" s="89">
        <v>0</v>
      </c>
      <c r="Q203" s="88">
        <v>808</v>
      </c>
      <c r="R203" s="88"/>
      <c r="S203" s="89">
        <v>9385</v>
      </c>
      <c r="T203" s="90">
        <v>212</v>
      </c>
      <c r="U203" s="90">
        <v>9597</v>
      </c>
    </row>
    <row r="204" spans="1:21">
      <c r="A204" s="86">
        <v>92011</v>
      </c>
      <c r="B204" s="87" t="s">
        <v>234</v>
      </c>
      <c r="C204" s="156">
        <v>1.8229968284339538E-4</v>
      </c>
      <c r="D204" s="156">
        <v>1.795E-4</v>
      </c>
      <c r="E204" s="88">
        <v>74366</v>
      </c>
      <c r="F204" s="88">
        <v>-99069.281000000003</v>
      </c>
      <c r="G204" s="88">
        <v>81815</v>
      </c>
      <c r="H204" s="88"/>
      <c r="I204" s="89">
        <v>0</v>
      </c>
      <c r="J204" s="89">
        <v>164419</v>
      </c>
      <c r="K204" s="89">
        <v>0</v>
      </c>
      <c r="L204" s="88">
        <v>21281</v>
      </c>
      <c r="M204" s="88"/>
      <c r="N204" s="89">
        <v>19231</v>
      </c>
      <c r="O204" s="89">
        <v>187712</v>
      </c>
      <c r="P204" s="89">
        <v>0</v>
      </c>
      <c r="Q204" s="88">
        <v>0</v>
      </c>
      <c r="R204" s="88"/>
      <c r="S204" s="89">
        <v>37354</v>
      </c>
      <c r="T204" s="90">
        <v>6978</v>
      </c>
      <c r="U204" s="90">
        <v>44332</v>
      </c>
    </row>
    <row r="205" spans="1:21">
      <c r="A205" s="86">
        <v>92017</v>
      </c>
      <c r="B205" s="87" t="s">
        <v>235</v>
      </c>
      <c r="C205" s="156">
        <v>3.7099428214172622E-5</v>
      </c>
      <c r="D205" s="156">
        <v>3.8500000000000001E-5</v>
      </c>
      <c r="E205" s="88">
        <v>17050</v>
      </c>
      <c r="F205" s="88">
        <v>-21248.843000000001</v>
      </c>
      <c r="G205" s="88">
        <v>16650</v>
      </c>
      <c r="H205" s="88"/>
      <c r="I205" s="89">
        <v>0</v>
      </c>
      <c r="J205" s="89">
        <v>33461</v>
      </c>
      <c r="K205" s="89">
        <v>0</v>
      </c>
      <c r="L205" s="88">
        <v>525</v>
      </c>
      <c r="M205" s="88"/>
      <c r="N205" s="89">
        <v>3914</v>
      </c>
      <c r="O205" s="89">
        <v>38201</v>
      </c>
      <c r="P205" s="89">
        <v>0</v>
      </c>
      <c r="Q205" s="88">
        <v>2120</v>
      </c>
      <c r="R205" s="88"/>
      <c r="S205" s="89">
        <v>7602</v>
      </c>
      <c r="T205" s="90">
        <v>-571</v>
      </c>
      <c r="U205" s="90">
        <v>7030</v>
      </c>
    </row>
    <row r="206" spans="1:21">
      <c r="A206" s="86">
        <v>92021</v>
      </c>
      <c r="B206" s="87" t="s">
        <v>236</v>
      </c>
      <c r="C206" s="156">
        <v>9.9000882581615831E-5</v>
      </c>
      <c r="D206" s="156">
        <v>1.3100000000000001E-4</v>
      </c>
      <c r="E206" s="88">
        <v>49219</v>
      </c>
      <c r="F206" s="88">
        <v>-72301.258000000002</v>
      </c>
      <c r="G206" s="88">
        <v>44431</v>
      </c>
      <c r="H206" s="88"/>
      <c r="I206" s="89">
        <v>0</v>
      </c>
      <c r="J206" s="89">
        <v>89290</v>
      </c>
      <c r="K206" s="89">
        <v>0</v>
      </c>
      <c r="L206" s="88">
        <v>0</v>
      </c>
      <c r="M206" s="88"/>
      <c r="N206" s="89">
        <v>10444</v>
      </c>
      <c r="O206" s="89">
        <v>101939</v>
      </c>
      <c r="P206" s="89">
        <v>0</v>
      </c>
      <c r="Q206" s="88">
        <v>26856</v>
      </c>
      <c r="R206" s="88"/>
      <c r="S206" s="89">
        <v>20285</v>
      </c>
      <c r="T206" s="90">
        <v>-7857</v>
      </c>
      <c r="U206" s="90">
        <v>12428</v>
      </c>
    </row>
    <row r="207" spans="1:21">
      <c r="A207" s="86">
        <v>92101</v>
      </c>
      <c r="B207" s="87" t="s">
        <v>237</v>
      </c>
      <c r="C207" s="156">
        <v>9.1749894035395984E-4</v>
      </c>
      <c r="D207" s="156">
        <v>8.9179999999999999E-4</v>
      </c>
      <c r="E207" s="88">
        <v>355218</v>
      </c>
      <c r="F207" s="88">
        <v>-492200.47239999997</v>
      </c>
      <c r="G207" s="88">
        <v>411768</v>
      </c>
      <c r="H207" s="88"/>
      <c r="I207" s="89">
        <v>0</v>
      </c>
      <c r="J207" s="89">
        <v>827507.93</v>
      </c>
      <c r="K207" s="89">
        <v>0</v>
      </c>
      <c r="L207" s="88">
        <v>27533</v>
      </c>
      <c r="M207" s="88"/>
      <c r="N207" s="89">
        <v>96790</v>
      </c>
      <c r="O207" s="89">
        <v>944738</v>
      </c>
      <c r="P207" s="89">
        <v>0</v>
      </c>
      <c r="Q207" s="88">
        <v>0</v>
      </c>
      <c r="R207" s="88"/>
      <c r="S207" s="89">
        <v>187998</v>
      </c>
      <c r="T207" s="90">
        <v>9014</v>
      </c>
      <c r="U207" s="90">
        <v>197012</v>
      </c>
    </row>
    <row r="208" spans="1:21">
      <c r="A208" s="86">
        <v>92104</v>
      </c>
      <c r="B208" s="87" t="s">
        <v>238</v>
      </c>
      <c r="C208" s="156">
        <v>8.0994847782893377E-6</v>
      </c>
      <c r="D208" s="156">
        <v>7.1999999999999997E-6</v>
      </c>
      <c r="E208" s="88">
        <v>4518</v>
      </c>
      <c r="F208" s="88">
        <v>-3973.8096</v>
      </c>
      <c r="G208" s="88">
        <v>3635</v>
      </c>
      <c r="H208" s="88"/>
      <c r="I208" s="89">
        <v>0</v>
      </c>
      <c r="J208" s="89">
        <v>7306</v>
      </c>
      <c r="K208" s="89">
        <v>0</v>
      </c>
      <c r="L208" s="88">
        <v>4345</v>
      </c>
      <c r="M208" s="88"/>
      <c r="N208" s="89">
        <v>854</v>
      </c>
      <c r="O208" s="89">
        <v>8340</v>
      </c>
      <c r="P208" s="89">
        <v>0</v>
      </c>
      <c r="Q208" s="88">
        <v>0</v>
      </c>
      <c r="R208" s="88"/>
      <c r="S208" s="89">
        <v>1660</v>
      </c>
      <c r="T208" s="90">
        <v>1338</v>
      </c>
      <c r="U208" s="90">
        <v>2997</v>
      </c>
    </row>
    <row r="209" spans="1:21">
      <c r="A209" s="86">
        <v>92109</v>
      </c>
      <c r="B209" s="87" t="s">
        <v>239</v>
      </c>
      <c r="C209" s="156">
        <v>1.730994702850579E-4</v>
      </c>
      <c r="D209" s="156">
        <v>2.12E-4</v>
      </c>
      <c r="E209" s="88">
        <v>71715</v>
      </c>
      <c r="F209" s="88">
        <v>-117006.61599999999</v>
      </c>
      <c r="G209" s="88">
        <v>77686</v>
      </c>
      <c r="H209" s="88"/>
      <c r="I209" s="89">
        <v>0</v>
      </c>
      <c r="J209" s="89">
        <v>156122</v>
      </c>
      <c r="K209" s="89">
        <v>0</v>
      </c>
      <c r="L209" s="88">
        <v>3860.09</v>
      </c>
      <c r="M209" s="88"/>
      <c r="N209" s="89">
        <v>18261</v>
      </c>
      <c r="O209" s="89">
        <v>178239</v>
      </c>
      <c r="P209" s="89">
        <v>0</v>
      </c>
      <c r="Q209" s="88">
        <v>26472</v>
      </c>
      <c r="R209" s="88"/>
      <c r="S209" s="89">
        <v>35469</v>
      </c>
      <c r="T209" s="90">
        <v>-5639</v>
      </c>
      <c r="U209" s="90">
        <v>29830</v>
      </c>
    </row>
    <row r="210" spans="1:21">
      <c r="A210" s="86">
        <v>92111</v>
      </c>
      <c r="B210" s="87" t="s">
        <v>240</v>
      </c>
      <c r="C210" s="156">
        <v>5.332001125145264E-4</v>
      </c>
      <c r="D210" s="156">
        <v>5.2130000000000004E-4</v>
      </c>
      <c r="E210" s="88">
        <v>216902</v>
      </c>
      <c r="F210" s="88">
        <v>-287714.85340000002</v>
      </c>
      <c r="G210" s="88">
        <v>239297</v>
      </c>
      <c r="H210" s="88"/>
      <c r="I210" s="89">
        <v>0</v>
      </c>
      <c r="J210" s="89">
        <v>480902</v>
      </c>
      <c r="K210" s="89">
        <v>0</v>
      </c>
      <c r="L210" s="88">
        <v>20979</v>
      </c>
      <c r="M210" s="88"/>
      <c r="N210" s="89">
        <v>56249</v>
      </c>
      <c r="O210" s="89">
        <v>549029</v>
      </c>
      <c r="P210" s="89">
        <v>0</v>
      </c>
      <c r="Q210" s="88">
        <v>0</v>
      </c>
      <c r="R210" s="88"/>
      <c r="S210" s="89">
        <v>109254</v>
      </c>
      <c r="T210" s="90">
        <v>6455</v>
      </c>
      <c r="U210" s="90">
        <v>115709</v>
      </c>
    </row>
    <row r="211" spans="1:21">
      <c r="A211" s="86">
        <v>92113</v>
      </c>
      <c r="B211" s="87" t="s">
        <v>241</v>
      </c>
      <c r="C211" s="156">
        <v>2.2899148573997118E-5</v>
      </c>
      <c r="D211" s="156">
        <v>2.3600000000000001E-5</v>
      </c>
      <c r="E211" s="88">
        <v>27235</v>
      </c>
      <c r="F211" s="88">
        <v>-13025.264800000001</v>
      </c>
      <c r="G211" s="88">
        <v>10277</v>
      </c>
      <c r="H211" s="88"/>
      <c r="I211" s="89">
        <v>0</v>
      </c>
      <c r="J211" s="89">
        <v>20654</v>
      </c>
      <c r="K211" s="89">
        <v>0</v>
      </c>
      <c r="L211" s="88">
        <v>14874</v>
      </c>
      <c r="M211" s="88"/>
      <c r="N211" s="89">
        <v>2416</v>
      </c>
      <c r="O211" s="89">
        <v>23580</v>
      </c>
      <c r="P211" s="89">
        <v>0</v>
      </c>
      <c r="Q211" s="88">
        <v>0</v>
      </c>
      <c r="R211" s="88"/>
      <c r="S211" s="89">
        <v>4692</v>
      </c>
      <c r="T211" s="90">
        <v>3980</v>
      </c>
      <c r="U211" s="90">
        <v>8672</v>
      </c>
    </row>
    <row r="212" spans="1:21">
      <c r="A212" s="86">
        <v>92201</v>
      </c>
      <c r="B212" s="87" t="s">
        <v>242</v>
      </c>
      <c r="C212" s="156">
        <v>9.8930026016017599E-4</v>
      </c>
      <c r="D212" s="156">
        <v>9.7980000000000007E-4</v>
      </c>
      <c r="E212" s="88">
        <v>438714</v>
      </c>
      <c r="F212" s="88">
        <v>-540769.25640000007</v>
      </c>
      <c r="G212" s="88">
        <v>443992</v>
      </c>
      <c r="H212" s="88"/>
      <c r="I212" s="89">
        <v>0</v>
      </c>
      <c r="J212" s="89">
        <v>892265</v>
      </c>
      <c r="K212" s="89">
        <v>0</v>
      </c>
      <c r="L212" s="88">
        <v>69763</v>
      </c>
      <c r="M212" s="88"/>
      <c r="N212" s="89">
        <v>104364</v>
      </c>
      <c r="O212" s="89">
        <v>1018669</v>
      </c>
      <c r="P212" s="89">
        <v>0</v>
      </c>
      <c r="Q212" s="88">
        <v>0</v>
      </c>
      <c r="R212" s="88"/>
      <c r="S212" s="89">
        <v>202710</v>
      </c>
      <c r="T212" s="90">
        <v>20843</v>
      </c>
      <c r="U212" s="90">
        <v>223553</v>
      </c>
    </row>
    <row r="213" spans="1:21">
      <c r="A213" s="86">
        <v>92301</v>
      </c>
      <c r="B213" s="87" t="s">
        <v>243</v>
      </c>
      <c r="C213" s="156">
        <v>5.0805004247614751E-3</v>
      </c>
      <c r="D213" s="156">
        <v>5.0534000000000004E-3</v>
      </c>
      <c r="E213" s="88">
        <v>2116335</v>
      </c>
      <c r="F213" s="88">
        <v>-2789062.4212000002</v>
      </c>
      <c r="G213" s="88">
        <v>2280098</v>
      </c>
      <c r="H213" s="88"/>
      <c r="I213" s="89">
        <v>0</v>
      </c>
      <c r="J213" s="89">
        <v>4582184</v>
      </c>
      <c r="K213" s="89">
        <v>0</v>
      </c>
      <c r="L213" s="88">
        <v>52350</v>
      </c>
      <c r="M213" s="88"/>
      <c r="N213" s="89">
        <v>535957</v>
      </c>
      <c r="O213" s="89">
        <v>5231325</v>
      </c>
      <c r="P213" s="89">
        <v>0</v>
      </c>
      <c r="Q213" s="88">
        <v>25029.29</v>
      </c>
      <c r="R213" s="88"/>
      <c r="S213" s="89">
        <v>1041005</v>
      </c>
      <c r="T213" s="90">
        <v>5333</v>
      </c>
      <c r="U213" s="90">
        <v>1046338</v>
      </c>
    </row>
    <row r="214" spans="1:21">
      <c r="A214" s="86">
        <v>92302</v>
      </c>
      <c r="B214" s="87" t="s">
        <v>244</v>
      </c>
      <c r="C214" s="156">
        <v>2.990993781922671E-4</v>
      </c>
      <c r="D214" s="156">
        <v>2.9710000000000001E-4</v>
      </c>
      <c r="E214" s="88">
        <v>113938</v>
      </c>
      <c r="F214" s="88">
        <v>-163974.83780000001</v>
      </c>
      <c r="G214" s="88">
        <v>134234</v>
      </c>
      <c r="H214" s="88"/>
      <c r="I214" s="89">
        <v>0</v>
      </c>
      <c r="J214" s="89">
        <v>269763</v>
      </c>
      <c r="K214" s="89">
        <v>0</v>
      </c>
      <c r="L214" s="88">
        <v>0</v>
      </c>
      <c r="M214" s="88"/>
      <c r="N214" s="89">
        <v>31553</v>
      </c>
      <c r="O214" s="89">
        <v>307979</v>
      </c>
      <c r="P214" s="89">
        <v>0</v>
      </c>
      <c r="Q214" s="88">
        <v>12081</v>
      </c>
      <c r="R214" s="88"/>
      <c r="S214" s="89">
        <v>61286</v>
      </c>
      <c r="T214" s="90">
        <v>-3671</v>
      </c>
      <c r="U214" s="90">
        <v>57615</v>
      </c>
    </row>
    <row r="215" spans="1:21">
      <c r="A215" s="86">
        <v>92311</v>
      </c>
      <c r="B215" s="87" t="s">
        <v>245</v>
      </c>
      <c r="C215" s="156">
        <v>2.1315994535531543E-3</v>
      </c>
      <c r="D215" s="156">
        <v>2.1614999999999998E-3</v>
      </c>
      <c r="E215" s="88">
        <v>850583</v>
      </c>
      <c r="F215" s="88">
        <v>-1192970.757</v>
      </c>
      <c r="G215" s="88">
        <v>956649</v>
      </c>
      <c r="H215" s="88"/>
      <c r="I215" s="89">
        <v>0</v>
      </c>
      <c r="J215" s="89">
        <v>1922524</v>
      </c>
      <c r="K215" s="89">
        <v>0</v>
      </c>
      <c r="L215" s="88">
        <v>0</v>
      </c>
      <c r="M215" s="88"/>
      <c r="N215" s="89">
        <v>224869</v>
      </c>
      <c r="O215" s="89">
        <v>2194881</v>
      </c>
      <c r="P215" s="89">
        <v>0</v>
      </c>
      <c r="Q215" s="88">
        <v>110534</v>
      </c>
      <c r="R215" s="88"/>
      <c r="S215" s="89">
        <v>436769</v>
      </c>
      <c r="T215" s="90">
        <v>-34308</v>
      </c>
      <c r="U215" s="90">
        <v>402461</v>
      </c>
    </row>
    <row r="216" spans="1:21">
      <c r="A216" s="86">
        <v>92317</v>
      </c>
      <c r="B216" s="87" t="s">
        <v>246</v>
      </c>
      <c r="C216" s="156">
        <v>3.3300357637285871E-5</v>
      </c>
      <c r="D216" s="156">
        <v>3.0800000000000003E-5</v>
      </c>
      <c r="E216" s="88">
        <v>21632</v>
      </c>
      <c r="F216" s="88">
        <v>-16999.074400000001</v>
      </c>
      <c r="G216" s="88">
        <v>14945</v>
      </c>
      <c r="H216" s="88"/>
      <c r="I216" s="89">
        <v>0</v>
      </c>
      <c r="J216" s="89">
        <v>30034</v>
      </c>
      <c r="K216" s="89">
        <v>0</v>
      </c>
      <c r="L216" s="88">
        <v>11364</v>
      </c>
      <c r="M216" s="88"/>
      <c r="N216" s="89">
        <v>3513</v>
      </c>
      <c r="O216" s="89">
        <v>34289</v>
      </c>
      <c r="P216" s="89">
        <v>0</v>
      </c>
      <c r="Q216" s="88">
        <v>0</v>
      </c>
      <c r="R216" s="88"/>
      <c r="S216" s="89">
        <v>6823</v>
      </c>
      <c r="T216" s="90">
        <v>3210</v>
      </c>
      <c r="U216" s="90">
        <v>10034</v>
      </c>
    </row>
    <row r="217" spans="1:21">
      <c r="A217" s="86">
        <v>92321</v>
      </c>
      <c r="B217" s="87" t="s">
        <v>247</v>
      </c>
      <c r="C217" s="156">
        <v>1.1936011294412135E-3</v>
      </c>
      <c r="D217" s="156">
        <v>1.1345000000000001E-3</v>
      </c>
      <c r="E217" s="88">
        <v>492818</v>
      </c>
      <c r="F217" s="88">
        <v>-626150.97100000002</v>
      </c>
      <c r="G217" s="88">
        <v>535681</v>
      </c>
      <c r="H217" s="88"/>
      <c r="I217" s="89">
        <v>0</v>
      </c>
      <c r="J217" s="89">
        <v>1076527</v>
      </c>
      <c r="K217" s="89">
        <v>0</v>
      </c>
      <c r="L217" s="88">
        <v>86992</v>
      </c>
      <c r="M217" s="88"/>
      <c r="N217" s="89">
        <v>125916</v>
      </c>
      <c r="O217" s="89">
        <v>1229034</v>
      </c>
      <c r="P217" s="89">
        <v>0</v>
      </c>
      <c r="Q217" s="88">
        <v>0</v>
      </c>
      <c r="R217" s="88"/>
      <c r="S217" s="89">
        <v>244571</v>
      </c>
      <c r="T217" s="90">
        <v>25764</v>
      </c>
      <c r="U217" s="90">
        <v>270335</v>
      </c>
    </row>
    <row r="218" spans="1:21">
      <c r="A218" s="86">
        <v>92327</v>
      </c>
      <c r="B218" s="87" t="s">
        <v>248</v>
      </c>
      <c r="C218" s="156">
        <v>7.8009067974665679E-6</v>
      </c>
      <c r="D218" s="156">
        <v>8.4999999999999999E-6</v>
      </c>
      <c r="E218" s="88">
        <v>5322</v>
      </c>
      <c r="F218" s="88">
        <v>-4691.3029999999999</v>
      </c>
      <c r="G218" s="88">
        <v>3501</v>
      </c>
      <c r="H218" s="88"/>
      <c r="I218" s="89">
        <v>0</v>
      </c>
      <c r="J218" s="89">
        <v>7035</v>
      </c>
      <c r="K218" s="89">
        <v>0</v>
      </c>
      <c r="L218" s="88">
        <v>1741</v>
      </c>
      <c r="M218" s="88"/>
      <c r="N218" s="89">
        <v>823</v>
      </c>
      <c r="O218" s="89">
        <v>8032</v>
      </c>
      <c r="P218" s="89">
        <v>0</v>
      </c>
      <c r="Q218" s="88">
        <v>0</v>
      </c>
      <c r="R218" s="88"/>
      <c r="S218" s="89">
        <v>1598</v>
      </c>
      <c r="T218" s="90">
        <v>495</v>
      </c>
      <c r="U218" s="90">
        <v>2093</v>
      </c>
    </row>
    <row r="219" spans="1:21">
      <c r="A219" s="86">
        <v>92331</v>
      </c>
      <c r="B219" s="87" t="s">
        <v>249</v>
      </c>
      <c r="C219" s="156">
        <v>1.479008256199481E-4</v>
      </c>
      <c r="D219" s="156">
        <v>1.4349999999999999E-4</v>
      </c>
      <c r="E219" s="88">
        <v>58996</v>
      </c>
      <c r="F219" s="88">
        <v>-79200.232999999993</v>
      </c>
      <c r="G219" s="88">
        <v>66377</v>
      </c>
      <c r="H219" s="88"/>
      <c r="I219" s="89">
        <v>0</v>
      </c>
      <c r="J219" s="89">
        <v>133393</v>
      </c>
      <c r="K219" s="89">
        <v>0</v>
      </c>
      <c r="L219" s="88">
        <v>5381</v>
      </c>
      <c r="M219" s="88"/>
      <c r="N219" s="89">
        <v>15602</v>
      </c>
      <c r="O219" s="89">
        <v>152291</v>
      </c>
      <c r="P219" s="89">
        <v>0</v>
      </c>
      <c r="Q219" s="88">
        <v>0</v>
      </c>
      <c r="R219" s="88"/>
      <c r="S219" s="89">
        <v>30305</v>
      </c>
      <c r="T219" s="90">
        <v>1655</v>
      </c>
      <c r="U219" s="90">
        <v>31960</v>
      </c>
    </row>
    <row r="220" spans="1:21">
      <c r="A220" s="86">
        <v>92341</v>
      </c>
      <c r="B220" s="87" t="s">
        <v>250</v>
      </c>
      <c r="C220" s="156">
        <v>6.3993728427089349E-6</v>
      </c>
      <c r="D220" s="156">
        <v>1.15E-5</v>
      </c>
      <c r="E220" s="88">
        <v>1893</v>
      </c>
      <c r="F220" s="88">
        <v>-6347.0569999999998</v>
      </c>
      <c r="G220" s="88">
        <v>2872</v>
      </c>
      <c r="H220" s="88"/>
      <c r="I220" s="89">
        <v>0</v>
      </c>
      <c r="J220" s="89">
        <v>5772</v>
      </c>
      <c r="K220" s="89">
        <v>0</v>
      </c>
      <c r="L220" s="88">
        <v>304.98</v>
      </c>
      <c r="M220" s="88"/>
      <c r="N220" s="89">
        <v>675</v>
      </c>
      <c r="O220" s="89">
        <v>6590</v>
      </c>
      <c r="P220" s="89">
        <v>0</v>
      </c>
      <c r="Q220" s="88">
        <v>4150</v>
      </c>
      <c r="R220" s="88"/>
      <c r="S220" s="89">
        <v>1311</v>
      </c>
      <c r="T220" s="90">
        <v>-984</v>
      </c>
      <c r="U220" s="90">
        <v>327</v>
      </c>
    </row>
    <row r="221" spans="1:21">
      <c r="A221" s="86">
        <v>92351</v>
      </c>
      <c r="B221" s="87" t="s">
        <v>251</v>
      </c>
      <c r="C221" s="156">
        <v>2.8400559280351004E-5</v>
      </c>
      <c r="D221" s="156">
        <v>3.0899999999999999E-5</v>
      </c>
      <c r="E221" s="88">
        <v>11469</v>
      </c>
      <c r="F221" s="88">
        <v>-17054.266199999998</v>
      </c>
      <c r="G221" s="88">
        <v>12746</v>
      </c>
      <c r="H221" s="88"/>
      <c r="I221" s="89">
        <v>0</v>
      </c>
      <c r="J221" s="89">
        <v>25614</v>
      </c>
      <c r="K221" s="89">
        <v>0</v>
      </c>
      <c r="L221" s="88">
        <v>1737.19</v>
      </c>
      <c r="M221" s="88"/>
      <c r="N221" s="89">
        <v>2996</v>
      </c>
      <c r="O221" s="89">
        <v>29243</v>
      </c>
      <c r="P221" s="89">
        <v>0</v>
      </c>
      <c r="Q221" s="88">
        <v>1855</v>
      </c>
      <c r="R221" s="88"/>
      <c r="S221" s="89">
        <v>5819</v>
      </c>
      <c r="T221" s="90">
        <v>95</v>
      </c>
      <c r="U221" s="90">
        <v>5915</v>
      </c>
    </row>
    <row r="222" spans="1:21">
      <c r="A222" s="86">
        <v>92401</v>
      </c>
      <c r="B222" s="87" t="s">
        <v>252</v>
      </c>
      <c r="C222" s="156">
        <v>2.7922010079296476E-3</v>
      </c>
      <c r="D222" s="156">
        <v>2.8879999999999999E-3</v>
      </c>
      <c r="E222" s="88">
        <v>1215698</v>
      </c>
      <c r="F222" s="88">
        <v>-1593939.1839999999</v>
      </c>
      <c r="G222" s="88">
        <v>1253123</v>
      </c>
      <c r="H222" s="88"/>
      <c r="I222" s="89">
        <v>0</v>
      </c>
      <c r="J222" s="89">
        <v>2518330</v>
      </c>
      <c r="K222" s="89">
        <v>0</v>
      </c>
      <c r="L222" s="88">
        <v>47972</v>
      </c>
      <c r="M222" s="88"/>
      <c r="N222" s="89">
        <v>294558</v>
      </c>
      <c r="O222" s="89">
        <v>2875092</v>
      </c>
      <c r="P222" s="89">
        <v>0</v>
      </c>
      <c r="Q222" s="88">
        <v>7237</v>
      </c>
      <c r="R222" s="88"/>
      <c r="S222" s="89">
        <v>572127</v>
      </c>
      <c r="T222" s="90">
        <v>14149</v>
      </c>
      <c r="U222" s="90">
        <v>586277</v>
      </c>
    </row>
    <row r="223" spans="1:21">
      <c r="A223" s="86">
        <v>92403</v>
      </c>
      <c r="B223" s="87" t="s">
        <v>253</v>
      </c>
      <c r="C223" s="156">
        <v>1.5900391575755904E-5</v>
      </c>
      <c r="D223" s="156">
        <v>1.6399999999999999E-5</v>
      </c>
      <c r="E223" s="88">
        <v>7732</v>
      </c>
      <c r="F223" s="88">
        <v>-9051.4551999999985</v>
      </c>
      <c r="G223" s="88">
        <v>7136</v>
      </c>
      <c r="H223" s="88"/>
      <c r="I223" s="89">
        <v>0</v>
      </c>
      <c r="J223" s="89">
        <v>14340</v>
      </c>
      <c r="K223" s="89">
        <v>0</v>
      </c>
      <c r="L223" s="88">
        <v>779</v>
      </c>
      <c r="M223" s="88"/>
      <c r="N223" s="89">
        <v>1677</v>
      </c>
      <c r="O223" s="89">
        <v>16372</v>
      </c>
      <c r="P223" s="89">
        <v>0</v>
      </c>
      <c r="Q223" s="88">
        <v>0</v>
      </c>
      <c r="R223" s="88"/>
      <c r="S223" s="89">
        <v>3258</v>
      </c>
      <c r="T223" s="90">
        <v>214</v>
      </c>
      <c r="U223" s="90">
        <v>3472</v>
      </c>
    </row>
    <row r="224" spans="1:21">
      <c r="A224" s="86">
        <v>92411</v>
      </c>
      <c r="B224" s="87" t="s">
        <v>254</v>
      </c>
      <c r="C224" s="156">
        <v>5.2820004543268836E-4</v>
      </c>
      <c r="D224" s="156">
        <v>4.8030000000000002E-4</v>
      </c>
      <c r="E224" s="88">
        <v>174220</v>
      </c>
      <c r="F224" s="88">
        <v>-265086.21539999999</v>
      </c>
      <c r="G224" s="88">
        <v>237053</v>
      </c>
      <c r="H224" s="88"/>
      <c r="I224" s="89">
        <v>0</v>
      </c>
      <c r="J224" s="89">
        <v>476392</v>
      </c>
      <c r="K224" s="89">
        <v>0</v>
      </c>
      <c r="L224" s="88">
        <v>775</v>
      </c>
      <c r="M224" s="88"/>
      <c r="N224" s="89">
        <v>55721</v>
      </c>
      <c r="O224" s="89">
        <v>543881</v>
      </c>
      <c r="P224" s="89">
        <v>0</v>
      </c>
      <c r="Q224" s="88">
        <v>14908</v>
      </c>
      <c r="R224" s="88"/>
      <c r="S224" s="89">
        <v>108229</v>
      </c>
      <c r="T224" s="90">
        <v>-4783</v>
      </c>
      <c r="U224" s="90">
        <v>103446</v>
      </c>
    </row>
    <row r="225" spans="1:21">
      <c r="A225" s="86">
        <v>92414</v>
      </c>
      <c r="B225" s="87" t="s">
        <v>255</v>
      </c>
      <c r="C225" s="156">
        <v>9.7995967138697415E-6</v>
      </c>
      <c r="D225" s="156">
        <v>1.0000000000000001E-5</v>
      </c>
      <c r="E225" s="88"/>
      <c r="F225" s="88">
        <v>-5519.18</v>
      </c>
      <c r="G225" s="88">
        <v>4398</v>
      </c>
      <c r="H225" s="88"/>
      <c r="I225" s="89">
        <v>0</v>
      </c>
      <c r="J225" s="89">
        <v>8839</v>
      </c>
      <c r="K225" s="89">
        <v>0</v>
      </c>
      <c r="L225" s="88">
        <v>0</v>
      </c>
      <c r="M225" s="88"/>
      <c r="N225" s="89">
        <v>1034</v>
      </c>
      <c r="O225" s="89">
        <v>10091</v>
      </c>
      <c r="P225" s="89">
        <v>0</v>
      </c>
      <c r="Q225" s="88">
        <v>3918</v>
      </c>
      <c r="R225" s="88"/>
      <c r="S225" s="89">
        <v>2008</v>
      </c>
      <c r="T225" s="90">
        <v>-1070</v>
      </c>
      <c r="U225" s="90">
        <v>938</v>
      </c>
    </row>
    <row r="226" spans="1:21">
      <c r="A226" s="86">
        <v>92417</v>
      </c>
      <c r="B226" s="87" t="s">
        <v>256</v>
      </c>
      <c r="C226" s="156">
        <v>1.6700313181094522E-5</v>
      </c>
      <c r="D226" s="156">
        <v>1.6099999999999998E-5</v>
      </c>
      <c r="E226" s="88">
        <v>5111</v>
      </c>
      <c r="F226" s="88">
        <v>-8885.8797999999988</v>
      </c>
      <c r="G226" s="88">
        <v>7495</v>
      </c>
      <c r="H226" s="88"/>
      <c r="I226" s="89">
        <v>0</v>
      </c>
      <c r="J226" s="89">
        <v>15062</v>
      </c>
      <c r="K226" s="89">
        <v>0</v>
      </c>
      <c r="L226" s="88">
        <v>0</v>
      </c>
      <c r="M226" s="88"/>
      <c r="N226" s="89">
        <v>1762</v>
      </c>
      <c r="O226" s="89">
        <v>17196</v>
      </c>
      <c r="P226" s="89">
        <v>0</v>
      </c>
      <c r="Q226" s="88">
        <v>962</v>
      </c>
      <c r="R226" s="88"/>
      <c r="S226" s="89">
        <v>3422</v>
      </c>
      <c r="T226" s="90">
        <v>-254</v>
      </c>
      <c r="U226" s="90">
        <v>3168</v>
      </c>
    </row>
    <row r="227" spans="1:21">
      <c r="A227" s="86">
        <v>92421</v>
      </c>
      <c r="B227" s="87" t="s">
        <v>257</v>
      </c>
      <c r="C227" s="156">
        <v>1.979973087754582E-5</v>
      </c>
      <c r="D227" s="156">
        <v>1.98E-5</v>
      </c>
      <c r="E227" s="88">
        <v>9199</v>
      </c>
      <c r="F227" s="88">
        <v>-10927.9764</v>
      </c>
      <c r="G227" s="88">
        <v>8886</v>
      </c>
      <c r="H227" s="88"/>
      <c r="I227" s="89">
        <v>0</v>
      </c>
      <c r="J227" s="89">
        <v>17858</v>
      </c>
      <c r="K227" s="89">
        <v>0</v>
      </c>
      <c r="L227" s="88">
        <v>2172</v>
      </c>
      <c r="M227" s="88"/>
      <c r="N227" s="89">
        <v>2089</v>
      </c>
      <c r="O227" s="89">
        <v>20388</v>
      </c>
      <c r="P227" s="89">
        <v>0</v>
      </c>
      <c r="Q227" s="88">
        <v>0</v>
      </c>
      <c r="R227" s="88"/>
      <c r="S227" s="89">
        <v>4057</v>
      </c>
      <c r="T227" s="90">
        <v>662</v>
      </c>
      <c r="U227" s="90">
        <v>4719</v>
      </c>
    </row>
    <row r="228" spans="1:21">
      <c r="A228" s="86">
        <v>92427</v>
      </c>
      <c r="B228" s="87" t="s">
        <v>258</v>
      </c>
      <c r="C228" s="156">
        <v>9.0019033024178613E-7</v>
      </c>
      <c r="D228" s="156">
        <v>1.1000000000000001E-6</v>
      </c>
      <c r="E228" s="88">
        <v>1483</v>
      </c>
      <c r="F228" s="88">
        <v>-607.10980000000006</v>
      </c>
      <c r="G228" s="88">
        <v>404</v>
      </c>
      <c r="H228" s="88"/>
      <c r="I228" s="89">
        <v>0</v>
      </c>
      <c r="J228" s="89">
        <v>812</v>
      </c>
      <c r="K228" s="89">
        <v>0</v>
      </c>
      <c r="L228" s="88">
        <v>1446</v>
      </c>
      <c r="M228" s="88"/>
      <c r="N228" s="89">
        <v>95</v>
      </c>
      <c r="O228" s="89">
        <v>927</v>
      </c>
      <c r="P228" s="89">
        <v>0</v>
      </c>
      <c r="Q228" s="88">
        <v>0</v>
      </c>
      <c r="R228" s="88"/>
      <c r="S228" s="89">
        <v>184</v>
      </c>
      <c r="T228" s="90">
        <v>430</v>
      </c>
      <c r="U228" s="90">
        <v>614</v>
      </c>
    </row>
    <row r="229" spans="1:21">
      <c r="A229" s="86">
        <v>92431</v>
      </c>
      <c r="B229" s="87" t="s">
        <v>259</v>
      </c>
      <c r="C229" s="156">
        <v>4.0800458260042932E-5</v>
      </c>
      <c r="D229" s="156">
        <v>3.1699999999999998E-5</v>
      </c>
      <c r="E229" s="88">
        <v>19015</v>
      </c>
      <c r="F229" s="88">
        <v>-17495.800599999999</v>
      </c>
      <c r="G229" s="88">
        <v>18311</v>
      </c>
      <c r="H229" s="88"/>
      <c r="I229" s="89">
        <v>0</v>
      </c>
      <c r="J229" s="89">
        <v>36798</v>
      </c>
      <c r="K229" s="89">
        <v>0</v>
      </c>
      <c r="L229" s="88">
        <v>8254</v>
      </c>
      <c r="M229" s="88"/>
      <c r="N229" s="89">
        <v>4304</v>
      </c>
      <c r="O229" s="89">
        <v>42011</v>
      </c>
      <c r="P229" s="89">
        <v>0</v>
      </c>
      <c r="Q229" s="88">
        <v>1929</v>
      </c>
      <c r="R229" s="88"/>
      <c r="S229" s="89">
        <v>8360</v>
      </c>
      <c r="T229" s="90">
        <v>1516</v>
      </c>
      <c r="U229" s="90">
        <v>9876</v>
      </c>
    </row>
    <row r="230" spans="1:21">
      <c r="A230" s="86">
        <v>92441</v>
      </c>
      <c r="B230" s="87" t="s">
        <v>260</v>
      </c>
      <c r="C230" s="156">
        <v>1.0169922537845446E-4</v>
      </c>
      <c r="D230" s="156">
        <v>1.044E-4</v>
      </c>
      <c r="E230" s="88">
        <v>42754</v>
      </c>
      <c r="F230" s="88">
        <v>-57620.239200000004</v>
      </c>
      <c r="G230" s="88">
        <v>45642</v>
      </c>
      <c r="H230" s="88"/>
      <c r="I230" s="89">
        <v>0</v>
      </c>
      <c r="J230" s="89">
        <v>91725</v>
      </c>
      <c r="K230" s="89">
        <v>0</v>
      </c>
      <c r="L230" s="88">
        <v>0</v>
      </c>
      <c r="M230" s="88"/>
      <c r="N230" s="89">
        <v>10729</v>
      </c>
      <c r="O230" s="89">
        <v>104719</v>
      </c>
      <c r="P230" s="89">
        <v>0</v>
      </c>
      <c r="Q230" s="88">
        <v>11515</v>
      </c>
      <c r="R230" s="88"/>
      <c r="S230" s="89">
        <v>20839</v>
      </c>
      <c r="T230" s="90">
        <v>-3784</v>
      </c>
      <c r="U230" s="90">
        <v>17054</v>
      </c>
    </row>
    <row r="231" spans="1:21">
      <c r="A231" s="86">
        <v>92444</v>
      </c>
      <c r="B231" s="87" t="s">
        <v>261</v>
      </c>
      <c r="C231" s="156">
        <v>1.8003806604835723E-6</v>
      </c>
      <c r="D231" s="156">
        <v>1.7999999999999999E-6</v>
      </c>
      <c r="E231" s="88">
        <v>2056</v>
      </c>
      <c r="F231" s="88">
        <v>-993.45240000000001</v>
      </c>
      <c r="G231" s="88">
        <v>808</v>
      </c>
      <c r="H231" s="88"/>
      <c r="I231" s="89">
        <v>0</v>
      </c>
      <c r="J231" s="89">
        <v>1623</v>
      </c>
      <c r="K231" s="89">
        <v>0</v>
      </c>
      <c r="L231" s="88">
        <v>2345</v>
      </c>
      <c r="M231" s="88"/>
      <c r="N231" s="89">
        <v>190</v>
      </c>
      <c r="O231" s="89">
        <v>1853</v>
      </c>
      <c r="P231" s="89">
        <v>0</v>
      </c>
      <c r="Q231" s="88">
        <v>0</v>
      </c>
      <c r="R231" s="88"/>
      <c r="S231" s="89">
        <v>369</v>
      </c>
      <c r="T231" s="90">
        <v>708</v>
      </c>
      <c r="U231" s="90">
        <v>1077</v>
      </c>
    </row>
    <row r="232" spans="1:21">
      <c r="A232" s="86">
        <v>92451</v>
      </c>
      <c r="B232" s="87" t="s">
        <v>262</v>
      </c>
      <c r="C232" s="156">
        <v>1.131989340279046E-4</v>
      </c>
      <c r="D232" s="156">
        <v>1.172E-4</v>
      </c>
      <c r="E232" s="88">
        <v>63601</v>
      </c>
      <c r="F232" s="88">
        <v>-64684.789600000004</v>
      </c>
      <c r="G232" s="88">
        <v>50803</v>
      </c>
      <c r="H232" s="88"/>
      <c r="I232" s="89">
        <v>0</v>
      </c>
      <c r="J232" s="89">
        <v>102097</v>
      </c>
      <c r="K232" s="89">
        <v>0</v>
      </c>
      <c r="L232" s="88">
        <v>17940</v>
      </c>
      <c r="M232" s="88"/>
      <c r="N232" s="89">
        <v>11942</v>
      </c>
      <c r="O232" s="89">
        <v>116561</v>
      </c>
      <c r="P232" s="89">
        <v>0</v>
      </c>
      <c r="Q232" s="88">
        <v>0</v>
      </c>
      <c r="R232" s="88"/>
      <c r="S232" s="89">
        <v>23195</v>
      </c>
      <c r="T232" s="90">
        <v>5203</v>
      </c>
      <c r="U232" s="90">
        <v>28398</v>
      </c>
    </row>
    <row r="233" spans="1:21">
      <c r="A233" s="86">
        <v>92461</v>
      </c>
      <c r="B233" s="87" t="s">
        <v>263</v>
      </c>
      <c r="C233" s="156">
        <v>6.3499069384233706E-5</v>
      </c>
      <c r="D233" s="156">
        <v>9.2299999999999994E-5</v>
      </c>
      <c r="E233" s="88">
        <v>38994</v>
      </c>
      <c r="F233" s="88">
        <v>-50942.0314</v>
      </c>
      <c r="G233" s="88">
        <v>28498</v>
      </c>
      <c r="H233" s="88"/>
      <c r="I233" s="89">
        <v>0</v>
      </c>
      <c r="J233" s="89">
        <v>57272</v>
      </c>
      <c r="K233" s="89">
        <v>0</v>
      </c>
      <c r="L233" s="88">
        <v>0</v>
      </c>
      <c r="M233" s="88"/>
      <c r="N233" s="89">
        <v>6699</v>
      </c>
      <c r="O233" s="89">
        <v>65385</v>
      </c>
      <c r="P233" s="89">
        <v>0</v>
      </c>
      <c r="Q233" s="88">
        <v>10670</v>
      </c>
      <c r="R233" s="88"/>
      <c r="S233" s="89">
        <v>13011</v>
      </c>
      <c r="T233" s="90">
        <v>-2852</v>
      </c>
      <c r="U233" s="90">
        <v>10159</v>
      </c>
    </row>
    <row r="234" spans="1:21">
      <c r="A234" s="86">
        <v>92501</v>
      </c>
      <c r="B234" s="87" t="s">
        <v>264</v>
      </c>
      <c r="C234" s="156">
        <v>3.8956003924479703E-3</v>
      </c>
      <c r="D234" s="156">
        <v>4.0648000000000004E-3</v>
      </c>
      <c r="E234" s="88">
        <v>1716400</v>
      </c>
      <c r="F234" s="88">
        <v>-2243436.2864000001</v>
      </c>
      <c r="G234" s="88">
        <v>1748322</v>
      </c>
      <c r="H234" s="88"/>
      <c r="I234" s="89">
        <v>0</v>
      </c>
      <c r="J234" s="89">
        <v>3513504</v>
      </c>
      <c r="K234" s="89">
        <v>0</v>
      </c>
      <c r="L234" s="88">
        <v>54529</v>
      </c>
      <c r="M234" s="88"/>
      <c r="N234" s="89">
        <v>410959</v>
      </c>
      <c r="O234" s="89">
        <v>4011249</v>
      </c>
      <c r="P234" s="89">
        <v>0</v>
      </c>
      <c r="Q234" s="88">
        <v>18957</v>
      </c>
      <c r="R234" s="88"/>
      <c r="S234" s="89">
        <v>798216</v>
      </c>
      <c r="T234" s="90">
        <v>13274</v>
      </c>
      <c r="U234" s="90">
        <v>811491</v>
      </c>
    </row>
    <row r="235" spans="1:21">
      <c r="A235" s="86">
        <v>92502</v>
      </c>
      <c r="B235" s="87" t="s">
        <v>265</v>
      </c>
      <c r="C235" s="156">
        <v>2.1399574088223055E-5</v>
      </c>
      <c r="D235" s="156">
        <v>3.0800000000000003E-5</v>
      </c>
      <c r="E235" s="88">
        <v>12345</v>
      </c>
      <c r="F235" s="88">
        <v>-16999.074400000001</v>
      </c>
      <c r="G235" s="88">
        <v>9604</v>
      </c>
      <c r="H235" s="88"/>
      <c r="I235" s="89">
        <v>0</v>
      </c>
      <c r="J235" s="89">
        <v>19301</v>
      </c>
      <c r="K235" s="89">
        <v>0</v>
      </c>
      <c r="L235" s="88">
        <v>0</v>
      </c>
      <c r="M235" s="88"/>
      <c r="N235" s="89">
        <v>2258</v>
      </c>
      <c r="O235" s="89">
        <v>22035</v>
      </c>
      <c r="P235" s="89">
        <v>0</v>
      </c>
      <c r="Q235" s="88">
        <v>4865</v>
      </c>
      <c r="R235" s="88"/>
      <c r="S235" s="89">
        <v>4385</v>
      </c>
      <c r="T235" s="90">
        <v>-1355</v>
      </c>
      <c r="U235" s="90">
        <v>3030</v>
      </c>
    </row>
    <row r="236" spans="1:21">
      <c r="A236" s="86">
        <v>92504</v>
      </c>
      <c r="B236" s="87" t="s">
        <v>266</v>
      </c>
      <c r="C236" s="156">
        <v>7.3499203547909792E-5</v>
      </c>
      <c r="D236" s="156">
        <v>6.2100000000000005E-5</v>
      </c>
      <c r="E236" s="88">
        <v>40305</v>
      </c>
      <c r="F236" s="88">
        <v>-34274.107800000005</v>
      </c>
      <c r="G236" s="88">
        <v>32986</v>
      </c>
      <c r="H236" s="88"/>
      <c r="I236" s="89">
        <v>0</v>
      </c>
      <c r="J236" s="89">
        <v>66291</v>
      </c>
      <c r="K236" s="89">
        <v>0</v>
      </c>
      <c r="L236" s="88">
        <v>16160</v>
      </c>
      <c r="M236" s="88"/>
      <c r="N236" s="89">
        <v>7754</v>
      </c>
      <c r="O236" s="89">
        <v>75682</v>
      </c>
      <c r="P236" s="89">
        <v>0</v>
      </c>
      <c r="Q236" s="88">
        <v>80.73</v>
      </c>
      <c r="R236" s="88"/>
      <c r="S236" s="89">
        <v>15060</v>
      </c>
      <c r="T236" s="90">
        <v>4203</v>
      </c>
      <c r="U236" s="90">
        <v>19264</v>
      </c>
    </row>
    <row r="237" spans="1:21">
      <c r="A237" s="86">
        <v>92505</v>
      </c>
      <c r="B237" s="87" t="s">
        <v>267</v>
      </c>
      <c r="C237" s="156">
        <v>1.9699907791419997E-4</v>
      </c>
      <c r="D237" s="156">
        <v>1.905E-4</v>
      </c>
      <c r="E237" s="88">
        <v>109136</v>
      </c>
      <c r="F237" s="88">
        <v>-105140.379</v>
      </c>
      <c r="G237" s="88">
        <v>88412</v>
      </c>
      <c r="H237" s="88"/>
      <c r="I237" s="89">
        <v>0</v>
      </c>
      <c r="J237" s="89">
        <v>177677</v>
      </c>
      <c r="K237" s="89">
        <v>0</v>
      </c>
      <c r="L237" s="88">
        <v>40404</v>
      </c>
      <c r="M237" s="88"/>
      <c r="N237" s="89">
        <v>20782</v>
      </c>
      <c r="O237" s="89">
        <v>202848</v>
      </c>
      <c r="P237" s="89">
        <v>0</v>
      </c>
      <c r="Q237" s="88">
        <v>0</v>
      </c>
      <c r="R237" s="88"/>
      <c r="S237" s="89">
        <v>40366</v>
      </c>
      <c r="T237" s="90">
        <v>11528</v>
      </c>
      <c r="U237" s="90">
        <v>51894</v>
      </c>
    </row>
    <row r="238" spans="1:21">
      <c r="A238" s="86">
        <v>92506</v>
      </c>
      <c r="B238" s="87" t="s">
        <v>268</v>
      </c>
      <c r="C238" s="156">
        <v>3.9000077599559359E-5</v>
      </c>
      <c r="D238" s="156">
        <v>3.3000000000000003E-5</v>
      </c>
      <c r="E238" s="88">
        <v>24400</v>
      </c>
      <c r="F238" s="88">
        <v>-18213.294000000002</v>
      </c>
      <c r="G238" s="88">
        <v>17503</v>
      </c>
      <c r="H238" s="88"/>
      <c r="I238" s="89">
        <v>0</v>
      </c>
      <c r="J238" s="89">
        <v>35175</v>
      </c>
      <c r="K238" s="89">
        <v>0</v>
      </c>
      <c r="L238" s="88">
        <v>14293</v>
      </c>
      <c r="M238" s="88"/>
      <c r="N238" s="89">
        <v>4114</v>
      </c>
      <c r="O238" s="89">
        <v>40158</v>
      </c>
      <c r="P238" s="89">
        <v>0</v>
      </c>
      <c r="Q238" s="88">
        <v>0</v>
      </c>
      <c r="R238" s="88"/>
      <c r="S238" s="89">
        <v>7991</v>
      </c>
      <c r="T238" s="90">
        <v>3986</v>
      </c>
      <c r="U238" s="90">
        <v>11977</v>
      </c>
    </row>
    <row r="239" spans="1:21">
      <c r="A239" s="86">
        <v>92507</v>
      </c>
      <c r="B239" s="87" t="s">
        <v>269</v>
      </c>
      <c r="C239" s="156">
        <v>1.0320102805811526E-4</v>
      </c>
      <c r="D239" s="156">
        <v>9.5600000000000006E-5</v>
      </c>
      <c r="E239" s="88">
        <v>36000</v>
      </c>
      <c r="F239" s="88">
        <v>-52763.360800000002</v>
      </c>
      <c r="G239" s="88">
        <v>46316</v>
      </c>
      <c r="H239" s="88"/>
      <c r="I239" s="89">
        <v>0</v>
      </c>
      <c r="J239" s="89">
        <v>93078</v>
      </c>
      <c r="K239" s="89">
        <v>0</v>
      </c>
      <c r="L239" s="88">
        <v>471</v>
      </c>
      <c r="M239" s="88"/>
      <c r="N239" s="89">
        <v>10887</v>
      </c>
      <c r="O239" s="89">
        <v>106264</v>
      </c>
      <c r="P239" s="89">
        <v>0</v>
      </c>
      <c r="Q239" s="88">
        <v>14507</v>
      </c>
      <c r="R239" s="88"/>
      <c r="S239" s="89">
        <v>21146</v>
      </c>
      <c r="T239" s="90">
        <v>-4729</v>
      </c>
      <c r="U239" s="90">
        <v>16417</v>
      </c>
    </row>
    <row r="240" spans="1:21">
      <c r="A240" s="86">
        <v>92508</v>
      </c>
      <c r="B240" s="87" t="s">
        <v>270</v>
      </c>
      <c r="C240" s="156">
        <v>3.2960112430781117E-4</v>
      </c>
      <c r="D240" s="156">
        <v>3.2489999999999998E-4</v>
      </c>
      <c r="E240" s="88">
        <v>135459</v>
      </c>
      <c r="F240" s="88">
        <v>-179318.15819999998</v>
      </c>
      <c r="G240" s="88">
        <v>147923</v>
      </c>
      <c r="H240" s="88"/>
      <c r="I240" s="89">
        <v>0</v>
      </c>
      <c r="J240" s="89">
        <v>297272</v>
      </c>
      <c r="K240" s="89">
        <v>0</v>
      </c>
      <c r="L240" s="88">
        <v>11397</v>
      </c>
      <c r="M240" s="88"/>
      <c r="N240" s="89">
        <v>34770</v>
      </c>
      <c r="O240" s="89">
        <v>339385</v>
      </c>
      <c r="P240" s="89">
        <v>0</v>
      </c>
      <c r="Q240" s="88">
        <v>0</v>
      </c>
      <c r="R240" s="88"/>
      <c r="S240" s="89">
        <v>67536</v>
      </c>
      <c r="T240" s="90">
        <v>3521</v>
      </c>
      <c r="U240" s="90">
        <v>71057</v>
      </c>
    </row>
    <row r="241" spans="1:21">
      <c r="A241" s="86">
        <v>92509</v>
      </c>
      <c r="B241" s="87" t="s">
        <v>271</v>
      </c>
      <c r="C241" s="156">
        <v>2.1613993185943766E-3</v>
      </c>
      <c r="D241" s="156">
        <v>2.0609000000000001E-3</v>
      </c>
      <c r="E241" s="88">
        <v>841609</v>
      </c>
      <c r="F241" s="88">
        <v>-1137447.8062</v>
      </c>
      <c r="G241" s="88">
        <v>970023</v>
      </c>
      <c r="H241" s="88"/>
      <c r="I241" s="89">
        <v>0</v>
      </c>
      <c r="J241" s="89">
        <v>1949401</v>
      </c>
      <c r="K241" s="89">
        <v>0</v>
      </c>
      <c r="L241" s="88">
        <v>246204</v>
      </c>
      <c r="M241" s="88"/>
      <c r="N241" s="89">
        <v>228013</v>
      </c>
      <c r="O241" s="89">
        <v>2225565</v>
      </c>
      <c r="P241" s="89">
        <v>0</v>
      </c>
      <c r="Q241" s="88">
        <v>0</v>
      </c>
      <c r="R241" s="88"/>
      <c r="S241" s="89">
        <v>442875</v>
      </c>
      <c r="T241" s="90">
        <v>79570</v>
      </c>
      <c r="U241" s="90">
        <v>522446</v>
      </c>
    </row>
    <row r="242" spans="1:21">
      <c r="A242" s="86">
        <v>92511</v>
      </c>
      <c r="B242" s="87" t="s">
        <v>272</v>
      </c>
      <c r="C242" s="156">
        <v>3.6712992548395807E-3</v>
      </c>
      <c r="D242" s="156">
        <v>3.7472E-3</v>
      </c>
      <c r="E242" s="88">
        <v>1455961</v>
      </c>
      <c r="F242" s="88">
        <v>-2068147.1296000001</v>
      </c>
      <c r="G242" s="88">
        <v>1647657</v>
      </c>
      <c r="H242" s="88"/>
      <c r="I242" s="89">
        <v>0</v>
      </c>
      <c r="J242" s="89">
        <v>3311204</v>
      </c>
      <c r="K242" s="89">
        <v>0</v>
      </c>
      <c r="L242" s="88">
        <v>36684</v>
      </c>
      <c r="M242" s="88"/>
      <c r="N242" s="89">
        <v>387296</v>
      </c>
      <c r="O242" s="89">
        <v>3780290</v>
      </c>
      <c r="P242" s="89">
        <v>0</v>
      </c>
      <c r="Q242" s="88">
        <v>87312</v>
      </c>
      <c r="R242" s="88"/>
      <c r="S242" s="89">
        <v>752257</v>
      </c>
      <c r="T242" s="90">
        <v>-10588</v>
      </c>
      <c r="U242" s="90">
        <v>741669</v>
      </c>
    </row>
    <row r="243" spans="1:21">
      <c r="A243" s="86">
        <v>92521</v>
      </c>
      <c r="B243" s="87" t="s">
        <v>273</v>
      </c>
      <c r="C243" s="156">
        <v>9.5899236691277795E-5</v>
      </c>
      <c r="D243" s="156">
        <v>8.1100000000000006E-5</v>
      </c>
      <c r="E243" s="88">
        <v>34439</v>
      </c>
      <c r="F243" s="88">
        <v>-44760.549800000001</v>
      </c>
      <c r="G243" s="88">
        <v>43039</v>
      </c>
      <c r="H243" s="88"/>
      <c r="I243" s="89">
        <v>0</v>
      </c>
      <c r="J243" s="89">
        <v>86494</v>
      </c>
      <c r="K243" s="89">
        <v>0</v>
      </c>
      <c r="L243" s="88">
        <v>6649</v>
      </c>
      <c r="M243" s="88"/>
      <c r="N243" s="89">
        <v>10117</v>
      </c>
      <c r="O243" s="89">
        <v>98747</v>
      </c>
      <c r="P243" s="89">
        <v>0</v>
      </c>
      <c r="Q243" s="88">
        <v>4476</v>
      </c>
      <c r="R243" s="88"/>
      <c r="S243" s="89">
        <v>19650</v>
      </c>
      <c r="T243" s="90">
        <v>244</v>
      </c>
      <c r="U243" s="90">
        <v>19894</v>
      </c>
    </row>
    <row r="244" spans="1:21">
      <c r="A244" s="86">
        <v>92531</v>
      </c>
      <c r="B244" s="87" t="s">
        <v>274</v>
      </c>
      <c r="C244" s="156">
        <v>9.3609990292044113E-4</v>
      </c>
      <c r="D244" s="156">
        <v>9.7940000000000006E-4</v>
      </c>
      <c r="E244" s="88">
        <v>335125</v>
      </c>
      <c r="F244" s="88">
        <v>-540548.48920000007</v>
      </c>
      <c r="G244" s="88">
        <v>420116</v>
      </c>
      <c r="H244" s="88"/>
      <c r="I244" s="89">
        <v>0</v>
      </c>
      <c r="J244" s="89">
        <v>844284</v>
      </c>
      <c r="K244" s="89">
        <v>0</v>
      </c>
      <c r="L244" s="88">
        <v>0</v>
      </c>
      <c r="M244" s="88"/>
      <c r="N244" s="89">
        <v>98752</v>
      </c>
      <c r="O244" s="89">
        <v>963890</v>
      </c>
      <c r="P244" s="89">
        <v>0</v>
      </c>
      <c r="Q244" s="88">
        <v>126441</v>
      </c>
      <c r="R244" s="88"/>
      <c r="S244" s="89">
        <v>191809</v>
      </c>
      <c r="T244" s="90">
        <v>-37369</v>
      </c>
      <c r="U244" s="90">
        <v>154440</v>
      </c>
    </row>
    <row r="245" spans="1:21">
      <c r="A245" s="86">
        <v>92541</v>
      </c>
      <c r="B245" s="87" t="s">
        <v>275</v>
      </c>
      <c r="C245" s="156">
        <v>1.2679982951254782E-4</v>
      </c>
      <c r="D245" s="156">
        <v>1.4090000000000001E-4</v>
      </c>
      <c r="E245" s="88">
        <v>57722</v>
      </c>
      <c r="F245" s="88">
        <v>-77765.246200000009</v>
      </c>
      <c r="G245" s="88">
        <v>56907</v>
      </c>
      <c r="H245" s="88"/>
      <c r="I245" s="89">
        <v>0</v>
      </c>
      <c r="J245" s="89">
        <v>114363</v>
      </c>
      <c r="K245" s="89">
        <v>0</v>
      </c>
      <c r="L245" s="88">
        <v>9295.91</v>
      </c>
      <c r="M245" s="88"/>
      <c r="N245" s="89">
        <v>13377</v>
      </c>
      <c r="O245" s="89">
        <v>130564</v>
      </c>
      <c r="P245" s="89">
        <v>0</v>
      </c>
      <c r="Q245" s="88">
        <v>5178</v>
      </c>
      <c r="R245" s="88"/>
      <c r="S245" s="89">
        <v>25982</v>
      </c>
      <c r="T245" s="90">
        <v>1754</v>
      </c>
      <c r="U245" s="90">
        <v>27735</v>
      </c>
    </row>
    <row r="246" spans="1:21">
      <c r="A246" s="86">
        <v>92551</v>
      </c>
      <c r="B246" s="87" t="s">
        <v>276</v>
      </c>
      <c r="C246" s="156">
        <v>5.4800200450412098E-5</v>
      </c>
      <c r="D246" s="156">
        <v>5.7500000000000002E-5</v>
      </c>
      <c r="E246" s="88">
        <v>17044</v>
      </c>
      <c r="F246" s="88">
        <v>-31735.285</v>
      </c>
      <c r="G246" s="88">
        <v>24594</v>
      </c>
      <c r="H246" s="88"/>
      <c r="I246" s="89">
        <v>0</v>
      </c>
      <c r="J246" s="89">
        <v>49425</v>
      </c>
      <c r="K246" s="89">
        <v>0</v>
      </c>
      <c r="L246" s="88">
        <v>10267.66</v>
      </c>
      <c r="M246" s="88"/>
      <c r="N246" s="89">
        <v>5781</v>
      </c>
      <c r="O246" s="89">
        <v>56427</v>
      </c>
      <c r="P246" s="89">
        <v>0</v>
      </c>
      <c r="Q246" s="88">
        <v>6119</v>
      </c>
      <c r="R246" s="88"/>
      <c r="S246" s="89">
        <v>11229</v>
      </c>
      <c r="T246" s="90">
        <v>1832</v>
      </c>
      <c r="U246" s="90">
        <v>13061</v>
      </c>
    </row>
    <row r="247" spans="1:21">
      <c r="A247" s="86">
        <v>92561</v>
      </c>
      <c r="B247" s="87" t="s">
        <v>277</v>
      </c>
      <c r="C247" s="156">
        <v>2.1800648987835729E-5</v>
      </c>
      <c r="D247" s="156">
        <v>2.1800000000000001E-5</v>
      </c>
      <c r="E247" s="88">
        <v>12253</v>
      </c>
      <c r="F247" s="88">
        <v>-12031.812400000001</v>
      </c>
      <c r="G247" s="88">
        <v>9784</v>
      </c>
      <c r="H247" s="88"/>
      <c r="I247" s="89">
        <v>0</v>
      </c>
      <c r="J247" s="89">
        <v>19662</v>
      </c>
      <c r="K247" s="89">
        <v>0</v>
      </c>
      <c r="L247" s="88">
        <v>5324</v>
      </c>
      <c r="M247" s="88"/>
      <c r="N247" s="89">
        <v>2300</v>
      </c>
      <c r="O247" s="89">
        <v>22447</v>
      </c>
      <c r="P247" s="89">
        <v>0</v>
      </c>
      <c r="Q247" s="88">
        <v>0</v>
      </c>
      <c r="R247" s="88"/>
      <c r="S247" s="89">
        <v>4467</v>
      </c>
      <c r="T247" s="90">
        <v>1588</v>
      </c>
      <c r="U247" s="90">
        <v>6054</v>
      </c>
    </row>
    <row r="248" spans="1:21">
      <c r="A248" s="86">
        <v>92571</v>
      </c>
      <c r="B248" s="87" t="s">
        <v>278</v>
      </c>
      <c r="C248" s="156">
        <v>3.7990705768867458E-6</v>
      </c>
      <c r="D248" s="156">
        <v>4.1999999999999996E-6</v>
      </c>
      <c r="E248" s="88">
        <v>3601</v>
      </c>
      <c r="F248" s="88">
        <v>-2318.0555999999997</v>
      </c>
      <c r="G248" s="88">
        <v>1705</v>
      </c>
      <c r="H248" s="88"/>
      <c r="I248" s="89">
        <v>0</v>
      </c>
      <c r="J248" s="89">
        <v>3427</v>
      </c>
      <c r="K248" s="89">
        <v>0</v>
      </c>
      <c r="L248" s="88">
        <v>1343</v>
      </c>
      <c r="M248" s="88"/>
      <c r="N248" s="89">
        <v>401</v>
      </c>
      <c r="O248" s="89">
        <v>3913</v>
      </c>
      <c r="P248" s="89">
        <v>0</v>
      </c>
      <c r="Q248" s="88">
        <v>301.99</v>
      </c>
      <c r="R248" s="88"/>
      <c r="S248" s="89">
        <v>779</v>
      </c>
      <c r="T248" s="90">
        <v>251</v>
      </c>
      <c r="U248" s="90">
        <v>1029</v>
      </c>
    </row>
    <row r="249" spans="1:21">
      <c r="A249" s="86">
        <v>92601</v>
      </c>
      <c r="B249" s="87" t="s">
        <v>279</v>
      </c>
      <c r="C249" s="156">
        <v>1.5052900259129337E-2</v>
      </c>
      <c r="D249" s="156">
        <v>1.51986E-2</v>
      </c>
      <c r="E249" s="88">
        <v>6293451</v>
      </c>
      <c r="F249" s="88">
        <v>-8388380.9147999994</v>
      </c>
      <c r="G249" s="88">
        <v>6755651</v>
      </c>
      <c r="H249" s="88"/>
      <c r="I249" s="89">
        <v>0</v>
      </c>
      <c r="J249" s="89">
        <v>13576451</v>
      </c>
      <c r="K249" s="89">
        <v>0</v>
      </c>
      <c r="L249" s="88">
        <v>357942</v>
      </c>
      <c r="M249" s="88"/>
      <c r="N249" s="89">
        <v>1587976</v>
      </c>
      <c r="O249" s="89">
        <v>15499775</v>
      </c>
      <c r="P249" s="89">
        <v>0</v>
      </c>
      <c r="Q249" s="88">
        <v>0</v>
      </c>
      <c r="R249" s="88"/>
      <c r="S249" s="89">
        <v>3084369</v>
      </c>
      <c r="T249" s="90">
        <v>118641</v>
      </c>
      <c r="U249" s="90">
        <v>3203010</v>
      </c>
    </row>
    <row r="250" spans="1:21">
      <c r="A250" s="86">
        <v>92602</v>
      </c>
      <c r="B250" s="87" t="s">
        <v>280</v>
      </c>
      <c r="C250" s="156">
        <v>8.400290952998845E-6</v>
      </c>
      <c r="D250" s="156">
        <v>1.0200000000000001E-5</v>
      </c>
      <c r="E250" s="88">
        <v>3157</v>
      </c>
      <c r="F250" s="88">
        <v>-5629.5636000000004</v>
      </c>
      <c r="G250" s="88">
        <v>3770</v>
      </c>
      <c r="H250" s="88"/>
      <c r="I250" s="89">
        <v>0</v>
      </c>
      <c r="J250" s="89">
        <v>7576</v>
      </c>
      <c r="K250" s="89">
        <v>0</v>
      </c>
      <c r="L250" s="88">
        <v>1064.44</v>
      </c>
      <c r="M250" s="88"/>
      <c r="N250" s="89">
        <v>886</v>
      </c>
      <c r="O250" s="89">
        <v>8649</v>
      </c>
      <c r="P250" s="89">
        <v>0</v>
      </c>
      <c r="Q250" s="88">
        <v>1479</v>
      </c>
      <c r="R250" s="88"/>
      <c r="S250" s="89">
        <v>1721</v>
      </c>
      <c r="T250" s="90">
        <v>-31</v>
      </c>
      <c r="U250" s="90">
        <v>1690</v>
      </c>
    </row>
    <row r="251" spans="1:21">
      <c r="A251" s="86">
        <v>92604</v>
      </c>
      <c r="B251" s="87" t="s">
        <v>281</v>
      </c>
      <c r="C251" s="156">
        <v>3.2020037429966741E-4</v>
      </c>
      <c r="D251" s="156">
        <v>3.3930000000000001E-4</v>
      </c>
      <c r="E251" s="88">
        <v>160300</v>
      </c>
      <c r="F251" s="88">
        <v>-187265.77739999999</v>
      </c>
      <c r="G251" s="88">
        <v>143704</v>
      </c>
      <c r="H251" s="88"/>
      <c r="I251" s="89">
        <v>0</v>
      </c>
      <c r="J251" s="89">
        <v>288794</v>
      </c>
      <c r="K251" s="89">
        <v>0</v>
      </c>
      <c r="L251" s="88">
        <v>38157</v>
      </c>
      <c r="M251" s="88"/>
      <c r="N251" s="89">
        <v>33779</v>
      </c>
      <c r="O251" s="89">
        <v>329706</v>
      </c>
      <c r="P251" s="89">
        <v>0</v>
      </c>
      <c r="Q251" s="88">
        <v>0</v>
      </c>
      <c r="R251" s="88"/>
      <c r="S251" s="89">
        <v>65610</v>
      </c>
      <c r="T251" s="90">
        <v>12033</v>
      </c>
      <c r="U251" s="90">
        <v>77642</v>
      </c>
    </row>
    <row r="252" spans="1:21">
      <c r="A252" s="86">
        <v>92607</v>
      </c>
      <c r="B252" s="87" t="s">
        <v>282</v>
      </c>
      <c r="C252" s="156">
        <v>7.410081589732881E-5</v>
      </c>
      <c r="D252" s="156">
        <v>7.5199999999999998E-5</v>
      </c>
      <c r="E252" s="88">
        <v>36064</v>
      </c>
      <c r="F252" s="88">
        <v>-41504.2336</v>
      </c>
      <c r="G252" s="88">
        <v>33256</v>
      </c>
      <c r="H252" s="88"/>
      <c r="I252" s="89">
        <v>0</v>
      </c>
      <c r="J252" s="89">
        <v>66832</v>
      </c>
      <c r="K252" s="89">
        <v>0</v>
      </c>
      <c r="L252" s="88">
        <v>10644</v>
      </c>
      <c r="M252" s="88"/>
      <c r="N252" s="89">
        <v>7817</v>
      </c>
      <c r="O252" s="89">
        <v>76300</v>
      </c>
      <c r="P252" s="89">
        <v>0</v>
      </c>
      <c r="Q252" s="88">
        <v>0</v>
      </c>
      <c r="R252" s="88"/>
      <c r="S252" s="89">
        <v>15183</v>
      </c>
      <c r="T252" s="90">
        <v>3281</v>
      </c>
      <c r="U252" s="90">
        <v>18465</v>
      </c>
    </row>
    <row r="253" spans="1:21">
      <c r="A253" s="86">
        <v>92608</v>
      </c>
      <c r="B253" s="87" t="s">
        <v>283</v>
      </c>
      <c r="C253" s="156">
        <v>0</v>
      </c>
      <c r="D253" s="156">
        <v>5.0000000000000004E-6</v>
      </c>
      <c r="E253" s="88"/>
      <c r="F253" s="88">
        <v>-2759.59</v>
      </c>
      <c r="G253" s="88">
        <v>0</v>
      </c>
      <c r="H253" s="88"/>
      <c r="I253" s="89">
        <v>0</v>
      </c>
      <c r="J253" s="89">
        <v>0</v>
      </c>
      <c r="K253" s="89">
        <v>0</v>
      </c>
      <c r="L253" s="88">
        <v>0</v>
      </c>
      <c r="M253" s="88"/>
      <c r="N253" s="89">
        <v>0</v>
      </c>
      <c r="O253" s="89">
        <v>0</v>
      </c>
      <c r="P253" s="89">
        <v>0</v>
      </c>
      <c r="Q253" s="88">
        <v>209678</v>
      </c>
      <c r="R253" s="88"/>
      <c r="S253" s="89">
        <v>0</v>
      </c>
      <c r="T253" s="90">
        <v>-69872</v>
      </c>
      <c r="U253" s="90">
        <v>-69872</v>
      </c>
    </row>
    <row r="254" spans="1:21">
      <c r="A254" s="86">
        <v>92611</v>
      </c>
      <c r="B254" s="87" t="s">
        <v>284</v>
      </c>
      <c r="C254" s="156">
        <v>1.3732000184744948E-2</v>
      </c>
      <c r="D254" s="156">
        <v>1.3595100000000001E-2</v>
      </c>
      <c r="E254" s="88">
        <v>5099430</v>
      </c>
      <c r="F254" s="88">
        <v>-7503380.4018000001</v>
      </c>
      <c r="G254" s="88">
        <v>6162839</v>
      </c>
      <c r="H254" s="88"/>
      <c r="I254" s="89">
        <v>0</v>
      </c>
      <c r="J254" s="89">
        <v>12385111</v>
      </c>
      <c r="K254" s="89">
        <v>0</v>
      </c>
      <c r="L254" s="88">
        <v>30531</v>
      </c>
      <c r="M254" s="88"/>
      <c r="N254" s="89">
        <v>1448630</v>
      </c>
      <c r="O254" s="89">
        <v>14139662</v>
      </c>
      <c r="P254" s="89">
        <v>0</v>
      </c>
      <c r="Q254" s="88">
        <v>305824</v>
      </c>
      <c r="R254" s="88"/>
      <c r="S254" s="89">
        <v>2813714</v>
      </c>
      <c r="T254" s="90">
        <v>-69848</v>
      </c>
      <c r="U254" s="90">
        <v>2743867</v>
      </c>
    </row>
    <row r="255" spans="1:21">
      <c r="A255" s="86">
        <v>92613</v>
      </c>
      <c r="B255" s="87" t="s">
        <v>285</v>
      </c>
      <c r="C255" s="156">
        <v>2.9249946789975187E-4</v>
      </c>
      <c r="D255" s="156">
        <v>3.034E-4</v>
      </c>
      <c r="E255" s="88">
        <v>308537</v>
      </c>
      <c r="F255" s="88">
        <v>-167451.92120000001</v>
      </c>
      <c r="G255" s="88">
        <v>131272</v>
      </c>
      <c r="H255" s="88"/>
      <c r="I255" s="89">
        <v>0</v>
      </c>
      <c r="J255" s="89">
        <v>263810.43</v>
      </c>
      <c r="K255" s="89">
        <v>0</v>
      </c>
      <c r="L255" s="88">
        <v>142230</v>
      </c>
      <c r="M255" s="88"/>
      <c r="N255" s="89">
        <v>30857</v>
      </c>
      <c r="O255" s="89">
        <v>301183</v>
      </c>
      <c r="P255" s="89">
        <v>0</v>
      </c>
      <c r="Q255" s="88">
        <v>2843</v>
      </c>
      <c r="R255" s="88"/>
      <c r="S255" s="89">
        <v>59934</v>
      </c>
      <c r="T255" s="90">
        <v>36282</v>
      </c>
      <c r="U255" s="90">
        <v>96216</v>
      </c>
    </row>
    <row r="256" spans="1:21">
      <c r="A256" s="86">
        <v>92614</v>
      </c>
      <c r="B256" s="87" t="s">
        <v>286</v>
      </c>
      <c r="C256" s="156">
        <v>5.6173993391279856E-3</v>
      </c>
      <c r="D256" s="156">
        <v>5.5978E-3</v>
      </c>
      <c r="E256" s="88">
        <v>4425878</v>
      </c>
      <c r="F256" s="88">
        <v>-3089526.5803999999</v>
      </c>
      <c r="G256" s="88">
        <v>2521055</v>
      </c>
      <c r="H256" s="88"/>
      <c r="I256" s="89">
        <v>0</v>
      </c>
      <c r="J256" s="89">
        <v>5066423</v>
      </c>
      <c r="K256" s="89">
        <v>0</v>
      </c>
      <c r="L256" s="88">
        <v>2000530</v>
      </c>
      <c r="M256" s="88"/>
      <c r="N256" s="89">
        <v>592596</v>
      </c>
      <c r="O256" s="89">
        <v>5784164</v>
      </c>
      <c r="P256" s="89">
        <v>0</v>
      </c>
      <c r="Q256" s="88">
        <v>0</v>
      </c>
      <c r="R256" s="88"/>
      <c r="S256" s="89">
        <v>1151016</v>
      </c>
      <c r="T256" s="90">
        <v>545266</v>
      </c>
      <c r="U256" s="90">
        <v>1696282</v>
      </c>
    </row>
    <row r="257" spans="1:21">
      <c r="A257" s="86">
        <v>92621</v>
      </c>
      <c r="B257" s="87" t="s">
        <v>287</v>
      </c>
      <c r="C257" s="156">
        <v>3.3099820187479534E-5</v>
      </c>
      <c r="D257" s="156">
        <v>2.8900000000000001E-5</v>
      </c>
      <c r="E257" s="88">
        <v>12104</v>
      </c>
      <c r="F257" s="88">
        <v>-15950.430200000001</v>
      </c>
      <c r="G257" s="88">
        <v>14855</v>
      </c>
      <c r="H257" s="88"/>
      <c r="I257" s="89">
        <v>0</v>
      </c>
      <c r="J257" s="89">
        <v>29853</v>
      </c>
      <c r="K257" s="89">
        <v>0</v>
      </c>
      <c r="L257" s="88">
        <v>1830</v>
      </c>
      <c r="M257" s="88"/>
      <c r="N257" s="89">
        <v>3492</v>
      </c>
      <c r="O257" s="89">
        <v>34083</v>
      </c>
      <c r="P257" s="89">
        <v>0</v>
      </c>
      <c r="Q257" s="88">
        <v>3019.9</v>
      </c>
      <c r="R257" s="88"/>
      <c r="S257" s="89">
        <v>6782</v>
      </c>
      <c r="T257" s="90">
        <v>-531</v>
      </c>
      <c r="U257" s="90">
        <v>6251</v>
      </c>
    </row>
    <row r="258" spans="1:21">
      <c r="A258" s="86">
        <v>92631</v>
      </c>
      <c r="B258" s="87" t="s">
        <v>288</v>
      </c>
      <c r="C258" s="156">
        <v>1.0247998451636713E-3</v>
      </c>
      <c r="D258" s="156">
        <v>9.9559999999999991E-4</v>
      </c>
      <c r="E258" s="88">
        <v>343233</v>
      </c>
      <c r="F258" s="88">
        <v>-549489.56079999998</v>
      </c>
      <c r="G258" s="88">
        <v>459924</v>
      </c>
      <c r="H258" s="88"/>
      <c r="I258" s="89">
        <v>0</v>
      </c>
      <c r="J258" s="89">
        <v>924284</v>
      </c>
      <c r="K258" s="89">
        <v>0</v>
      </c>
      <c r="L258" s="88">
        <v>0</v>
      </c>
      <c r="M258" s="88"/>
      <c r="N258" s="89">
        <v>108109</v>
      </c>
      <c r="O258" s="89">
        <v>1055223</v>
      </c>
      <c r="P258" s="89">
        <v>0</v>
      </c>
      <c r="Q258" s="88">
        <v>49462</v>
      </c>
      <c r="R258" s="88"/>
      <c r="S258" s="89">
        <v>209984</v>
      </c>
      <c r="T258" s="90">
        <v>-13702</v>
      </c>
      <c r="U258" s="90">
        <v>196281</v>
      </c>
    </row>
    <row r="259" spans="1:21">
      <c r="A259" s="86">
        <v>92641</v>
      </c>
      <c r="B259" s="87" t="s">
        <v>289</v>
      </c>
      <c r="C259" s="156">
        <v>1.0699787044111528E-5</v>
      </c>
      <c r="D259" s="156">
        <v>6.8000000000000001E-6</v>
      </c>
      <c r="E259" s="88">
        <v>5022</v>
      </c>
      <c r="F259" s="88">
        <v>-3753.0424000000003</v>
      </c>
      <c r="G259" s="88">
        <v>4802</v>
      </c>
      <c r="H259" s="88"/>
      <c r="I259" s="89">
        <v>0</v>
      </c>
      <c r="J259" s="89">
        <v>9651</v>
      </c>
      <c r="K259" s="89">
        <v>0</v>
      </c>
      <c r="L259" s="88">
        <v>3254</v>
      </c>
      <c r="M259" s="88"/>
      <c r="N259" s="89">
        <v>1129</v>
      </c>
      <c r="O259" s="89">
        <v>11018</v>
      </c>
      <c r="P259" s="89">
        <v>0</v>
      </c>
      <c r="Q259" s="88">
        <v>2855</v>
      </c>
      <c r="R259" s="88"/>
      <c r="S259" s="89">
        <v>2192</v>
      </c>
      <c r="T259" s="90">
        <v>-103</v>
      </c>
      <c r="U259" s="90">
        <v>2089</v>
      </c>
    </row>
    <row r="260" spans="1:21">
      <c r="A260" s="86">
        <v>92651</v>
      </c>
      <c r="B260" s="87" t="s">
        <v>290</v>
      </c>
      <c r="C260" s="156">
        <v>2.3997648160158507E-6</v>
      </c>
      <c r="D260" s="156">
        <v>2.9000000000000002E-6</v>
      </c>
      <c r="E260" s="88">
        <v>2813</v>
      </c>
      <c r="F260" s="88">
        <v>-1600.5622000000001</v>
      </c>
      <c r="G260" s="88">
        <v>1077</v>
      </c>
      <c r="H260" s="88"/>
      <c r="I260" s="89">
        <v>0</v>
      </c>
      <c r="J260" s="89">
        <v>2165</v>
      </c>
      <c r="K260" s="89">
        <v>0</v>
      </c>
      <c r="L260" s="88">
        <v>1999</v>
      </c>
      <c r="M260" s="88"/>
      <c r="N260" s="89">
        <v>253</v>
      </c>
      <c r="O260" s="89">
        <v>2471</v>
      </c>
      <c r="P260" s="89">
        <v>0</v>
      </c>
      <c r="Q260" s="88">
        <v>0</v>
      </c>
      <c r="R260" s="88"/>
      <c r="S260" s="89">
        <v>492</v>
      </c>
      <c r="T260" s="90">
        <v>588</v>
      </c>
      <c r="U260" s="90">
        <v>1080</v>
      </c>
    </row>
    <row r="261" spans="1:21">
      <c r="A261" s="86">
        <v>92661</v>
      </c>
      <c r="B261" s="87" t="s">
        <v>291</v>
      </c>
      <c r="C261" s="156">
        <v>6.7860090459355557E-4</v>
      </c>
      <c r="D261" s="156">
        <v>6.8420000000000004E-4</v>
      </c>
      <c r="E261" s="88">
        <v>481870</v>
      </c>
      <c r="F261" s="88">
        <v>-377622.29560000001</v>
      </c>
      <c r="G261" s="88">
        <v>304552</v>
      </c>
      <c r="H261" s="88"/>
      <c r="I261" s="89">
        <v>0</v>
      </c>
      <c r="J261" s="89">
        <v>612040</v>
      </c>
      <c r="K261" s="89">
        <v>0</v>
      </c>
      <c r="L261" s="88">
        <v>158388</v>
      </c>
      <c r="M261" s="88"/>
      <c r="N261" s="89">
        <v>71588</v>
      </c>
      <c r="O261" s="89">
        <v>698746</v>
      </c>
      <c r="P261" s="89">
        <v>0</v>
      </c>
      <c r="Q261" s="88">
        <v>50971</v>
      </c>
      <c r="R261" s="88"/>
      <c r="S261" s="89">
        <v>139046</v>
      </c>
      <c r="T261" s="90">
        <v>24416</v>
      </c>
      <c r="U261" s="90">
        <v>163462</v>
      </c>
    </row>
    <row r="262" spans="1:21">
      <c r="A262" s="86">
        <v>92671</v>
      </c>
      <c r="B262" s="87" t="s">
        <v>292</v>
      </c>
      <c r="C262" s="156">
        <v>3.5004925960639751E-6</v>
      </c>
      <c r="D262" s="156">
        <v>3.8999999999999999E-6</v>
      </c>
      <c r="E262" s="88">
        <v>4840</v>
      </c>
      <c r="F262" s="88">
        <v>-2152.4802</v>
      </c>
      <c r="G262" s="88">
        <v>1571</v>
      </c>
      <c r="H262" s="88"/>
      <c r="I262" s="89">
        <v>0</v>
      </c>
      <c r="J262" s="89">
        <v>3157</v>
      </c>
      <c r="K262" s="89">
        <v>0</v>
      </c>
      <c r="L262" s="88">
        <v>2874</v>
      </c>
      <c r="M262" s="88"/>
      <c r="N262" s="89">
        <v>369</v>
      </c>
      <c r="O262" s="89">
        <v>3604</v>
      </c>
      <c r="P262" s="89">
        <v>0</v>
      </c>
      <c r="Q262" s="88">
        <v>0</v>
      </c>
      <c r="R262" s="88"/>
      <c r="S262" s="89">
        <v>717</v>
      </c>
      <c r="T262" s="90">
        <v>785</v>
      </c>
      <c r="U262" s="90">
        <v>1502</v>
      </c>
    </row>
    <row r="263" spans="1:21">
      <c r="A263" s="86">
        <v>92681</v>
      </c>
      <c r="B263" s="87" t="s">
        <v>293</v>
      </c>
      <c r="C263" s="156">
        <v>5.3989137875639793E-6</v>
      </c>
      <c r="D263" s="156">
        <v>6.6000000000000003E-6</v>
      </c>
      <c r="E263" s="88">
        <v>8121</v>
      </c>
      <c r="F263" s="88">
        <v>-3642.6588000000002</v>
      </c>
      <c r="G263" s="88">
        <v>2423</v>
      </c>
      <c r="H263" s="88"/>
      <c r="I263" s="89">
        <v>0</v>
      </c>
      <c r="J263" s="89">
        <v>4870</v>
      </c>
      <c r="K263" s="89">
        <v>0</v>
      </c>
      <c r="L263" s="88">
        <v>5826</v>
      </c>
      <c r="M263" s="88"/>
      <c r="N263" s="89">
        <v>570</v>
      </c>
      <c r="O263" s="89">
        <v>5560</v>
      </c>
      <c r="P263" s="89">
        <v>0</v>
      </c>
      <c r="Q263" s="88">
        <v>0</v>
      </c>
      <c r="R263" s="88"/>
      <c r="S263" s="89">
        <v>1106</v>
      </c>
      <c r="T263" s="90">
        <v>1669</v>
      </c>
      <c r="U263" s="90">
        <v>2775</v>
      </c>
    </row>
    <row r="264" spans="1:21">
      <c r="A264" s="86">
        <v>92701</v>
      </c>
      <c r="B264" s="87" t="s">
        <v>294</v>
      </c>
      <c r="C264" s="156">
        <v>2.8250000219424178E-3</v>
      </c>
      <c r="D264" s="156">
        <v>2.8381999999999999E-3</v>
      </c>
      <c r="E264" s="88">
        <v>1138048</v>
      </c>
      <c r="F264" s="88">
        <v>-1566453.6676</v>
      </c>
      <c r="G264" s="88">
        <v>1267843</v>
      </c>
      <c r="H264" s="88"/>
      <c r="I264" s="89">
        <v>0</v>
      </c>
      <c r="J264" s="89">
        <v>2547913</v>
      </c>
      <c r="K264" s="89">
        <v>0</v>
      </c>
      <c r="L264" s="88">
        <v>0</v>
      </c>
      <c r="M264" s="88"/>
      <c r="N264" s="89">
        <v>298018</v>
      </c>
      <c r="O264" s="89">
        <v>2908866</v>
      </c>
      <c r="P264" s="89">
        <v>0</v>
      </c>
      <c r="Q264" s="88">
        <v>120235</v>
      </c>
      <c r="R264" s="88"/>
      <c r="S264" s="89">
        <v>578848</v>
      </c>
      <c r="T264" s="90">
        <v>-38655</v>
      </c>
      <c r="U264" s="90">
        <v>540193</v>
      </c>
    </row>
    <row r="265" spans="1:21">
      <c r="A265" s="86">
        <v>92704</v>
      </c>
      <c r="B265" s="87" t="s">
        <v>295</v>
      </c>
      <c r="C265" s="156">
        <v>4.7999752708090483E-5</v>
      </c>
      <c r="D265" s="156">
        <v>4.0800000000000002E-5</v>
      </c>
      <c r="E265" s="88">
        <v>17355</v>
      </c>
      <c r="F265" s="88">
        <v>-22518.254400000002</v>
      </c>
      <c r="G265" s="88">
        <v>21542</v>
      </c>
      <c r="H265" s="88"/>
      <c r="I265" s="89">
        <v>0</v>
      </c>
      <c r="J265" s="89">
        <v>43292</v>
      </c>
      <c r="K265" s="89">
        <v>0</v>
      </c>
      <c r="L265" s="88">
        <v>3275</v>
      </c>
      <c r="M265" s="88"/>
      <c r="N265" s="89">
        <v>5064</v>
      </c>
      <c r="O265" s="89">
        <v>49425</v>
      </c>
      <c r="P265" s="89">
        <v>0</v>
      </c>
      <c r="Q265" s="88">
        <v>18</v>
      </c>
      <c r="R265" s="88"/>
      <c r="S265" s="89">
        <v>9835</v>
      </c>
      <c r="T265" s="90">
        <v>851</v>
      </c>
      <c r="U265" s="90">
        <v>10687</v>
      </c>
    </row>
    <row r="266" spans="1:21">
      <c r="A266" s="86">
        <v>92801</v>
      </c>
      <c r="B266" s="87" t="s">
        <v>296</v>
      </c>
      <c r="C266" s="156">
        <v>5.1633001095926258E-3</v>
      </c>
      <c r="D266" s="156">
        <v>5.0350999999999998E-3</v>
      </c>
      <c r="E266" s="88">
        <v>2246634</v>
      </c>
      <c r="F266" s="88">
        <v>-2778962.3218</v>
      </c>
      <c r="G266" s="88">
        <v>2317258</v>
      </c>
      <c r="H266" s="88"/>
      <c r="I266" s="89">
        <v>0</v>
      </c>
      <c r="J266" s="89">
        <v>4656863</v>
      </c>
      <c r="K266" s="89">
        <v>0</v>
      </c>
      <c r="L266" s="88">
        <v>246284</v>
      </c>
      <c r="M266" s="88"/>
      <c r="N266" s="89">
        <v>544692</v>
      </c>
      <c r="O266" s="89">
        <v>5316583</v>
      </c>
      <c r="P266" s="89">
        <v>0</v>
      </c>
      <c r="Q266" s="88">
        <v>0</v>
      </c>
      <c r="R266" s="88"/>
      <c r="S266" s="89">
        <v>1057970</v>
      </c>
      <c r="T266" s="90">
        <v>67853</v>
      </c>
      <c r="U266" s="90">
        <v>1125823</v>
      </c>
    </row>
    <row r="267" spans="1:21">
      <c r="A267" s="86">
        <v>92802</v>
      </c>
      <c r="B267" s="87" t="s">
        <v>297</v>
      </c>
      <c r="C267" s="156">
        <v>1.4360041141854552E-4</v>
      </c>
      <c r="D267" s="156">
        <v>1.4420000000000001E-4</v>
      </c>
      <c r="E267" s="88">
        <v>50878</v>
      </c>
      <c r="F267" s="88">
        <v>-79586.575600000011</v>
      </c>
      <c r="G267" s="88">
        <v>64447</v>
      </c>
      <c r="H267" s="88"/>
      <c r="I267" s="89">
        <v>0</v>
      </c>
      <c r="J267" s="89">
        <v>129515</v>
      </c>
      <c r="K267" s="89">
        <v>0</v>
      </c>
      <c r="L267" s="88">
        <v>0</v>
      </c>
      <c r="M267" s="88"/>
      <c r="N267" s="89">
        <v>15149</v>
      </c>
      <c r="O267" s="89">
        <v>147863</v>
      </c>
      <c r="P267" s="89">
        <v>0</v>
      </c>
      <c r="Q267" s="88">
        <v>10125</v>
      </c>
      <c r="R267" s="88"/>
      <c r="S267" s="89">
        <v>29424</v>
      </c>
      <c r="T267" s="90">
        <v>-2909</v>
      </c>
      <c r="U267" s="90">
        <v>26515</v>
      </c>
    </row>
    <row r="268" spans="1:21">
      <c r="A268" s="86">
        <v>92804</v>
      </c>
      <c r="B268" s="87" t="s">
        <v>298</v>
      </c>
      <c r="C268" s="156">
        <v>1.2169949370580661E-4</v>
      </c>
      <c r="D268" s="156">
        <v>1.097E-4</v>
      </c>
      <c r="E268" s="88">
        <v>50851</v>
      </c>
      <c r="F268" s="88">
        <v>-60545.404600000002</v>
      </c>
      <c r="G268" s="88">
        <v>54618</v>
      </c>
      <c r="H268" s="88"/>
      <c r="I268" s="89">
        <v>0</v>
      </c>
      <c r="J268" s="89">
        <v>109763</v>
      </c>
      <c r="K268" s="89">
        <v>0</v>
      </c>
      <c r="L268" s="88">
        <v>9342</v>
      </c>
      <c r="M268" s="88"/>
      <c r="N268" s="89">
        <v>12838</v>
      </c>
      <c r="O268" s="89">
        <v>125313</v>
      </c>
      <c r="P268" s="89">
        <v>0</v>
      </c>
      <c r="Q268" s="88">
        <v>4001</v>
      </c>
      <c r="R268" s="88"/>
      <c r="S268" s="89">
        <v>24937</v>
      </c>
      <c r="T268" s="90">
        <v>1108</v>
      </c>
      <c r="U268" s="90">
        <v>26044</v>
      </c>
    </row>
    <row r="269" spans="1:21">
      <c r="A269" s="86">
        <v>92811</v>
      </c>
      <c r="B269" s="87" t="s">
        <v>299</v>
      </c>
      <c r="C269" s="156">
        <v>1.1405010409263818E-3</v>
      </c>
      <c r="D269" s="156">
        <v>1.0721000000000001E-3</v>
      </c>
      <c r="E269" s="88">
        <v>399616</v>
      </c>
      <c r="F269" s="88">
        <v>-591711.28780000005</v>
      </c>
      <c r="G269" s="88">
        <v>511850</v>
      </c>
      <c r="H269" s="88"/>
      <c r="I269" s="89">
        <v>0</v>
      </c>
      <c r="J269" s="89">
        <v>1028635</v>
      </c>
      <c r="K269" s="89">
        <v>0</v>
      </c>
      <c r="L269" s="88">
        <v>0</v>
      </c>
      <c r="M269" s="88"/>
      <c r="N269" s="89">
        <v>120315</v>
      </c>
      <c r="O269" s="89">
        <v>1174358</v>
      </c>
      <c r="P269" s="89">
        <v>0</v>
      </c>
      <c r="Q269" s="88">
        <v>34911</v>
      </c>
      <c r="R269" s="88"/>
      <c r="S269" s="89">
        <v>233691</v>
      </c>
      <c r="T269" s="90">
        <v>-11361</v>
      </c>
      <c r="U269" s="90">
        <v>222330</v>
      </c>
    </row>
    <row r="270" spans="1:21">
      <c r="A270" s="86">
        <v>92821</v>
      </c>
      <c r="B270" s="87" t="s">
        <v>300</v>
      </c>
      <c r="C270" s="156">
        <v>9.8010004760183851E-4</v>
      </c>
      <c r="D270" s="156">
        <v>9.905999999999999E-4</v>
      </c>
      <c r="E270" s="88">
        <v>425447</v>
      </c>
      <c r="F270" s="88">
        <v>-546729.97079999989</v>
      </c>
      <c r="G270" s="88">
        <v>439863</v>
      </c>
      <c r="H270" s="88"/>
      <c r="I270" s="89">
        <v>0</v>
      </c>
      <c r="J270" s="89">
        <v>883968</v>
      </c>
      <c r="K270" s="89">
        <v>0</v>
      </c>
      <c r="L270" s="88">
        <v>18287</v>
      </c>
      <c r="M270" s="88"/>
      <c r="N270" s="89">
        <v>103394</v>
      </c>
      <c r="O270" s="89">
        <v>1009196</v>
      </c>
      <c r="P270" s="89">
        <v>0</v>
      </c>
      <c r="Q270" s="88">
        <v>0</v>
      </c>
      <c r="R270" s="88"/>
      <c r="S270" s="89">
        <v>200824</v>
      </c>
      <c r="T270" s="90">
        <v>5195</v>
      </c>
      <c r="U270" s="90">
        <v>206019</v>
      </c>
    </row>
    <row r="271" spans="1:21">
      <c r="A271" s="86">
        <v>92831</v>
      </c>
      <c r="B271" s="87" t="s">
        <v>301</v>
      </c>
      <c r="C271" s="156">
        <v>2.4050010716496827E-4</v>
      </c>
      <c r="D271" s="156">
        <v>2.498E-4</v>
      </c>
      <c r="E271" s="88">
        <v>115041</v>
      </c>
      <c r="F271" s="88">
        <v>-137869.1164</v>
      </c>
      <c r="G271" s="88">
        <v>107935</v>
      </c>
      <c r="H271" s="88"/>
      <c r="I271" s="89">
        <v>0</v>
      </c>
      <c r="J271" s="89">
        <v>216911</v>
      </c>
      <c r="K271" s="89">
        <v>0</v>
      </c>
      <c r="L271" s="88">
        <v>19152</v>
      </c>
      <c r="M271" s="88"/>
      <c r="N271" s="89">
        <v>25371</v>
      </c>
      <c r="O271" s="89">
        <v>247640</v>
      </c>
      <c r="P271" s="89">
        <v>0</v>
      </c>
      <c r="Q271" s="88">
        <v>0</v>
      </c>
      <c r="R271" s="88"/>
      <c r="S271" s="89">
        <v>49279</v>
      </c>
      <c r="T271" s="90">
        <v>5909</v>
      </c>
      <c r="U271" s="90">
        <v>55188</v>
      </c>
    </row>
    <row r="272" spans="1:21">
      <c r="A272" s="86">
        <v>92841</v>
      </c>
      <c r="B272" s="87" t="s">
        <v>302</v>
      </c>
      <c r="C272" s="156">
        <v>2.7070104710580286E-4</v>
      </c>
      <c r="D272" s="156">
        <v>2.6689999999999998E-4</v>
      </c>
      <c r="E272" s="88">
        <v>106098</v>
      </c>
      <c r="F272" s="88">
        <v>-147306.9142</v>
      </c>
      <c r="G272" s="88">
        <v>121489</v>
      </c>
      <c r="H272" s="88"/>
      <c r="I272" s="89">
        <v>0</v>
      </c>
      <c r="J272" s="89">
        <v>244149</v>
      </c>
      <c r="K272" s="89">
        <v>0</v>
      </c>
      <c r="L272" s="88">
        <v>17581.2</v>
      </c>
      <c r="M272" s="88"/>
      <c r="N272" s="89">
        <v>28557</v>
      </c>
      <c r="O272" s="89">
        <v>278736</v>
      </c>
      <c r="P272" s="89">
        <v>0</v>
      </c>
      <c r="Q272" s="88">
        <v>839</v>
      </c>
      <c r="R272" s="88"/>
      <c r="S272" s="89">
        <v>55467</v>
      </c>
      <c r="T272" s="90">
        <v>5660</v>
      </c>
      <c r="U272" s="90">
        <v>61127</v>
      </c>
    </row>
    <row r="273" spans="1:21">
      <c r="A273" s="86">
        <v>92851</v>
      </c>
      <c r="B273" s="87" t="s">
        <v>303</v>
      </c>
      <c r="C273" s="156">
        <v>4.669002034146642E-4</v>
      </c>
      <c r="D273" s="156">
        <v>4.9240000000000004E-4</v>
      </c>
      <c r="E273" s="88">
        <v>168961</v>
      </c>
      <c r="F273" s="88">
        <v>-271764.42320000002</v>
      </c>
      <c r="G273" s="88">
        <v>209542</v>
      </c>
      <c r="H273" s="88"/>
      <c r="I273" s="89">
        <v>0</v>
      </c>
      <c r="J273" s="89">
        <v>421105</v>
      </c>
      <c r="K273" s="89">
        <v>0</v>
      </c>
      <c r="L273" s="88">
        <v>0</v>
      </c>
      <c r="M273" s="88"/>
      <c r="N273" s="89">
        <v>49255</v>
      </c>
      <c r="O273" s="89">
        <v>480761</v>
      </c>
      <c r="P273" s="89">
        <v>0</v>
      </c>
      <c r="Q273" s="88">
        <v>84346</v>
      </c>
      <c r="R273" s="88"/>
      <c r="S273" s="89">
        <v>95669</v>
      </c>
      <c r="T273" s="90">
        <v>-25661</v>
      </c>
      <c r="U273" s="90">
        <v>70007</v>
      </c>
    </row>
    <row r="274" spans="1:21">
      <c r="A274" s="86">
        <v>92861</v>
      </c>
      <c r="B274" s="87" t="s">
        <v>304</v>
      </c>
      <c r="C274" s="156">
        <v>3.7750060829099853E-4</v>
      </c>
      <c r="D274" s="156">
        <v>3.68E-4</v>
      </c>
      <c r="E274" s="88">
        <v>101800</v>
      </c>
      <c r="F274" s="88">
        <v>-203105.82399999999</v>
      </c>
      <c r="G274" s="88">
        <v>169420</v>
      </c>
      <c r="H274" s="88"/>
      <c r="I274" s="89">
        <v>0</v>
      </c>
      <c r="J274" s="89">
        <v>340473</v>
      </c>
      <c r="K274" s="89">
        <v>0</v>
      </c>
      <c r="L274" s="88">
        <v>0</v>
      </c>
      <c r="M274" s="88"/>
      <c r="N274" s="89">
        <v>39824</v>
      </c>
      <c r="O274" s="89">
        <v>388707</v>
      </c>
      <c r="P274" s="89">
        <v>0</v>
      </c>
      <c r="Q274" s="88">
        <v>64109</v>
      </c>
      <c r="R274" s="88"/>
      <c r="S274" s="89">
        <v>77351</v>
      </c>
      <c r="T274" s="90">
        <v>-18912</v>
      </c>
      <c r="U274" s="90">
        <v>58439</v>
      </c>
    </row>
    <row r="275" spans="1:21">
      <c r="A275" s="86">
        <v>92901</v>
      </c>
      <c r="B275" s="87" t="s">
        <v>305</v>
      </c>
      <c r="C275" s="156">
        <v>5.7429001316045654E-3</v>
      </c>
      <c r="D275" s="156">
        <v>5.62E-3</v>
      </c>
      <c r="E275" s="88">
        <v>2370994</v>
      </c>
      <c r="F275" s="88">
        <v>-3101779.16</v>
      </c>
      <c r="G275" s="88">
        <v>2577379</v>
      </c>
      <c r="H275" s="88"/>
      <c r="I275" s="89">
        <v>0</v>
      </c>
      <c r="J275" s="89">
        <v>5179613</v>
      </c>
      <c r="K275" s="89">
        <v>0</v>
      </c>
      <c r="L275" s="88">
        <v>151424</v>
      </c>
      <c r="M275" s="88"/>
      <c r="N275" s="89">
        <v>605836</v>
      </c>
      <c r="O275" s="89">
        <v>5913389</v>
      </c>
      <c r="P275" s="89">
        <v>0</v>
      </c>
      <c r="Q275" s="88">
        <v>0</v>
      </c>
      <c r="R275" s="88"/>
      <c r="S275" s="89">
        <v>1176732</v>
      </c>
      <c r="T275" s="90">
        <v>42863</v>
      </c>
      <c r="U275" s="90">
        <v>1219595</v>
      </c>
    </row>
    <row r="276" spans="1:21">
      <c r="A276" s="86">
        <v>92911</v>
      </c>
      <c r="B276" s="87" t="s">
        <v>306</v>
      </c>
      <c r="C276" s="156">
        <v>2.0665005409582437E-3</v>
      </c>
      <c r="D276" s="156">
        <v>2.2027000000000001E-3</v>
      </c>
      <c r="E276" s="88">
        <v>821493</v>
      </c>
      <c r="F276" s="88">
        <v>-1215709.7786000001</v>
      </c>
      <c r="G276" s="88">
        <v>927433</v>
      </c>
      <c r="H276" s="88"/>
      <c r="I276" s="89">
        <v>0</v>
      </c>
      <c r="J276" s="89">
        <v>1863809</v>
      </c>
      <c r="K276" s="89">
        <v>0</v>
      </c>
      <c r="L276" s="88">
        <v>0</v>
      </c>
      <c r="M276" s="88"/>
      <c r="N276" s="89">
        <v>218001</v>
      </c>
      <c r="O276" s="89">
        <v>2127848</v>
      </c>
      <c r="P276" s="89">
        <v>0</v>
      </c>
      <c r="Q276" s="88">
        <v>166611</v>
      </c>
      <c r="R276" s="88"/>
      <c r="S276" s="89">
        <v>423430</v>
      </c>
      <c r="T276" s="90">
        <v>-47497</v>
      </c>
      <c r="U276" s="90">
        <v>375933</v>
      </c>
    </row>
    <row r="277" spans="1:21">
      <c r="A277" s="86">
        <v>92913</v>
      </c>
      <c r="B277" s="87" t="s">
        <v>307</v>
      </c>
      <c r="C277" s="156">
        <v>2.969959631631873E-5</v>
      </c>
      <c r="D277" s="156">
        <v>3.1999999999999999E-5</v>
      </c>
      <c r="E277" s="88">
        <v>60426</v>
      </c>
      <c r="F277" s="88">
        <v>-17661.376</v>
      </c>
      <c r="G277" s="88">
        <v>13329</v>
      </c>
      <c r="H277" s="88"/>
      <c r="I277" s="89">
        <v>0</v>
      </c>
      <c r="J277" s="89">
        <v>26787</v>
      </c>
      <c r="K277" s="89">
        <v>0</v>
      </c>
      <c r="L277" s="88">
        <v>36666</v>
      </c>
      <c r="M277" s="88"/>
      <c r="N277" s="89">
        <v>3133</v>
      </c>
      <c r="O277" s="89">
        <v>30582</v>
      </c>
      <c r="P277" s="89">
        <v>0</v>
      </c>
      <c r="Q277" s="88">
        <v>6183</v>
      </c>
      <c r="R277" s="88"/>
      <c r="S277" s="89">
        <v>6086</v>
      </c>
      <c r="T277" s="90">
        <v>7530</v>
      </c>
      <c r="U277" s="90">
        <v>13616</v>
      </c>
    </row>
    <row r="278" spans="1:21">
      <c r="A278" s="86">
        <v>92917</v>
      </c>
      <c r="B278" s="87" t="s">
        <v>308</v>
      </c>
      <c r="C278" s="156">
        <v>1.9599193427739483E-5</v>
      </c>
      <c r="D278" s="156">
        <v>2.0400000000000001E-5</v>
      </c>
      <c r="E278" s="88">
        <v>14345</v>
      </c>
      <c r="F278" s="88">
        <v>-11259.127200000001</v>
      </c>
      <c r="G278" s="88">
        <v>8796</v>
      </c>
      <c r="H278" s="88"/>
      <c r="I278" s="89">
        <v>0</v>
      </c>
      <c r="J278" s="89">
        <v>17678</v>
      </c>
      <c r="K278" s="89">
        <v>0</v>
      </c>
      <c r="L278" s="88">
        <v>12222</v>
      </c>
      <c r="M278" s="88"/>
      <c r="N278" s="89">
        <v>2068</v>
      </c>
      <c r="O278" s="89">
        <v>20182</v>
      </c>
      <c r="P278" s="89">
        <v>0</v>
      </c>
      <c r="Q278" s="88">
        <v>0</v>
      </c>
      <c r="R278" s="88"/>
      <c r="S278" s="89">
        <v>4016</v>
      </c>
      <c r="T278" s="90">
        <v>3763</v>
      </c>
      <c r="U278" s="90">
        <v>7779</v>
      </c>
    </row>
    <row r="279" spans="1:21">
      <c r="A279" s="86">
        <v>92921</v>
      </c>
      <c r="B279" s="87" t="s">
        <v>309</v>
      </c>
      <c r="C279" s="156">
        <v>8.1500647795182692E-5</v>
      </c>
      <c r="D279" s="156">
        <v>8.6299999999999997E-5</v>
      </c>
      <c r="E279" s="88">
        <v>37497</v>
      </c>
      <c r="F279" s="88">
        <v>-47630.523399999998</v>
      </c>
      <c r="G279" s="88">
        <v>36577</v>
      </c>
      <c r="H279" s="88"/>
      <c r="I279" s="89">
        <v>0</v>
      </c>
      <c r="J279" s="89">
        <v>73506</v>
      </c>
      <c r="K279" s="89">
        <v>0</v>
      </c>
      <c r="L279" s="88">
        <v>0</v>
      </c>
      <c r="M279" s="88"/>
      <c r="N279" s="89">
        <v>8598</v>
      </c>
      <c r="O279" s="89">
        <v>83919</v>
      </c>
      <c r="P279" s="89">
        <v>0</v>
      </c>
      <c r="Q279" s="88">
        <v>15959</v>
      </c>
      <c r="R279" s="88"/>
      <c r="S279" s="89">
        <v>16700</v>
      </c>
      <c r="T279" s="90">
        <v>-5336</v>
      </c>
      <c r="U279" s="90">
        <v>11364</v>
      </c>
    </row>
    <row r="280" spans="1:21">
      <c r="A280" s="86">
        <v>92931</v>
      </c>
      <c r="B280" s="87" t="s">
        <v>310</v>
      </c>
      <c r="C280" s="156">
        <v>2.5462997587832287E-3</v>
      </c>
      <c r="D280" s="156">
        <v>2.5593999999999999E-3</v>
      </c>
      <c r="E280" s="88">
        <v>1000966</v>
      </c>
      <c r="F280" s="88">
        <v>-1412578.9291999999</v>
      </c>
      <c r="G280" s="88">
        <v>1142764</v>
      </c>
      <c r="H280" s="88"/>
      <c r="I280" s="89">
        <v>0</v>
      </c>
      <c r="J280" s="89">
        <v>2296549</v>
      </c>
      <c r="K280" s="89">
        <v>0</v>
      </c>
      <c r="L280" s="88">
        <v>23319</v>
      </c>
      <c r="M280" s="88"/>
      <c r="N280" s="89">
        <v>268617</v>
      </c>
      <c r="O280" s="89">
        <v>2621892</v>
      </c>
      <c r="P280" s="89">
        <v>0</v>
      </c>
      <c r="Q280" s="88">
        <v>39818</v>
      </c>
      <c r="R280" s="88"/>
      <c r="S280" s="89">
        <v>521742</v>
      </c>
      <c r="T280" s="90">
        <v>-2625</v>
      </c>
      <c r="U280" s="90">
        <v>519117</v>
      </c>
    </row>
    <row r="281" spans="1:21">
      <c r="A281" s="86">
        <v>92941</v>
      </c>
      <c r="B281" s="87" t="s">
        <v>311</v>
      </c>
      <c r="C281" s="156">
        <v>1.6000660300659072E-5</v>
      </c>
      <c r="D281" s="156">
        <v>0</v>
      </c>
      <c r="E281" s="88">
        <v>7222</v>
      </c>
      <c r="F281" s="88">
        <v>0</v>
      </c>
      <c r="G281" s="88">
        <v>7181</v>
      </c>
      <c r="H281" s="88"/>
      <c r="I281" s="89">
        <v>0</v>
      </c>
      <c r="J281" s="89">
        <v>14431</v>
      </c>
      <c r="K281" s="89">
        <v>0</v>
      </c>
      <c r="L281" s="88">
        <v>12561</v>
      </c>
      <c r="M281" s="88"/>
      <c r="N281" s="89">
        <v>1688</v>
      </c>
      <c r="O281" s="89">
        <v>16475</v>
      </c>
      <c r="P281" s="89">
        <v>0</v>
      </c>
      <c r="Q281" s="88">
        <v>0</v>
      </c>
      <c r="R281" s="88"/>
      <c r="S281" s="89">
        <v>3278</v>
      </c>
      <c r="T281" s="90">
        <v>3345</v>
      </c>
      <c r="U281" s="90">
        <v>6624</v>
      </c>
    </row>
    <row r="282" spans="1:21">
      <c r="A282" s="86">
        <v>93001</v>
      </c>
      <c r="B282" s="87" t="s">
        <v>312</v>
      </c>
      <c r="C282" s="156">
        <v>2.2177993622554655E-3</v>
      </c>
      <c r="D282" s="156">
        <v>2.1735999999999999E-3</v>
      </c>
      <c r="E282" s="88">
        <v>889479</v>
      </c>
      <c r="F282" s="88">
        <v>-1199648.9648</v>
      </c>
      <c r="G282" s="88">
        <v>995335</v>
      </c>
      <c r="H282" s="88"/>
      <c r="I282" s="89">
        <v>0</v>
      </c>
      <c r="J282" s="89">
        <v>2000269</v>
      </c>
      <c r="K282" s="89">
        <v>0</v>
      </c>
      <c r="L282" s="88">
        <v>18329</v>
      </c>
      <c r="M282" s="88"/>
      <c r="N282" s="89">
        <v>233962</v>
      </c>
      <c r="O282" s="89">
        <v>2283640</v>
      </c>
      <c r="P282" s="89">
        <v>0</v>
      </c>
      <c r="Q282" s="88">
        <v>116386</v>
      </c>
      <c r="R282" s="88"/>
      <c r="S282" s="89">
        <v>454432</v>
      </c>
      <c r="T282" s="90">
        <v>-34127</v>
      </c>
      <c r="U282" s="90">
        <v>420305</v>
      </c>
    </row>
    <row r="283" spans="1:21">
      <c r="A283" s="86">
        <v>93009</v>
      </c>
      <c r="B283" s="87" t="s">
        <v>313</v>
      </c>
      <c r="C283" s="156">
        <v>1.6399507006385013E-5</v>
      </c>
      <c r="D283" s="156">
        <v>1.6699999999999999E-5</v>
      </c>
      <c r="E283" s="88">
        <v>4891</v>
      </c>
      <c r="F283" s="88">
        <v>-9217.0306</v>
      </c>
      <c r="G283" s="88">
        <v>7360</v>
      </c>
      <c r="H283" s="88"/>
      <c r="I283" s="89">
        <v>0</v>
      </c>
      <c r="J283" s="89">
        <v>14791</v>
      </c>
      <c r="K283" s="89">
        <v>0</v>
      </c>
      <c r="L283" s="88">
        <v>0</v>
      </c>
      <c r="M283" s="88"/>
      <c r="N283" s="89">
        <v>1730</v>
      </c>
      <c r="O283" s="89">
        <v>16887</v>
      </c>
      <c r="P283" s="89">
        <v>0</v>
      </c>
      <c r="Q283" s="88">
        <v>3581</v>
      </c>
      <c r="R283" s="88"/>
      <c r="S283" s="89">
        <v>3360</v>
      </c>
      <c r="T283" s="90">
        <v>-1079</v>
      </c>
      <c r="U283" s="90">
        <v>2282</v>
      </c>
    </row>
    <row r="284" spans="1:21">
      <c r="A284" s="86">
        <v>93011</v>
      </c>
      <c r="B284" s="87" t="s">
        <v>314</v>
      </c>
      <c r="C284" s="156">
        <v>2.9179981501931639E-4</v>
      </c>
      <c r="D284" s="156">
        <v>2.898E-4</v>
      </c>
      <c r="E284" s="88">
        <v>121450</v>
      </c>
      <c r="F284" s="88">
        <v>-159945.8364</v>
      </c>
      <c r="G284" s="88">
        <v>130958</v>
      </c>
      <c r="H284" s="88"/>
      <c r="I284" s="89">
        <v>0</v>
      </c>
      <c r="J284" s="89">
        <v>263179</v>
      </c>
      <c r="K284" s="89">
        <v>0</v>
      </c>
      <c r="L284" s="88">
        <v>3237</v>
      </c>
      <c r="M284" s="88"/>
      <c r="N284" s="89">
        <v>30783</v>
      </c>
      <c r="O284" s="89">
        <v>300463</v>
      </c>
      <c r="P284" s="89">
        <v>0</v>
      </c>
      <c r="Q284" s="88">
        <v>2879</v>
      </c>
      <c r="R284" s="88"/>
      <c r="S284" s="89">
        <v>59790</v>
      </c>
      <c r="T284" s="90">
        <v>-116</v>
      </c>
      <c r="U284" s="90">
        <v>59675</v>
      </c>
    </row>
    <row r="285" spans="1:21">
      <c r="A285" s="86">
        <v>93021</v>
      </c>
      <c r="B285" s="87" t="s">
        <v>315</v>
      </c>
      <c r="C285" s="156">
        <v>3.7199696939075787E-5</v>
      </c>
      <c r="D285" s="156">
        <v>2.9E-5</v>
      </c>
      <c r="E285" s="88">
        <v>12357</v>
      </c>
      <c r="F285" s="88">
        <v>-16005.621999999999</v>
      </c>
      <c r="G285" s="88">
        <v>16695</v>
      </c>
      <c r="H285" s="88"/>
      <c r="I285" s="89">
        <v>0</v>
      </c>
      <c r="J285" s="89">
        <v>33551</v>
      </c>
      <c r="K285" s="89">
        <v>0</v>
      </c>
      <c r="L285" s="88">
        <v>5708</v>
      </c>
      <c r="M285" s="88"/>
      <c r="N285" s="89">
        <v>3924</v>
      </c>
      <c r="O285" s="89">
        <v>38304</v>
      </c>
      <c r="P285" s="89">
        <v>0</v>
      </c>
      <c r="Q285" s="88">
        <v>0</v>
      </c>
      <c r="R285" s="88"/>
      <c r="S285" s="89">
        <v>7622</v>
      </c>
      <c r="T285" s="90">
        <v>1654</v>
      </c>
      <c r="U285" s="90">
        <v>9276</v>
      </c>
    </row>
    <row r="286" spans="1:21">
      <c r="A286" s="86">
        <v>93027</v>
      </c>
      <c r="B286" s="87" t="s">
        <v>316</v>
      </c>
      <c r="C286" s="156">
        <v>1.4899932520610949E-5</v>
      </c>
      <c r="D286" s="156">
        <v>1.6399999999999999E-5</v>
      </c>
      <c r="E286" s="88">
        <v>6378</v>
      </c>
      <c r="F286" s="88">
        <v>-9051.4551999999985</v>
      </c>
      <c r="G286" s="88">
        <v>6687</v>
      </c>
      <c r="H286" s="88"/>
      <c r="I286" s="89">
        <v>0</v>
      </c>
      <c r="J286" s="89">
        <v>13439</v>
      </c>
      <c r="K286" s="89">
        <v>0</v>
      </c>
      <c r="L286" s="88">
        <v>0</v>
      </c>
      <c r="M286" s="88"/>
      <c r="N286" s="89">
        <v>1572</v>
      </c>
      <c r="O286" s="89">
        <v>15342</v>
      </c>
      <c r="P286" s="89">
        <v>0</v>
      </c>
      <c r="Q286" s="88">
        <v>2159</v>
      </c>
      <c r="R286" s="88"/>
      <c r="S286" s="89">
        <v>3053</v>
      </c>
      <c r="T286" s="90">
        <v>-663</v>
      </c>
      <c r="U286" s="90">
        <v>2391</v>
      </c>
    </row>
    <row r="287" spans="1:21">
      <c r="A287" s="86">
        <v>93031</v>
      </c>
      <c r="B287" s="87" t="s">
        <v>317</v>
      </c>
      <c r="C287" s="156">
        <v>1.4400817089981841E-5</v>
      </c>
      <c r="D287" s="156">
        <v>2.48E-5</v>
      </c>
      <c r="E287" s="88">
        <v>18753</v>
      </c>
      <c r="F287" s="88">
        <v>-13687.5664</v>
      </c>
      <c r="G287" s="88">
        <v>6463</v>
      </c>
      <c r="H287" s="88"/>
      <c r="I287" s="89">
        <v>0</v>
      </c>
      <c r="J287" s="89">
        <v>12988</v>
      </c>
      <c r="K287" s="89">
        <v>0</v>
      </c>
      <c r="L287" s="88">
        <v>2905</v>
      </c>
      <c r="M287" s="88"/>
      <c r="N287" s="89">
        <v>1519</v>
      </c>
      <c r="O287" s="89">
        <v>14827</v>
      </c>
      <c r="P287" s="89">
        <v>0</v>
      </c>
      <c r="Q287" s="88">
        <v>667</v>
      </c>
      <c r="R287" s="88"/>
      <c r="S287" s="89">
        <v>2951</v>
      </c>
      <c r="T287" s="90">
        <v>537</v>
      </c>
      <c r="U287" s="90">
        <v>3488</v>
      </c>
    </row>
    <row r="288" spans="1:21">
      <c r="A288" s="86">
        <v>93101</v>
      </c>
      <c r="B288" s="87" t="s">
        <v>318</v>
      </c>
      <c r="C288" s="156">
        <v>3.2972010986136295E-3</v>
      </c>
      <c r="D288" s="156">
        <v>3.2204999999999998E-3</v>
      </c>
      <c r="E288" s="88">
        <v>1373736</v>
      </c>
      <c r="F288" s="88">
        <v>-1777451.919</v>
      </c>
      <c r="G288" s="88">
        <v>1479764</v>
      </c>
      <c r="H288" s="88"/>
      <c r="I288" s="89">
        <v>0</v>
      </c>
      <c r="J288" s="89">
        <v>2973797</v>
      </c>
      <c r="K288" s="89">
        <v>0</v>
      </c>
      <c r="L288" s="88">
        <v>188284</v>
      </c>
      <c r="M288" s="88"/>
      <c r="N288" s="89">
        <v>347832</v>
      </c>
      <c r="O288" s="89">
        <v>3395084</v>
      </c>
      <c r="P288" s="89">
        <v>0</v>
      </c>
      <c r="Q288" s="88">
        <v>0</v>
      </c>
      <c r="R288" s="88"/>
      <c r="S288" s="89">
        <v>675603</v>
      </c>
      <c r="T288" s="90">
        <v>57473</v>
      </c>
      <c r="U288" s="90">
        <v>733076</v>
      </c>
    </row>
    <row r="289" spans="1:21">
      <c r="A289" s="86">
        <v>93103</v>
      </c>
      <c r="B289" s="87" t="s">
        <v>961</v>
      </c>
      <c r="C289" s="156">
        <v>0</v>
      </c>
      <c r="D289" s="156">
        <v>0</v>
      </c>
      <c r="E289" s="88">
        <v>2461</v>
      </c>
      <c r="F289" s="88">
        <v>0</v>
      </c>
      <c r="G289" s="88">
        <v>0</v>
      </c>
      <c r="H289" s="88"/>
      <c r="I289" s="89">
        <v>0</v>
      </c>
      <c r="J289" s="89">
        <v>0</v>
      </c>
      <c r="K289" s="89">
        <v>0</v>
      </c>
      <c r="L289" s="88">
        <v>1951</v>
      </c>
      <c r="M289" s="88"/>
      <c r="N289" s="89">
        <v>0</v>
      </c>
      <c r="O289" s="89">
        <v>0</v>
      </c>
      <c r="P289" s="89">
        <v>0</v>
      </c>
      <c r="Q289" s="88">
        <v>0</v>
      </c>
      <c r="R289" s="88"/>
      <c r="S289" s="89">
        <v>0</v>
      </c>
      <c r="T289" s="90">
        <v>511</v>
      </c>
      <c r="U289" s="90">
        <v>511</v>
      </c>
    </row>
    <row r="290" spans="1:21">
      <c r="A290" s="86">
        <v>93108</v>
      </c>
      <c r="B290" s="87" t="s">
        <v>319</v>
      </c>
      <c r="C290" s="156">
        <v>2.4540993239439346E-3</v>
      </c>
      <c r="D290" s="156">
        <v>2.3459000000000002E-3</v>
      </c>
      <c r="E290" s="88">
        <v>1062309</v>
      </c>
      <c r="F290" s="88">
        <v>-1294744.4362000001</v>
      </c>
      <c r="G290" s="88">
        <v>1101385</v>
      </c>
      <c r="H290" s="88"/>
      <c r="I290" s="89">
        <v>0</v>
      </c>
      <c r="J290" s="89">
        <v>2213392</v>
      </c>
      <c r="K290" s="89">
        <v>0</v>
      </c>
      <c r="L290" s="88">
        <v>515577</v>
      </c>
      <c r="M290" s="88"/>
      <c r="N290" s="89">
        <v>258890</v>
      </c>
      <c r="O290" s="89">
        <v>2526955</v>
      </c>
      <c r="P290" s="89">
        <v>0</v>
      </c>
      <c r="Q290" s="88">
        <v>0</v>
      </c>
      <c r="R290" s="88"/>
      <c r="S290" s="89">
        <v>502850</v>
      </c>
      <c r="T290" s="90">
        <v>163441</v>
      </c>
      <c r="U290" s="90">
        <v>666291</v>
      </c>
    </row>
    <row r="291" spans="1:21">
      <c r="A291" s="86">
        <v>93111</v>
      </c>
      <c r="B291" s="87" t="s">
        <v>320</v>
      </c>
      <c r="C291" s="156">
        <v>7.3699740997716136E-5</v>
      </c>
      <c r="D291" s="156">
        <v>7.8499999999999997E-5</v>
      </c>
      <c r="E291" s="88">
        <v>25787</v>
      </c>
      <c r="F291" s="88">
        <v>-43325.563000000002</v>
      </c>
      <c r="G291" s="88">
        <v>33076</v>
      </c>
      <c r="H291" s="88"/>
      <c r="I291" s="89">
        <v>0</v>
      </c>
      <c r="J291" s="89">
        <v>66471</v>
      </c>
      <c r="K291" s="89">
        <v>0</v>
      </c>
      <c r="L291" s="88">
        <v>0</v>
      </c>
      <c r="M291" s="88"/>
      <c r="N291" s="89">
        <v>7775</v>
      </c>
      <c r="O291" s="89">
        <v>75888</v>
      </c>
      <c r="P291" s="89">
        <v>0</v>
      </c>
      <c r="Q291" s="88">
        <v>8095</v>
      </c>
      <c r="R291" s="88"/>
      <c r="S291" s="89">
        <v>15101</v>
      </c>
      <c r="T291" s="90">
        <v>-2215</v>
      </c>
      <c r="U291" s="90">
        <v>12887</v>
      </c>
    </row>
    <row r="292" spans="1:21">
      <c r="A292" s="86">
        <v>93121</v>
      </c>
      <c r="B292" s="87" t="s">
        <v>321</v>
      </c>
      <c r="C292" s="156">
        <v>7.490073750266742E-5</v>
      </c>
      <c r="D292" s="156">
        <v>6.9800000000000003E-5</v>
      </c>
      <c r="E292" s="88">
        <v>25910</v>
      </c>
      <c r="F292" s="88">
        <v>-38523.876400000001</v>
      </c>
      <c r="G292" s="88">
        <v>33615</v>
      </c>
      <c r="H292" s="88"/>
      <c r="I292" s="89">
        <v>0</v>
      </c>
      <c r="J292" s="89">
        <v>67554</v>
      </c>
      <c r="K292" s="89">
        <v>0</v>
      </c>
      <c r="L292" s="88">
        <v>0</v>
      </c>
      <c r="M292" s="88"/>
      <c r="N292" s="89">
        <v>7901</v>
      </c>
      <c r="O292" s="89">
        <v>77124</v>
      </c>
      <c r="P292" s="89">
        <v>0</v>
      </c>
      <c r="Q292" s="88">
        <v>4165</v>
      </c>
      <c r="R292" s="88"/>
      <c r="S292" s="89">
        <v>15347</v>
      </c>
      <c r="T292" s="90">
        <v>-1384</v>
      </c>
      <c r="U292" s="90">
        <v>13963</v>
      </c>
    </row>
    <row r="293" spans="1:21">
      <c r="A293" s="86">
        <v>93127</v>
      </c>
      <c r="B293" s="87" t="s">
        <v>322</v>
      </c>
      <c r="C293" s="156">
        <v>7.8009067974665679E-6</v>
      </c>
      <c r="D293" s="156">
        <v>8.3000000000000002E-6</v>
      </c>
      <c r="E293" s="88">
        <v>3165</v>
      </c>
      <c r="F293" s="88">
        <v>-4580.9193999999998</v>
      </c>
      <c r="G293" s="88">
        <v>3501</v>
      </c>
      <c r="H293" s="88"/>
      <c r="I293" s="89">
        <v>0</v>
      </c>
      <c r="J293" s="89">
        <v>7035</v>
      </c>
      <c r="K293" s="89">
        <v>0</v>
      </c>
      <c r="L293" s="88">
        <v>0</v>
      </c>
      <c r="M293" s="88"/>
      <c r="N293" s="89">
        <v>823</v>
      </c>
      <c r="O293" s="89">
        <v>8032</v>
      </c>
      <c r="P293" s="89">
        <v>0</v>
      </c>
      <c r="Q293" s="88">
        <v>868</v>
      </c>
      <c r="R293" s="88"/>
      <c r="S293" s="89">
        <v>1598</v>
      </c>
      <c r="T293" s="90">
        <v>-264</v>
      </c>
      <c r="U293" s="90">
        <v>1334</v>
      </c>
    </row>
    <row r="294" spans="1:21">
      <c r="A294" s="86">
        <v>93131</v>
      </c>
      <c r="B294" s="87" t="s">
        <v>323</v>
      </c>
      <c r="C294" s="156">
        <v>2.3679907711909797E-4</v>
      </c>
      <c r="D294" s="156">
        <v>2.1499999999999999E-4</v>
      </c>
      <c r="E294" s="88">
        <v>92045</v>
      </c>
      <c r="F294" s="88">
        <v>-118662.37</v>
      </c>
      <c r="G294" s="88">
        <v>106274</v>
      </c>
      <c r="H294" s="88"/>
      <c r="I294" s="89">
        <v>0</v>
      </c>
      <c r="J294" s="89">
        <v>213574</v>
      </c>
      <c r="K294" s="89">
        <v>0</v>
      </c>
      <c r="L294" s="88">
        <v>18722</v>
      </c>
      <c r="M294" s="88"/>
      <c r="N294" s="89">
        <v>24981</v>
      </c>
      <c r="O294" s="89">
        <v>243830</v>
      </c>
      <c r="P294" s="89">
        <v>0</v>
      </c>
      <c r="Q294" s="88">
        <v>0</v>
      </c>
      <c r="R294" s="88"/>
      <c r="S294" s="89">
        <v>48521</v>
      </c>
      <c r="T294" s="90">
        <v>5417</v>
      </c>
      <c r="U294" s="90">
        <v>53938</v>
      </c>
    </row>
    <row r="295" spans="1:21">
      <c r="A295" s="86">
        <v>93137</v>
      </c>
      <c r="B295" s="87" t="s">
        <v>324</v>
      </c>
      <c r="C295" s="156">
        <v>2.098958641306343E-6</v>
      </c>
      <c r="D295" s="156">
        <v>2.3E-6</v>
      </c>
      <c r="E295" s="88">
        <v>1906</v>
      </c>
      <c r="F295" s="88">
        <v>-1269.4114</v>
      </c>
      <c r="G295" s="88">
        <v>942</v>
      </c>
      <c r="H295" s="88"/>
      <c r="I295" s="89">
        <v>0</v>
      </c>
      <c r="J295" s="89">
        <v>1894</v>
      </c>
      <c r="K295" s="89">
        <v>0</v>
      </c>
      <c r="L295" s="88">
        <v>691</v>
      </c>
      <c r="M295" s="88"/>
      <c r="N295" s="89">
        <v>222</v>
      </c>
      <c r="O295" s="89">
        <v>2162</v>
      </c>
      <c r="P295" s="89">
        <v>0</v>
      </c>
      <c r="Q295" s="88">
        <v>0</v>
      </c>
      <c r="R295" s="88"/>
      <c r="S295" s="89">
        <v>430</v>
      </c>
      <c r="T295" s="90">
        <v>181</v>
      </c>
      <c r="U295" s="90">
        <v>611</v>
      </c>
    </row>
    <row r="296" spans="1:21">
      <c r="A296" s="86">
        <v>93141</v>
      </c>
      <c r="B296" s="87" t="s">
        <v>325</v>
      </c>
      <c r="C296" s="156">
        <v>4.3400760525865122E-5</v>
      </c>
      <c r="D296" s="156">
        <v>4.6699999999999997E-5</v>
      </c>
      <c r="E296" s="88">
        <v>15714</v>
      </c>
      <c r="F296" s="88">
        <v>-25774.570599999999</v>
      </c>
      <c r="G296" s="88">
        <v>19478</v>
      </c>
      <c r="H296" s="88"/>
      <c r="I296" s="89">
        <v>0</v>
      </c>
      <c r="J296" s="89">
        <v>39143</v>
      </c>
      <c r="K296" s="89">
        <v>0</v>
      </c>
      <c r="L296" s="88">
        <v>6290.96</v>
      </c>
      <c r="M296" s="88"/>
      <c r="N296" s="89">
        <v>4578</v>
      </c>
      <c r="O296" s="89">
        <v>44688</v>
      </c>
      <c r="P296" s="89">
        <v>0</v>
      </c>
      <c r="Q296" s="88">
        <v>3905</v>
      </c>
      <c r="R296" s="88"/>
      <c r="S296" s="89">
        <v>8893</v>
      </c>
      <c r="T296" s="90">
        <v>1082</v>
      </c>
      <c r="U296" s="90">
        <v>9974</v>
      </c>
    </row>
    <row r="297" spans="1:21">
      <c r="A297" s="86">
        <v>93151</v>
      </c>
      <c r="B297" s="87" t="s">
        <v>326</v>
      </c>
      <c r="C297" s="156">
        <v>3.5240000415690513E-4</v>
      </c>
      <c r="D297" s="156">
        <v>3.3260000000000001E-4</v>
      </c>
      <c r="E297" s="88">
        <v>136398</v>
      </c>
      <c r="F297" s="88">
        <v>-183567.92680000002</v>
      </c>
      <c r="G297" s="88">
        <v>158155</v>
      </c>
      <c r="H297" s="88"/>
      <c r="I297" s="89">
        <v>0</v>
      </c>
      <c r="J297" s="89">
        <v>317835</v>
      </c>
      <c r="K297" s="89">
        <v>0</v>
      </c>
      <c r="L297" s="88">
        <v>7966</v>
      </c>
      <c r="M297" s="88"/>
      <c r="N297" s="89">
        <v>37176</v>
      </c>
      <c r="O297" s="89">
        <v>362862</v>
      </c>
      <c r="P297" s="89">
        <v>0</v>
      </c>
      <c r="Q297" s="88">
        <v>4831.84</v>
      </c>
      <c r="R297" s="88"/>
      <c r="S297" s="89">
        <v>72207</v>
      </c>
      <c r="T297" s="90">
        <v>469</v>
      </c>
      <c r="U297" s="90">
        <v>72677</v>
      </c>
    </row>
    <row r="298" spans="1:21">
      <c r="A298" s="86">
        <v>93157</v>
      </c>
      <c r="B298" s="87" t="s">
        <v>327</v>
      </c>
      <c r="C298" s="156">
        <v>2.3997648160158507E-6</v>
      </c>
      <c r="D298" s="156">
        <v>6.6000000000000003E-6</v>
      </c>
      <c r="E298" s="88">
        <v>3799</v>
      </c>
      <c r="F298" s="88">
        <v>-3642.6588000000002</v>
      </c>
      <c r="G298" s="88">
        <v>1077</v>
      </c>
      <c r="H298" s="88"/>
      <c r="I298" s="89">
        <v>0</v>
      </c>
      <c r="J298" s="89">
        <v>2165</v>
      </c>
      <c r="K298" s="89">
        <v>0</v>
      </c>
      <c r="L298" s="88">
        <v>4039</v>
      </c>
      <c r="M298" s="88"/>
      <c r="N298" s="89">
        <v>253</v>
      </c>
      <c r="O298" s="89">
        <v>2471</v>
      </c>
      <c r="P298" s="89">
        <v>0</v>
      </c>
      <c r="Q298" s="88">
        <v>713</v>
      </c>
      <c r="R298" s="88"/>
      <c r="S298" s="89">
        <v>492</v>
      </c>
      <c r="T298" s="90">
        <v>1164</v>
      </c>
      <c r="U298" s="90">
        <v>1656</v>
      </c>
    </row>
    <row r="299" spans="1:21">
      <c r="A299" s="86">
        <v>93161</v>
      </c>
      <c r="B299" s="87" t="s">
        <v>328</v>
      </c>
      <c r="C299" s="156">
        <v>7.4399393878151574E-5</v>
      </c>
      <c r="D299" s="156">
        <v>8.6500000000000002E-5</v>
      </c>
      <c r="E299" s="88">
        <v>44311</v>
      </c>
      <c r="F299" s="88">
        <v>-47740.906999999999</v>
      </c>
      <c r="G299" s="88">
        <v>33390</v>
      </c>
      <c r="H299" s="88"/>
      <c r="I299" s="89">
        <v>0</v>
      </c>
      <c r="J299" s="89">
        <v>67103</v>
      </c>
      <c r="K299" s="89">
        <v>0</v>
      </c>
      <c r="L299" s="88">
        <v>16076</v>
      </c>
      <c r="M299" s="88"/>
      <c r="N299" s="89">
        <v>7849</v>
      </c>
      <c r="O299" s="89">
        <v>76609</v>
      </c>
      <c r="P299" s="89">
        <v>0</v>
      </c>
      <c r="Q299" s="88">
        <v>0</v>
      </c>
      <c r="R299" s="88"/>
      <c r="S299" s="89">
        <v>15245</v>
      </c>
      <c r="T299" s="90">
        <v>5191</v>
      </c>
      <c r="U299" s="90">
        <v>20436</v>
      </c>
    </row>
    <row r="300" spans="1:21">
      <c r="A300" s="86">
        <v>93171</v>
      </c>
      <c r="B300" s="87" t="s">
        <v>329</v>
      </c>
      <c r="C300" s="156">
        <v>6.2010635867893335E-6</v>
      </c>
      <c r="D300" s="156">
        <v>6.9E-6</v>
      </c>
      <c r="E300" s="88">
        <v>3889</v>
      </c>
      <c r="F300" s="88">
        <v>-3808.2341999999999</v>
      </c>
      <c r="G300" s="88">
        <v>2783</v>
      </c>
      <c r="H300" s="88"/>
      <c r="I300" s="89">
        <v>0</v>
      </c>
      <c r="J300" s="89">
        <v>5592</v>
      </c>
      <c r="K300" s="89">
        <v>0</v>
      </c>
      <c r="L300" s="88">
        <v>1177</v>
      </c>
      <c r="M300" s="88"/>
      <c r="N300" s="89">
        <v>654</v>
      </c>
      <c r="O300" s="89">
        <v>6384</v>
      </c>
      <c r="P300" s="89">
        <v>0</v>
      </c>
      <c r="Q300" s="88">
        <v>0</v>
      </c>
      <c r="R300" s="88"/>
      <c r="S300" s="89">
        <v>1270</v>
      </c>
      <c r="T300" s="90">
        <v>351</v>
      </c>
      <c r="U300" s="90">
        <v>1621</v>
      </c>
    </row>
    <row r="301" spans="1:21">
      <c r="A301" s="86">
        <v>93181</v>
      </c>
      <c r="B301" s="87" t="s">
        <v>330</v>
      </c>
      <c r="C301" s="156">
        <v>1.0499249594305189E-5</v>
      </c>
      <c r="D301" s="156">
        <v>1.08E-5</v>
      </c>
      <c r="E301" s="88">
        <v>4478</v>
      </c>
      <c r="F301" s="88">
        <v>-5960.7143999999998</v>
      </c>
      <c r="G301" s="88">
        <v>4712</v>
      </c>
      <c r="H301" s="88"/>
      <c r="I301" s="89">
        <v>0</v>
      </c>
      <c r="J301" s="89">
        <v>9470</v>
      </c>
      <c r="K301" s="89">
        <v>0</v>
      </c>
      <c r="L301" s="88">
        <v>888</v>
      </c>
      <c r="M301" s="88"/>
      <c r="N301" s="89">
        <v>1108</v>
      </c>
      <c r="O301" s="89">
        <v>10812</v>
      </c>
      <c r="P301" s="89">
        <v>0</v>
      </c>
      <c r="Q301" s="88">
        <v>59</v>
      </c>
      <c r="R301" s="88"/>
      <c r="S301" s="89">
        <v>2151</v>
      </c>
      <c r="T301" s="90">
        <v>282</v>
      </c>
      <c r="U301" s="90">
        <v>2433</v>
      </c>
    </row>
    <row r="302" spans="1:21">
      <c r="A302" s="86">
        <v>93191</v>
      </c>
      <c r="B302" s="87" t="s">
        <v>331</v>
      </c>
      <c r="C302" s="156">
        <v>3.6500044058640342E-5</v>
      </c>
      <c r="D302" s="156">
        <v>3.3399999999999999E-5</v>
      </c>
      <c r="E302" s="88">
        <v>16599</v>
      </c>
      <c r="F302" s="88">
        <v>-18434.0612</v>
      </c>
      <c r="G302" s="88">
        <v>16381</v>
      </c>
      <c r="H302" s="88"/>
      <c r="I302" s="89">
        <v>0</v>
      </c>
      <c r="J302" s="89">
        <v>32920</v>
      </c>
      <c r="K302" s="89">
        <v>0</v>
      </c>
      <c r="L302" s="88">
        <v>3520</v>
      </c>
      <c r="M302" s="88"/>
      <c r="N302" s="89">
        <v>3850</v>
      </c>
      <c r="O302" s="89">
        <v>37584</v>
      </c>
      <c r="P302" s="89">
        <v>0</v>
      </c>
      <c r="Q302" s="88">
        <v>1955.46</v>
      </c>
      <c r="R302" s="88"/>
      <c r="S302" s="89">
        <v>7479</v>
      </c>
      <c r="T302" s="90">
        <v>267</v>
      </c>
      <c r="U302" s="90">
        <v>7746</v>
      </c>
    </row>
    <row r="303" spans="1:21">
      <c r="A303" s="86">
        <v>93201</v>
      </c>
      <c r="B303" s="87" t="s">
        <v>332</v>
      </c>
      <c r="C303" s="156">
        <v>1.5036400483398049E-2</v>
      </c>
      <c r="D303" s="156">
        <v>1.43044E-2</v>
      </c>
      <c r="E303" s="88">
        <v>6369443</v>
      </c>
      <c r="F303" s="88">
        <v>-7894855.8392000003</v>
      </c>
      <c r="G303" s="88">
        <v>6748246</v>
      </c>
      <c r="H303" s="88"/>
      <c r="I303" s="89">
        <v>0</v>
      </c>
      <c r="J303" s="89">
        <v>13561570</v>
      </c>
      <c r="K303" s="89">
        <v>0</v>
      </c>
      <c r="L303" s="88">
        <v>1154602</v>
      </c>
      <c r="M303" s="88"/>
      <c r="N303" s="89">
        <v>1586235</v>
      </c>
      <c r="O303" s="89">
        <v>15482786</v>
      </c>
      <c r="P303" s="89">
        <v>0</v>
      </c>
      <c r="Q303" s="88">
        <v>0</v>
      </c>
      <c r="R303" s="88"/>
      <c r="S303" s="89">
        <v>3080988</v>
      </c>
      <c r="T303" s="90">
        <v>335561</v>
      </c>
      <c r="U303" s="90">
        <v>3416549</v>
      </c>
    </row>
    <row r="304" spans="1:21">
      <c r="A304" s="86">
        <v>93202</v>
      </c>
      <c r="B304" s="87" t="s">
        <v>333</v>
      </c>
      <c r="C304" s="156">
        <v>2.0760082442729507E-4</v>
      </c>
      <c r="D304" s="156">
        <v>4.8270000000000002E-4</v>
      </c>
      <c r="E304" s="88">
        <v>40372</v>
      </c>
      <c r="F304" s="88">
        <v>-266410.8186</v>
      </c>
      <c r="G304" s="88">
        <v>93170</v>
      </c>
      <c r="H304" s="88"/>
      <c r="I304" s="89">
        <v>0</v>
      </c>
      <c r="J304" s="89">
        <v>187238</v>
      </c>
      <c r="K304" s="89">
        <v>0</v>
      </c>
      <c r="L304" s="88">
        <v>0</v>
      </c>
      <c r="M304" s="88"/>
      <c r="N304" s="89">
        <v>21900</v>
      </c>
      <c r="O304" s="89">
        <v>213763</v>
      </c>
      <c r="P304" s="89">
        <v>0</v>
      </c>
      <c r="Q304" s="88">
        <v>290012</v>
      </c>
      <c r="R304" s="88"/>
      <c r="S304" s="89">
        <v>42538</v>
      </c>
      <c r="T304" s="90">
        <v>-80409</v>
      </c>
      <c r="U304" s="90">
        <v>-37872</v>
      </c>
    </row>
    <row r="305" spans="1:21">
      <c r="A305" s="86">
        <v>93204</v>
      </c>
      <c r="B305" s="87" t="s">
        <v>334</v>
      </c>
      <c r="C305" s="156">
        <v>3.1680015042850657E-4</v>
      </c>
      <c r="D305" s="156">
        <v>3.1619999999999999E-4</v>
      </c>
      <c r="E305" s="88">
        <v>139339</v>
      </c>
      <c r="F305" s="88">
        <v>-174516.47159999999</v>
      </c>
      <c r="G305" s="88">
        <v>142178</v>
      </c>
      <c r="H305" s="88"/>
      <c r="I305" s="89">
        <v>0</v>
      </c>
      <c r="J305" s="89">
        <v>285727</v>
      </c>
      <c r="K305" s="89">
        <v>0</v>
      </c>
      <c r="L305" s="88">
        <v>8342</v>
      </c>
      <c r="M305" s="88"/>
      <c r="N305" s="89">
        <v>33420</v>
      </c>
      <c r="O305" s="89">
        <v>326205</v>
      </c>
      <c r="P305" s="89">
        <v>0</v>
      </c>
      <c r="Q305" s="88">
        <v>14382</v>
      </c>
      <c r="R305" s="88"/>
      <c r="S305" s="89">
        <v>64913</v>
      </c>
      <c r="T305" s="90">
        <v>-2626</v>
      </c>
      <c r="U305" s="90">
        <v>62287</v>
      </c>
    </row>
    <row r="306" spans="1:21">
      <c r="A306" s="86">
        <v>93209</v>
      </c>
      <c r="B306" s="87" t="s">
        <v>335</v>
      </c>
      <c r="C306" s="156">
        <v>3.4579006699189956E-3</v>
      </c>
      <c r="D306" s="156">
        <v>3.1573999999999999E-3</v>
      </c>
      <c r="E306" s="88">
        <v>1463187</v>
      </c>
      <c r="F306" s="88">
        <v>-1742625.8931999998</v>
      </c>
      <c r="G306" s="88">
        <v>1551885</v>
      </c>
      <c r="H306" s="88"/>
      <c r="I306" s="89">
        <v>0</v>
      </c>
      <c r="J306" s="89">
        <v>3118735</v>
      </c>
      <c r="K306" s="89">
        <v>0</v>
      </c>
      <c r="L306" s="88">
        <v>1352045</v>
      </c>
      <c r="M306" s="88"/>
      <c r="N306" s="89">
        <v>364784</v>
      </c>
      <c r="O306" s="89">
        <v>3560555</v>
      </c>
      <c r="P306" s="89">
        <v>0</v>
      </c>
      <c r="Q306" s="88">
        <v>0</v>
      </c>
      <c r="R306" s="88"/>
      <c r="S306" s="89">
        <v>708531</v>
      </c>
      <c r="T306" s="90">
        <v>433906</v>
      </c>
      <c r="U306" s="90">
        <v>1142436</v>
      </c>
    </row>
    <row r="307" spans="1:21">
      <c r="A307" s="86">
        <v>93211</v>
      </c>
      <c r="B307" s="87" t="s">
        <v>336</v>
      </c>
      <c r="C307" s="156">
        <v>2.1372601801224102E-2</v>
      </c>
      <c r="D307" s="156">
        <v>2.15996E-2</v>
      </c>
      <c r="E307" s="88">
        <v>8388513</v>
      </c>
      <c r="F307" s="88">
        <v>-11921208.0328</v>
      </c>
      <c r="G307" s="88">
        <v>9591895</v>
      </c>
      <c r="H307" s="88"/>
      <c r="I307" s="89">
        <v>0</v>
      </c>
      <c r="J307" s="89">
        <v>19276290</v>
      </c>
      <c r="K307" s="89">
        <v>0</v>
      </c>
      <c r="L307" s="88">
        <v>0</v>
      </c>
      <c r="M307" s="88"/>
      <c r="N307" s="89">
        <v>2254660</v>
      </c>
      <c r="O307" s="89">
        <v>22007088</v>
      </c>
      <c r="P307" s="89">
        <v>0</v>
      </c>
      <c r="Q307" s="88">
        <v>1009770</v>
      </c>
      <c r="R307" s="88"/>
      <c r="S307" s="89">
        <v>4379288</v>
      </c>
      <c r="T307" s="90">
        <v>-306701</v>
      </c>
      <c r="U307" s="90">
        <v>4072587</v>
      </c>
    </row>
    <row r="308" spans="1:21">
      <c r="A308" s="86">
        <v>93212</v>
      </c>
      <c r="B308" s="87" t="s">
        <v>337</v>
      </c>
      <c r="C308" s="156">
        <v>2.1289946948995587E-4</v>
      </c>
      <c r="D308" s="156">
        <v>2.1350000000000001E-4</v>
      </c>
      <c r="E308" s="88">
        <v>153528</v>
      </c>
      <c r="F308" s="88">
        <v>-117834.493</v>
      </c>
      <c r="G308" s="88">
        <v>95548</v>
      </c>
      <c r="H308" s="88"/>
      <c r="I308" s="89">
        <v>0</v>
      </c>
      <c r="J308" s="89">
        <v>192018</v>
      </c>
      <c r="K308" s="89">
        <v>0</v>
      </c>
      <c r="L308" s="88">
        <v>59120</v>
      </c>
      <c r="M308" s="88"/>
      <c r="N308" s="89">
        <v>22459</v>
      </c>
      <c r="O308" s="89">
        <v>219220</v>
      </c>
      <c r="P308" s="89">
        <v>0</v>
      </c>
      <c r="Q308" s="88">
        <v>0</v>
      </c>
      <c r="R308" s="88"/>
      <c r="S308" s="89">
        <v>43624</v>
      </c>
      <c r="T308" s="90">
        <v>15967</v>
      </c>
      <c r="U308" s="90">
        <v>59591</v>
      </c>
    </row>
    <row r="309" spans="1:21">
      <c r="A309" s="86">
        <v>93219</v>
      </c>
      <c r="B309" s="87" t="s">
        <v>338</v>
      </c>
      <c r="C309" s="156">
        <v>2.4099922259559738E-4</v>
      </c>
      <c r="D309" s="156">
        <v>2.6590000000000001E-4</v>
      </c>
      <c r="E309" s="88">
        <v>105431</v>
      </c>
      <c r="F309" s="88">
        <v>-146754.99619999999</v>
      </c>
      <c r="G309" s="88">
        <v>108159</v>
      </c>
      <c r="H309" s="88"/>
      <c r="I309" s="89">
        <v>0</v>
      </c>
      <c r="J309" s="89">
        <v>217362</v>
      </c>
      <c r="K309" s="89">
        <v>0</v>
      </c>
      <c r="L309" s="88">
        <v>365</v>
      </c>
      <c r="M309" s="88"/>
      <c r="N309" s="89">
        <v>25424</v>
      </c>
      <c r="O309" s="89">
        <v>248155</v>
      </c>
      <c r="P309" s="89">
        <v>0</v>
      </c>
      <c r="Q309" s="88">
        <v>11898</v>
      </c>
      <c r="R309" s="88"/>
      <c r="S309" s="89">
        <v>49381</v>
      </c>
      <c r="T309" s="90">
        <v>-2993</v>
      </c>
      <c r="U309" s="90">
        <v>46389</v>
      </c>
    </row>
    <row r="310" spans="1:21">
      <c r="A310" s="86">
        <v>93301</v>
      </c>
      <c r="B310" s="87" t="s">
        <v>339</v>
      </c>
      <c r="C310" s="156">
        <v>2.4083990673269568E-3</v>
      </c>
      <c r="D310" s="156">
        <v>2.5936000000000002E-3</v>
      </c>
      <c r="E310" s="88">
        <v>1041709</v>
      </c>
      <c r="F310" s="88">
        <v>-1431454.5248</v>
      </c>
      <c r="G310" s="88">
        <v>1080875</v>
      </c>
      <c r="H310" s="88"/>
      <c r="I310" s="89">
        <v>0</v>
      </c>
      <c r="J310" s="89">
        <v>2172174</v>
      </c>
      <c r="K310" s="89">
        <v>0</v>
      </c>
      <c r="L310" s="88">
        <v>0</v>
      </c>
      <c r="M310" s="88"/>
      <c r="N310" s="89">
        <v>254069</v>
      </c>
      <c r="O310" s="89">
        <v>2479898</v>
      </c>
      <c r="P310" s="89">
        <v>0</v>
      </c>
      <c r="Q310" s="88">
        <v>119403</v>
      </c>
      <c r="R310" s="88"/>
      <c r="S310" s="89">
        <v>493486</v>
      </c>
      <c r="T310" s="90">
        <v>-33854</v>
      </c>
      <c r="U310" s="90">
        <v>459632</v>
      </c>
    </row>
    <row r="311" spans="1:21">
      <c r="A311" s="86">
        <v>93304</v>
      </c>
      <c r="B311" s="87" t="s">
        <v>340</v>
      </c>
      <c r="C311" s="156">
        <v>3.3400626362189043E-5</v>
      </c>
      <c r="D311" s="156">
        <v>2.0299999999999999E-5</v>
      </c>
      <c r="E311" s="88">
        <v>17524</v>
      </c>
      <c r="F311" s="88">
        <v>-11203.935399999998</v>
      </c>
      <c r="G311" s="88">
        <v>14990</v>
      </c>
      <c r="H311" s="88"/>
      <c r="I311" s="89">
        <v>0</v>
      </c>
      <c r="J311" s="89">
        <v>30124</v>
      </c>
      <c r="K311" s="89">
        <v>0</v>
      </c>
      <c r="L311" s="88">
        <v>15670</v>
      </c>
      <c r="M311" s="88"/>
      <c r="N311" s="89">
        <v>3523</v>
      </c>
      <c r="O311" s="89">
        <v>34392</v>
      </c>
      <c r="P311" s="89">
        <v>0</v>
      </c>
      <c r="Q311" s="88">
        <v>0</v>
      </c>
      <c r="R311" s="88"/>
      <c r="S311" s="89">
        <v>6844</v>
      </c>
      <c r="T311" s="90">
        <v>4349</v>
      </c>
      <c r="U311" s="90">
        <v>11193</v>
      </c>
    </row>
    <row r="312" spans="1:21">
      <c r="A312" s="86">
        <v>93305</v>
      </c>
      <c r="B312" s="87" t="s">
        <v>341</v>
      </c>
      <c r="C312" s="156">
        <v>5.1299707854348119E-5</v>
      </c>
      <c r="D312" s="156">
        <v>4.9700000000000002E-5</v>
      </c>
      <c r="E312" s="88">
        <v>18961</v>
      </c>
      <c r="F312" s="88">
        <v>-27430.3246</v>
      </c>
      <c r="G312" s="88">
        <v>23023</v>
      </c>
      <c r="H312" s="88"/>
      <c r="I312" s="89">
        <v>0</v>
      </c>
      <c r="J312" s="89">
        <v>46268</v>
      </c>
      <c r="K312" s="89">
        <v>0</v>
      </c>
      <c r="L312" s="88">
        <v>0</v>
      </c>
      <c r="M312" s="88"/>
      <c r="N312" s="89">
        <v>5412</v>
      </c>
      <c r="O312" s="89">
        <v>52823</v>
      </c>
      <c r="P312" s="89">
        <v>0</v>
      </c>
      <c r="Q312" s="88">
        <v>1538</v>
      </c>
      <c r="R312" s="88"/>
      <c r="S312" s="89">
        <v>10511</v>
      </c>
      <c r="T312" s="90">
        <v>-482</v>
      </c>
      <c r="U312" s="90">
        <v>10030</v>
      </c>
    </row>
    <row r="313" spans="1:21">
      <c r="A313" s="86">
        <v>93309</v>
      </c>
      <c r="B313" s="87" t="s">
        <v>342</v>
      </c>
      <c r="C313" s="156">
        <v>1.5360054558222159E-4</v>
      </c>
      <c r="D313" s="156">
        <v>1.5980000000000001E-4</v>
      </c>
      <c r="E313" s="88">
        <v>79405</v>
      </c>
      <c r="F313" s="88">
        <v>-88196.496400000004</v>
      </c>
      <c r="G313" s="88">
        <v>68935</v>
      </c>
      <c r="H313" s="88"/>
      <c r="I313" s="89">
        <v>0</v>
      </c>
      <c r="J313" s="89">
        <v>138534</v>
      </c>
      <c r="K313" s="89">
        <v>0</v>
      </c>
      <c r="L313" s="88">
        <v>8879</v>
      </c>
      <c r="M313" s="88"/>
      <c r="N313" s="89">
        <v>16204</v>
      </c>
      <c r="O313" s="89">
        <v>158160</v>
      </c>
      <c r="P313" s="89">
        <v>0</v>
      </c>
      <c r="Q313" s="88">
        <v>2963.09</v>
      </c>
      <c r="R313" s="88"/>
      <c r="S313" s="89">
        <v>31473</v>
      </c>
      <c r="T313" s="90">
        <v>1333</v>
      </c>
      <c r="U313" s="90">
        <v>32806</v>
      </c>
    </row>
    <row r="314" spans="1:21">
      <c r="A314" s="86">
        <v>93311</v>
      </c>
      <c r="B314" s="87" t="s">
        <v>343</v>
      </c>
      <c r="C314" s="156">
        <v>1.2726997842264936E-3</v>
      </c>
      <c r="D314" s="156">
        <v>1.263E-3</v>
      </c>
      <c r="E314" s="88">
        <v>471550</v>
      </c>
      <c r="F314" s="88">
        <v>-697072.43400000001</v>
      </c>
      <c r="G314" s="88">
        <v>571180</v>
      </c>
      <c r="H314" s="88"/>
      <c r="I314" s="89">
        <v>0</v>
      </c>
      <c r="J314" s="89">
        <v>1147868</v>
      </c>
      <c r="K314" s="89">
        <v>0</v>
      </c>
      <c r="L314" s="88">
        <v>0</v>
      </c>
      <c r="M314" s="88"/>
      <c r="N314" s="89">
        <v>134261</v>
      </c>
      <c r="O314" s="89">
        <v>1310483</v>
      </c>
      <c r="P314" s="89">
        <v>0</v>
      </c>
      <c r="Q314" s="88">
        <v>58003</v>
      </c>
      <c r="R314" s="88"/>
      <c r="S314" s="89">
        <v>260779</v>
      </c>
      <c r="T314" s="90">
        <v>-17125</v>
      </c>
      <c r="U314" s="90">
        <v>243653</v>
      </c>
    </row>
    <row r="315" spans="1:21">
      <c r="A315" s="86">
        <v>93317</v>
      </c>
      <c r="B315" s="87" t="s">
        <v>344</v>
      </c>
      <c r="C315" s="156">
        <v>4.6600446947219592E-5</v>
      </c>
      <c r="D315" s="156">
        <v>4.6600000000000001E-5</v>
      </c>
      <c r="E315" s="88">
        <v>19178</v>
      </c>
      <c r="F315" s="88">
        <v>-25719.378800000002</v>
      </c>
      <c r="G315" s="88">
        <v>20914</v>
      </c>
      <c r="H315" s="88"/>
      <c r="I315" s="89">
        <v>0</v>
      </c>
      <c r="J315" s="89">
        <v>42029</v>
      </c>
      <c r="K315" s="89">
        <v>0</v>
      </c>
      <c r="L315" s="88">
        <v>120</v>
      </c>
      <c r="M315" s="88"/>
      <c r="N315" s="89">
        <v>4916</v>
      </c>
      <c r="O315" s="89">
        <v>47983</v>
      </c>
      <c r="P315" s="89">
        <v>0</v>
      </c>
      <c r="Q315" s="88">
        <v>837.2</v>
      </c>
      <c r="R315" s="88"/>
      <c r="S315" s="89">
        <v>9548</v>
      </c>
      <c r="T315" s="90">
        <v>-249</v>
      </c>
      <c r="U315" s="90">
        <v>9300</v>
      </c>
    </row>
    <row r="316" spans="1:21">
      <c r="A316" s="86">
        <v>93321</v>
      </c>
      <c r="B316" s="87" t="s">
        <v>345</v>
      </c>
      <c r="C316" s="156">
        <v>7.7069995661100321E-3</v>
      </c>
      <c r="D316" s="156">
        <v>7.7536999999999997E-3</v>
      </c>
      <c r="E316" s="88">
        <v>2934337</v>
      </c>
      <c r="F316" s="88">
        <v>-4279406.5965999998</v>
      </c>
      <c r="G316" s="88">
        <v>3458855</v>
      </c>
      <c r="H316" s="88"/>
      <c r="I316" s="89">
        <v>0</v>
      </c>
      <c r="J316" s="89">
        <v>6951067</v>
      </c>
      <c r="K316" s="89">
        <v>0</v>
      </c>
      <c r="L316" s="88">
        <v>0</v>
      </c>
      <c r="M316" s="88"/>
      <c r="N316" s="89">
        <v>813035</v>
      </c>
      <c r="O316" s="89">
        <v>7935798</v>
      </c>
      <c r="P316" s="89">
        <v>0</v>
      </c>
      <c r="Q316" s="88">
        <v>629594</v>
      </c>
      <c r="R316" s="88"/>
      <c r="S316" s="89">
        <v>1579180</v>
      </c>
      <c r="T316" s="90">
        <v>-195959</v>
      </c>
      <c r="U316" s="90">
        <v>1383221</v>
      </c>
    </row>
    <row r="317" spans="1:21">
      <c r="A317" s="86">
        <v>93323</v>
      </c>
      <c r="B317" s="87" t="s">
        <v>346</v>
      </c>
      <c r="C317" s="156">
        <v>1.4599126345901442E-5</v>
      </c>
      <c r="D317" s="156">
        <v>1.6699999999999999E-5</v>
      </c>
      <c r="E317" s="88">
        <v>10783</v>
      </c>
      <c r="F317" s="88">
        <v>-9217.0306</v>
      </c>
      <c r="G317" s="88">
        <v>6552</v>
      </c>
      <c r="H317" s="88"/>
      <c r="I317" s="89">
        <v>0</v>
      </c>
      <c r="J317" s="89">
        <v>13168</v>
      </c>
      <c r="K317" s="89">
        <v>0</v>
      </c>
      <c r="L317" s="88">
        <v>4004</v>
      </c>
      <c r="M317" s="88"/>
      <c r="N317" s="89">
        <v>1540</v>
      </c>
      <c r="O317" s="89">
        <v>15033</v>
      </c>
      <c r="P317" s="89">
        <v>0</v>
      </c>
      <c r="Q317" s="88">
        <v>0</v>
      </c>
      <c r="R317" s="88"/>
      <c r="S317" s="89">
        <v>2992</v>
      </c>
      <c r="T317" s="90">
        <v>1169</v>
      </c>
      <c r="U317" s="90">
        <v>4160</v>
      </c>
    </row>
    <row r="318" spans="1:21">
      <c r="A318" s="86">
        <v>93331</v>
      </c>
      <c r="B318" s="87" t="s">
        <v>347</v>
      </c>
      <c r="C318" s="156">
        <v>1.1909919143998442E-4</v>
      </c>
      <c r="D318" s="156">
        <v>1.3779999999999999E-4</v>
      </c>
      <c r="E318" s="88">
        <v>49446</v>
      </c>
      <c r="F318" s="88">
        <v>-76054.300399999993</v>
      </c>
      <c r="G318" s="88">
        <v>53451</v>
      </c>
      <c r="H318" s="88"/>
      <c r="I318" s="89">
        <v>0</v>
      </c>
      <c r="J318" s="89">
        <v>107418</v>
      </c>
      <c r="K318" s="89">
        <v>0</v>
      </c>
      <c r="L318" s="88">
        <v>5845</v>
      </c>
      <c r="M318" s="88"/>
      <c r="N318" s="89">
        <v>12564</v>
      </c>
      <c r="O318" s="89">
        <v>122636</v>
      </c>
      <c r="P318" s="89">
        <v>0</v>
      </c>
      <c r="Q318" s="88">
        <v>12473</v>
      </c>
      <c r="R318" s="88"/>
      <c r="S318" s="89">
        <v>24404</v>
      </c>
      <c r="T318" s="90">
        <v>-1310</v>
      </c>
      <c r="U318" s="90">
        <v>23094</v>
      </c>
    </row>
    <row r="319" spans="1:21">
      <c r="A319" s="86">
        <v>93333</v>
      </c>
      <c r="B319" s="87" t="s">
        <v>348</v>
      </c>
      <c r="C319" s="156">
        <v>2.1480011887534264E-4</v>
      </c>
      <c r="D319" s="156">
        <v>1.9670000000000001E-4</v>
      </c>
      <c r="E319" s="88">
        <v>211354</v>
      </c>
      <c r="F319" s="88">
        <v>-108562.2706</v>
      </c>
      <c r="G319" s="88">
        <v>96401</v>
      </c>
      <c r="H319" s="88"/>
      <c r="I319" s="89">
        <v>0</v>
      </c>
      <c r="J319" s="89">
        <v>193732</v>
      </c>
      <c r="K319" s="89">
        <v>0</v>
      </c>
      <c r="L319" s="88">
        <v>125918</v>
      </c>
      <c r="M319" s="88"/>
      <c r="N319" s="89">
        <v>22660</v>
      </c>
      <c r="O319" s="89">
        <v>221177</v>
      </c>
      <c r="P319" s="89">
        <v>0</v>
      </c>
      <c r="Q319" s="88">
        <v>0</v>
      </c>
      <c r="R319" s="88"/>
      <c r="S319" s="89">
        <v>44013</v>
      </c>
      <c r="T319" s="90">
        <v>34069</v>
      </c>
      <c r="U319" s="90">
        <v>78082</v>
      </c>
    </row>
    <row r="320" spans="1:21">
      <c r="A320" s="86">
        <v>93341</v>
      </c>
      <c r="B320" s="87" t="s">
        <v>349</v>
      </c>
      <c r="C320" s="156">
        <v>2.67004473447706E-5</v>
      </c>
      <c r="D320" s="156">
        <v>2.8E-5</v>
      </c>
      <c r="E320" s="88">
        <v>12967</v>
      </c>
      <c r="F320" s="88">
        <v>-15453.704</v>
      </c>
      <c r="G320" s="88">
        <v>11983</v>
      </c>
      <c r="H320" s="88"/>
      <c r="I320" s="89">
        <v>0</v>
      </c>
      <c r="J320" s="89">
        <v>24081</v>
      </c>
      <c r="K320" s="89">
        <v>0</v>
      </c>
      <c r="L320" s="88">
        <v>1649</v>
      </c>
      <c r="M320" s="88"/>
      <c r="N320" s="89">
        <v>2817</v>
      </c>
      <c r="O320" s="89">
        <v>27493</v>
      </c>
      <c r="P320" s="89">
        <v>0</v>
      </c>
      <c r="Q320" s="88">
        <v>0</v>
      </c>
      <c r="R320" s="88"/>
      <c r="S320" s="89">
        <v>5471</v>
      </c>
      <c r="T320" s="90">
        <v>499</v>
      </c>
      <c r="U320" s="90">
        <v>5970</v>
      </c>
    </row>
    <row r="321" spans="1:21">
      <c r="A321" s="86">
        <v>93351</v>
      </c>
      <c r="B321" s="87" t="s">
        <v>350</v>
      </c>
      <c r="C321" s="156">
        <v>5.4991825124671487E-6</v>
      </c>
      <c r="D321" s="156">
        <v>2.3E-5</v>
      </c>
      <c r="E321" s="88">
        <v>7509</v>
      </c>
      <c r="F321" s="88">
        <v>-12694.114</v>
      </c>
      <c r="G321" s="88">
        <v>2468</v>
      </c>
      <c r="H321" s="88"/>
      <c r="I321" s="89">
        <v>0</v>
      </c>
      <c r="J321" s="89">
        <v>4961</v>
      </c>
      <c r="K321" s="89">
        <v>0</v>
      </c>
      <c r="L321" s="88">
        <v>0</v>
      </c>
      <c r="M321" s="88"/>
      <c r="N321" s="89">
        <v>580</v>
      </c>
      <c r="O321" s="89">
        <v>5663</v>
      </c>
      <c r="P321" s="89">
        <v>0</v>
      </c>
      <c r="Q321" s="88">
        <v>9033</v>
      </c>
      <c r="R321" s="88"/>
      <c r="S321" s="89">
        <v>1127</v>
      </c>
      <c r="T321" s="90">
        <v>-2432</v>
      </c>
      <c r="U321" s="90">
        <v>-1305</v>
      </c>
    </row>
    <row r="322" spans="1:21">
      <c r="A322" s="86">
        <v>93401</v>
      </c>
      <c r="B322" s="87" t="s">
        <v>351</v>
      </c>
      <c r="C322" s="156">
        <v>1.4001901310245412E-2</v>
      </c>
      <c r="D322" s="156">
        <v>1.39352E-2</v>
      </c>
      <c r="E322" s="88">
        <v>5848201</v>
      </c>
      <c r="F322" s="88">
        <v>-7691087.7136000004</v>
      </c>
      <c r="G322" s="88">
        <v>6283969</v>
      </c>
      <c r="H322" s="88"/>
      <c r="I322" s="89">
        <v>0</v>
      </c>
      <c r="J322" s="89">
        <v>12628538</v>
      </c>
      <c r="K322" s="89">
        <v>0</v>
      </c>
      <c r="L322" s="88">
        <v>151006</v>
      </c>
      <c r="M322" s="88"/>
      <c r="N322" s="89">
        <v>1477102</v>
      </c>
      <c r="O322" s="89">
        <v>14417574</v>
      </c>
      <c r="P322" s="89">
        <v>0</v>
      </c>
      <c r="Q322" s="88">
        <v>265718.31</v>
      </c>
      <c r="R322" s="88"/>
      <c r="S322" s="89">
        <v>2869017</v>
      </c>
      <c r="T322" s="90">
        <v>-49339</v>
      </c>
      <c r="U322" s="90">
        <v>2819679</v>
      </c>
    </row>
    <row r="323" spans="1:21">
      <c r="A323" s="86">
        <v>93402</v>
      </c>
      <c r="B323" s="87" t="s">
        <v>352</v>
      </c>
      <c r="C323" s="156">
        <v>9.4399662205503732E-5</v>
      </c>
      <c r="D323" s="156">
        <v>8.4499999999999994E-5</v>
      </c>
      <c r="E323" s="88">
        <v>38508</v>
      </c>
      <c r="F323" s="88">
        <v>-46637.070999999996</v>
      </c>
      <c r="G323" s="88">
        <v>42366</v>
      </c>
      <c r="H323" s="88"/>
      <c r="I323" s="89">
        <v>0</v>
      </c>
      <c r="J323" s="89">
        <v>85141</v>
      </c>
      <c r="K323" s="89">
        <v>0</v>
      </c>
      <c r="L323" s="88">
        <v>13711</v>
      </c>
      <c r="M323" s="88"/>
      <c r="N323" s="89">
        <v>9959</v>
      </c>
      <c r="O323" s="89">
        <v>97202</v>
      </c>
      <c r="P323" s="89">
        <v>0</v>
      </c>
      <c r="Q323" s="88">
        <v>0</v>
      </c>
      <c r="R323" s="88"/>
      <c r="S323" s="89">
        <v>19343</v>
      </c>
      <c r="T323" s="90">
        <v>4083</v>
      </c>
      <c r="U323" s="90">
        <v>23425</v>
      </c>
    </row>
    <row r="324" spans="1:21">
      <c r="A324" s="86">
        <v>93406</v>
      </c>
      <c r="B324" s="87" t="s">
        <v>353</v>
      </c>
      <c r="C324" s="156">
        <v>7.0850103835968061E-4</v>
      </c>
      <c r="D324" s="156">
        <v>7.1690000000000002E-4</v>
      </c>
      <c r="E324" s="88">
        <v>319697</v>
      </c>
      <c r="F324" s="88">
        <v>-395670.01420000003</v>
      </c>
      <c r="G324" s="88">
        <v>317971</v>
      </c>
      <c r="H324" s="88"/>
      <c r="I324" s="89">
        <v>0</v>
      </c>
      <c r="J324" s="89">
        <v>639007</v>
      </c>
      <c r="K324" s="89">
        <v>0</v>
      </c>
      <c r="L324" s="88">
        <v>55716</v>
      </c>
      <c r="M324" s="88"/>
      <c r="N324" s="89">
        <v>74742</v>
      </c>
      <c r="O324" s="89">
        <v>729533</v>
      </c>
      <c r="P324" s="89">
        <v>0</v>
      </c>
      <c r="Q324" s="88">
        <v>0</v>
      </c>
      <c r="R324" s="88"/>
      <c r="S324" s="89">
        <v>145173</v>
      </c>
      <c r="T324" s="90">
        <v>17310</v>
      </c>
      <c r="U324" s="90">
        <v>162483</v>
      </c>
    </row>
    <row r="325" spans="1:21">
      <c r="A325" s="86">
        <v>93408</v>
      </c>
      <c r="B325" s="87" t="s">
        <v>354</v>
      </c>
      <c r="C325" s="156">
        <v>1.730901118707336E-3</v>
      </c>
      <c r="D325" s="156">
        <v>1.6236E-3</v>
      </c>
      <c r="E325" s="88">
        <v>767569</v>
      </c>
      <c r="F325" s="88">
        <v>-896094.06480000005</v>
      </c>
      <c r="G325" s="88">
        <v>776818</v>
      </c>
      <c r="H325" s="88"/>
      <c r="I325" s="89">
        <v>0</v>
      </c>
      <c r="J325" s="89">
        <v>1561126</v>
      </c>
      <c r="K325" s="89">
        <v>0</v>
      </c>
      <c r="L325" s="88">
        <v>470004</v>
      </c>
      <c r="M325" s="88"/>
      <c r="N325" s="89">
        <v>182598</v>
      </c>
      <c r="O325" s="89">
        <v>1782285</v>
      </c>
      <c r="P325" s="89">
        <v>0</v>
      </c>
      <c r="Q325" s="88">
        <v>0</v>
      </c>
      <c r="R325" s="88"/>
      <c r="S325" s="89">
        <v>354665</v>
      </c>
      <c r="T325" s="90">
        <v>148215</v>
      </c>
      <c r="U325" s="90">
        <v>502879</v>
      </c>
    </row>
    <row r="326" spans="1:21">
      <c r="A326" s="86">
        <v>93411</v>
      </c>
      <c r="B326" s="87" t="s">
        <v>355</v>
      </c>
      <c r="C326" s="156">
        <v>1.8002500883218094E-2</v>
      </c>
      <c r="D326" s="156">
        <v>1.80839E-2</v>
      </c>
      <c r="E326" s="88">
        <v>7250385</v>
      </c>
      <c r="F326" s="88">
        <v>-9980829.9201999996</v>
      </c>
      <c r="G326" s="88">
        <v>8079414</v>
      </c>
      <c r="H326" s="88"/>
      <c r="I326" s="89">
        <v>0</v>
      </c>
      <c r="J326" s="89">
        <v>16236743</v>
      </c>
      <c r="K326" s="89">
        <v>0</v>
      </c>
      <c r="L326" s="88">
        <v>0</v>
      </c>
      <c r="M326" s="88"/>
      <c r="N326" s="89">
        <v>1899138</v>
      </c>
      <c r="O326" s="89">
        <v>18536940</v>
      </c>
      <c r="P326" s="89">
        <v>0</v>
      </c>
      <c r="Q326" s="88">
        <v>813991</v>
      </c>
      <c r="R326" s="88"/>
      <c r="S326" s="89">
        <v>3688748</v>
      </c>
      <c r="T326" s="90">
        <v>-262344</v>
      </c>
      <c r="U326" s="90">
        <v>3426404</v>
      </c>
    </row>
    <row r="327" spans="1:21">
      <c r="A327" s="86">
        <v>93413</v>
      </c>
      <c r="B327" s="87" t="s">
        <v>356</v>
      </c>
      <c r="C327" s="156">
        <v>8.6039924381243506E-4</v>
      </c>
      <c r="D327" s="156">
        <v>9.4110000000000005E-4</v>
      </c>
      <c r="E327" s="88">
        <v>377811</v>
      </c>
      <c r="F327" s="88">
        <v>-519410.02980000002</v>
      </c>
      <c r="G327" s="88">
        <v>386142</v>
      </c>
      <c r="H327" s="88"/>
      <c r="I327" s="89">
        <v>0</v>
      </c>
      <c r="J327" s="89">
        <v>776009</v>
      </c>
      <c r="K327" s="89">
        <v>0</v>
      </c>
      <c r="L327" s="88">
        <v>0</v>
      </c>
      <c r="M327" s="88"/>
      <c r="N327" s="89">
        <v>90766</v>
      </c>
      <c r="O327" s="89">
        <v>885943</v>
      </c>
      <c r="P327" s="89">
        <v>0</v>
      </c>
      <c r="Q327" s="88">
        <v>43852</v>
      </c>
      <c r="R327" s="88"/>
      <c r="S327" s="89">
        <v>176298</v>
      </c>
      <c r="T327" s="90">
        <v>-12079</v>
      </c>
      <c r="U327" s="90">
        <v>164219</v>
      </c>
    </row>
    <row r="328" spans="1:21">
      <c r="A328" s="86">
        <v>93417</v>
      </c>
      <c r="B328" s="87" t="s">
        <v>357</v>
      </c>
      <c r="C328" s="156">
        <v>4.2470043939375036E-4</v>
      </c>
      <c r="D328" s="156">
        <v>4.4220000000000001E-4</v>
      </c>
      <c r="E328" s="88">
        <v>191766</v>
      </c>
      <c r="F328" s="88">
        <v>-244058.13959999999</v>
      </c>
      <c r="G328" s="88">
        <v>190603</v>
      </c>
      <c r="H328" s="88"/>
      <c r="I328" s="89">
        <v>0</v>
      </c>
      <c r="J328" s="89">
        <v>383044</v>
      </c>
      <c r="K328" s="89">
        <v>0</v>
      </c>
      <c r="L328" s="88">
        <v>41318</v>
      </c>
      <c r="M328" s="88"/>
      <c r="N328" s="89">
        <v>44803</v>
      </c>
      <c r="O328" s="89">
        <v>437308</v>
      </c>
      <c r="P328" s="89">
        <v>0</v>
      </c>
      <c r="Q328" s="88">
        <v>0</v>
      </c>
      <c r="R328" s="88"/>
      <c r="S328" s="89">
        <v>87022</v>
      </c>
      <c r="T328" s="90">
        <v>13653</v>
      </c>
      <c r="U328" s="90">
        <v>100675</v>
      </c>
    </row>
    <row r="329" spans="1:21">
      <c r="A329" s="86">
        <v>93421</v>
      </c>
      <c r="B329" s="87" t="s">
        <v>358</v>
      </c>
      <c r="C329" s="156">
        <v>2.2629002347169113E-3</v>
      </c>
      <c r="D329" s="156">
        <v>2.2694E-3</v>
      </c>
      <c r="E329" s="88">
        <v>804631</v>
      </c>
      <c r="F329" s="88">
        <v>-1252522.7091999999</v>
      </c>
      <c r="G329" s="88">
        <v>1015576</v>
      </c>
      <c r="H329" s="88"/>
      <c r="I329" s="89">
        <v>0</v>
      </c>
      <c r="J329" s="89">
        <v>2040946</v>
      </c>
      <c r="K329" s="89">
        <v>0</v>
      </c>
      <c r="L329" s="88">
        <v>0</v>
      </c>
      <c r="M329" s="88"/>
      <c r="N329" s="89">
        <v>238720</v>
      </c>
      <c r="O329" s="89">
        <v>2330079</v>
      </c>
      <c r="P329" s="89">
        <v>0</v>
      </c>
      <c r="Q329" s="88">
        <v>239303</v>
      </c>
      <c r="R329" s="88"/>
      <c r="S329" s="89">
        <v>463673</v>
      </c>
      <c r="T329" s="90">
        <v>-72834</v>
      </c>
      <c r="U329" s="90">
        <v>390839</v>
      </c>
    </row>
    <row r="330" spans="1:21">
      <c r="A330" s="86">
        <v>93431</v>
      </c>
      <c r="B330" s="87" t="s">
        <v>359</v>
      </c>
      <c r="C330" s="156">
        <v>1.3470100503491756E-4</v>
      </c>
      <c r="D330" s="156">
        <v>1.382E-4</v>
      </c>
      <c r="E330" s="88">
        <v>55902</v>
      </c>
      <c r="F330" s="88">
        <v>-76275.067599999995</v>
      </c>
      <c r="G330" s="88">
        <v>60453</v>
      </c>
      <c r="H330" s="88"/>
      <c r="I330" s="89">
        <v>0</v>
      </c>
      <c r="J330" s="89">
        <v>121488</v>
      </c>
      <c r="K330" s="89">
        <v>0</v>
      </c>
      <c r="L330" s="88">
        <v>2518</v>
      </c>
      <c r="M330" s="88"/>
      <c r="N330" s="89">
        <v>14210</v>
      </c>
      <c r="O330" s="89">
        <v>138699</v>
      </c>
      <c r="P330" s="89">
        <v>0</v>
      </c>
      <c r="Q330" s="88">
        <v>1738</v>
      </c>
      <c r="R330" s="88"/>
      <c r="S330" s="89">
        <v>27600</v>
      </c>
      <c r="T330" s="90">
        <v>387</v>
      </c>
      <c r="U330" s="90">
        <v>27987</v>
      </c>
    </row>
    <row r="331" spans="1:21">
      <c r="A331" s="86">
        <v>93441</v>
      </c>
      <c r="B331" s="87" t="s">
        <v>360</v>
      </c>
      <c r="C331" s="156">
        <v>1.3239928074991814E-4</v>
      </c>
      <c r="D331" s="156">
        <v>1.4559999999999999E-4</v>
      </c>
      <c r="E331" s="88">
        <v>72517</v>
      </c>
      <c r="F331" s="88">
        <v>-80359.260799999989</v>
      </c>
      <c r="G331" s="88">
        <v>59420</v>
      </c>
      <c r="H331" s="88"/>
      <c r="I331" s="89">
        <v>0</v>
      </c>
      <c r="J331" s="89">
        <v>119414</v>
      </c>
      <c r="K331" s="89">
        <v>0</v>
      </c>
      <c r="L331" s="88">
        <v>25535</v>
      </c>
      <c r="M331" s="88"/>
      <c r="N331" s="89">
        <v>13967</v>
      </c>
      <c r="O331" s="89">
        <v>136331</v>
      </c>
      <c r="P331" s="89">
        <v>0</v>
      </c>
      <c r="Q331" s="88">
        <v>0</v>
      </c>
      <c r="R331" s="88"/>
      <c r="S331" s="89">
        <v>27129</v>
      </c>
      <c r="T331" s="90">
        <v>8150</v>
      </c>
      <c r="U331" s="90">
        <v>35279</v>
      </c>
    </row>
    <row r="332" spans="1:21">
      <c r="A332" s="86">
        <v>93442</v>
      </c>
      <c r="B332" s="87" t="s">
        <v>361</v>
      </c>
      <c r="C332" s="156">
        <v>1.7799926864199277E-4</v>
      </c>
      <c r="D332" s="156">
        <v>1.4219999999999999E-4</v>
      </c>
      <c r="E332" s="88">
        <v>52458</v>
      </c>
      <c r="F332" s="88">
        <v>-78482.739599999986</v>
      </c>
      <c r="G332" s="88">
        <v>79885</v>
      </c>
      <c r="H332" s="88"/>
      <c r="I332" s="89">
        <v>0</v>
      </c>
      <c r="J332" s="89">
        <v>160541</v>
      </c>
      <c r="K332" s="89">
        <v>0</v>
      </c>
      <c r="L332" s="88">
        <v>9100</v>
      </c>
      <c r="M332" s="88"/>
      <c r="N332" s="89">
        <v>18778</v>
      </c>
      <c r="O332" s="89">
        <v>183284</v>
      </c>
      <c r="P332" s="89">
        <v>0</v>
      </c>
      <c r="Q332" s="88">
        <v>7367</v>
      </c>
      <c r="R332" s="88"/>
      <c r="S332" s="89">
        <v>36473</v>
      </c>
      <c r="T332" s="90">
        <v>-82</v>
      </c>
      <c r="U332" s="90">
        <v>36391</v>
      </c>
    </row>
    <row r="333" spans="1:21">
      <c r="A333" s="86">
        <v>93451</v>
      </c>
      <c r="B333" s="87" t="s">
        <v>362</v>
      </c>
      <c r="C333" s="156">
        <v>7.6698889969264262E-5</v>
      </c>
      <c r="D333" s="156">
        <v>7.2700000000000005E-5</v>
      </c>
      <c r="E333" s="88">
        <v>45586</v>
      </c>
      <c r="F333" s="88">
        <v>-40124.438600000001</v>
      </c>
      <c r="G333" s="88">
        <v>34422</v>
      </c>
      <c r="H333" s="88"/>
      <c r="I333" s="89">
        <v>0</v>
      </c>
      <c r="J333" s="89">
        <v>69177</v>
      </c>
      <c r="K333" s="89">
        <v>0</v>
      </c>
      <c r="L333" s="88">
        <v>14117</v>
      </c>
      <c r="M333" s="88"/>
      <c r="N333" s="89">
        <v>8091</v>
      </c>
      <c r="O333" s="89">
        <v>78977</v>
      </c>
      <c r="P333" s="89">
        <v>0</v>
      </c>
      <c r="Q333" s="88">
        <v>4505.93</v>
      </c>
      <c r="R333" s="88"/>
      <c r="S333" s="89">
        <v>15716</v>
      </c>
      <c r="T333" s="90">
        <v>2189</v>
      </c>
      <c r="U333" s="90">
        <v>17905</v>
      </c>
    </row>
    <row r="334" spans="1:21">
      <c r="A334" s="86">
        <v>93461</v>
      </c>
      <c r="B334" s="87" t="s">
        <v>363</v>
      </c>
      <c r="C334" s="156">
        <v>1.719942861172363E-5</v>
      </c>
      <c r="D334" s="156">
        <v>1.7499999999999998E-5</v>
      </c>
      <c r="E334" s="88">
        <v>7817</v>
      </c>
      <c r="F334" s="88">
        <v>-9658.5649999999987</v>
      </c>
      <c r="G334" s="88">
        <v>7719</v>
      </c>
      <c r="H334" s="88"/>
      <c r="I334" s="89">
        <v>0</v>
      </c>
      <c r="J334" s="89">
        <v>15513</v>
      </c>
      <c r="K334" s="89">
        <v>0</v>
      </c>
      <c r="L334" s="88">
        <v>524</v>
      </c>
      <c r="M334" s="88"/>
      <c r="N334" s="89">
        <v>1814</v>
      </c>
      <c r="O334" s="89">
        <v>17711</v>
      </c>
      <c r="P334" s="89">
        <v>0</v>
      </c>
      <c r="Q334" s="88">
        <v>0</v>
      </c>
      <c r="R334" s="88"/>
      <c r="S334" s="89">
        <v>3524</v>
      </c>
      <c r="T334" s="90">
        <v>145</v>
      </c>
      <c r="U334" s="90">
        <v>3669</v>
      </c>
    </row>
    <row r="335" spans="1:21">
      <c r="A335" s="86">
        <v>93471</v>
      </c>
      <c r="B335" s="87" t="s">
        <v>364</v>
      </c>
      <c r="C335" s="156">
        <v>1.3400358034836884E-5</v>
      </c>
      <c r="D335" s="156">
        <v>1.4399999999999999E-5</v>
      </c>
      <c r="E335" s="88">
        <v>7432</v>
      </c>
      <c r="F335" s="88">
        <v>-7947.6192000000001</v>
      </c>
      <c r="G335" s="88">
        <v>6014</v>
      </c>
      <c r="H335" s="88"/>
      <c r="I335" s="89">
        <v>0</v>
      </c>
      <c r="J335" s="89">
        <v>12086</v>
      </c>
      <c r="K335" s="89">
        <v>0</v>
      </c>
      <c r="L335" s="88">
        <v>852</v>
      </c>
      <c r="M335" s="88"/>
      <c r="N335" s="89">
        <v>1414</v>
      </c>
      <c r="O335" s="89">
        <v>13798</v>
      </c>
      <c r="P335" s="89">
        <v>0</v>
      </c>
      <c r="Q335" s="88">
        <v>191.36</v>
      </c>
      <c r="R335" s="88"/>
      <c r="S335" s="89">
        <v>2746</v>
      </c>
      <c r="T335" s="90">
        <v>159</v>
      </c>
      <c r="U335" s="90">
        <v>2905</v>
      </c>
    </row>
    <row r="336" spans="1:21">
      <c r="A336" s="86">
        <v>93501</v>
      </c>
      <c r="B336" s="87" t="s">
        <v>365</v>
      </c>
      <c r="C336" s="156">
        <v>3.4707996843293164E-3</v>
      </c>
      <c r="D336" s="156">
        <v>3.3026000000000002E-3</v>
      </c>
      <c r="E336" s="88">
        <v>1383576</v>
      </c>
      <c r="F336" s="88">
        <v>-1822764.3868</v>
      </c>
      <c r="G336" s="88">
        <v>1557674</v>
      </c>
      <c r="H336" s="88"/>
      <c r="I336" s="89">
        <v>0</v>
      </c>
      <c r="J336" s="89">
        <v>3130370</v>
      </c>
      <c r="K336" s="89">
        <v>0</v>
      </c>
      <c r="L336" s="88">
        <v>238351</v>
      </c>
      <c r="M336" s="88"/>
      <c r="N336" s="89">
        <v>366145</v>
      </c>
      <c r="O336" s="89">
        <v>3573838</v>
      </c>
      <c r="P336" s="89">
        <v>0</v>
      </c>
      <c r="Q336" s="88">
        <v>0</v>
      </c>
      <c r="R336" s="88"/>
      <c r="S336" s="89">
        <v>711174</v>
      </c>
      <c r="T336" s="90">
        <v>73068</v>
      </c>
      <c r="U336" s="90">
        <v>784241</v>
      </c>
    </row>
    <row r="337" spans="1:21">
      <c r="A337" s="86">
        <v>93511</v>
      </c>
      <c r="B337" s="87" t="s">
        <v>366</v>
      </c>
      <c r="C337" s="156">
        <v>1.1419939308304956E-4</v>
      </c>
      <c r="D337" s="156">
        <v>1.247E-4</v>
      </c>
      <c r="E337" s="88">
        <v>44956</v>
      </c>
      <c r="F337" s="88">
        <v>-68824.174599999998</v>
      </c>
      <c r="G337" s="88">
        <v>51252</v>
      </c>
      <c r="H337" s="88"/>
      <c r="I337" s="89">
        <v>0</v>
      </c>
      <c r="J337" s="89">
        <v>102999</v>
      </c>
      <c r="K337" s="89">
        <v>0</v>
      </c>
      <c r="L337" s="88">
        <v>7818.85</v>
      </c>
      <c r="M337" s="88"/>
      <c r="N337" s="89">
        <v>12047</v>
      </c>
      <c r="O337" s="89">
        <v>117590</v>
      </c>
      <c r="P337" s="89">
        <v>0</v>
      </c>
      <c r="Q337" s="88">
        <v>8692</v>
      </c>
      <c r="R337" s="88"/>
      <c r="S337" s="89">
        <v>23400</v>
      </c>
      <c r="T337" s="90">
        <v>340</v>
      </c>
      <c r="U337" s="90">
        <v>23739</v>
      </c>
    </row>
    <row r="338" spans="1:21">
      <c r="A338" s="86">
        <v>93517</v>
      </c>
      <c r="B338" s="87" t="s">
        <v>367</v>
      </c>
      <c r="C338" s="156">
        <v>6.5999102925152736E-6</v>
      </c>
      <c r="D338" s="156">
        <v>3.9999999999999998E-6</v>
      </c>
      <c r="E338" s="88">
        <v>4102</v>
      </c>
      <c r="F338" s="88">
        <v>-2207.672</v>
      </c>
      <c r="G338" s="88">
        <v>2962</v>
      </c>
      <c r="H338" s="88"/>
      <c r="I338" s="89">
        <v>0</v>
      </c>
      <c r="J338" s="89">
        <v>5953</v>
      </c>
      <c r="K338" s="89">
        <v>0</v>
      </c>
      <c r="L338" s="88">
        <v>2940</v>
      </c>
      <c r="M338" s="88"/>
      <c r="N338" s="89">
        <v>696</v>
      </c>
      <c r="O338" s="89">
        <v>6796</v>
      </c>
      <c r="P338" s="89">
        <v>0</v>
      </c>
      <c r="Q338" s="88">
        <v>1518.92</v>
      </c>
      <c r="R338" s="88"/>
      <c r="S338" s="89">
        <v>1352</v>
      </c>
      <c r="T338" s="90">
        <v>262</v>
      </c>
      <c r="U338" s="90">
        <v>1614</v>
      </c>
    </row>
    <row r="339" spans="1:21">
      <c r="A339" s="86">
        <v>93521</v>
      </c>
      <c r="B339" s="87" t="s">
        <v>368</v>
      </c>
      <c r="C339" s="156">
        <v>4.7500002242203656E-4</v>
      </c>
      <c r="D339" s="156">
        <v>4.7249999999999999E-4</v>
      </c>
      <c r="E339" s="88">
        <v>188711</v>
      </c>
      <c r="F339" s="88">
        <v>-260781.255</v>
      </c>
      <c r="G339" s="88">
        <v>213177.15</v>
      </c>
      <c r="H339" s="88"/>
      <c r="I339" s="89">
        <v>0</v>
      </c>
      <c r="J339" s="89">
        <v>428410.1</v>
      </c>
      <c r="K339" s="89">
        <v>0</v>
      </c>
      <c r="L339" s="88">
        <v>0</v>
      </c>
      <c r="M339" s="88"/>
      <c r="N339" s="89">
        <v>50109</v>
      </c>
      <c r="O339" s="89">
        <v>489101</v>
      </c>
      <c r="P339" s="89">
        <v>0</v>
      </c>
      <c r="Q339" s="88">
        <v>15750</v>
      </c>
      <c r="R339" s="88"/>
      <c r="S339" s="89">
        <v>97328.45</v>
      </c>
      <c r="T339" s="90">
        <v>-5094</v>
      </c>
      <c r="U339" s="90">
        <v>92234</v>
      </c>
    </row>
    <row r="340" spans="1:21">
      <c r="A340" s="86">
        <v>93527</v>
      </c>
      <c r="B340" s="87" t="s">
        <v>369</v>
      </c>
      <c r="C340" s="156">
        <v>5.3989137875639793E-6</v>
      </c>
      <c r="D340" s="156">
        <v>5.6999999999999996E-6</v>
      </c>
      <c r="E340" s="88">
        <v>8588</v>
      </c>
      <c r="F340" s="88">
        <v>-3145.9325999999996</v>
      </c>
      <c r="G340" s="88">
        <v>2423</v>
      </c>
      <c r="H340" s="88"/>
      <c r="I340" s="89">
        <v>0</v>
      </c>
      <c r="J340" s="89">
        <v>4870</v>
      </c>
      <c r="K340" s="89">
        <v>0</v>
      </c>
      <c r="L340" s="88">
        <v>9097</v>
      </c>
      <c r="M340" s="88"/>
      <c r="N340" s="89">
        <v>570</v>
      </c>
      <c r="O340" s="89">
        <v>5560</v>
      </c>
      <c r="P340" s="89">
        <v>0</v>
      </c>
      <c r="Q340" s="88">
        <v>0</v>
      </c>
      <c r="R340" s="88"/>
      <c r="S340" s="89">
        <v>1106</v>
      </c>
      <c r="T340" s="90">
        <v>2690</v>
      </c>
      <c r="U340" s="90">
        <v>3797</v>
      </c>
    </row>
    <row r="341" spans="1:21">
      <c r="A341" s="86">
        <v>93531</v>
      </c>
      <c r="B341" s="87" t="s">
        <v>370</v>
      </c>
      <c r="C341" s="156">
        <v>2.4699529234480691E-5</v>
      </c>
      <c r="D341" s="156">
        <v>2.9200000000000002E-5</v>
      </c>
      <c r="E341" s="88">
        <v>13849</v>
      </c>
      <c r="F341" s="88">
        <v>-16116.0056</v>
      </c>
      <c r="G341" s="88">
        <v>11085</v>
      </c>
      <c r="H341" s="88"/>
      <c r="I341" s="89">
        <v>0</v>
      </c>
      <c r="J341" s="89">
        <v>22277</v>
      </c>
      <c r="K341" s="89">
        <v>0</v>
      </c>
      <c r="L341" s="88">
        <v>0</v>
      </c>
      <c r="M341" s="88"/>
      <c r="N341" s="89">
        <v>2606</v>
      </c>
      <c r="O341" s="89">
        <v>25433</v>
      </c>
      <c r="P341" s="89">
        <v>0</v>
      </c>
      <c r="Q341" s="88">
        <v>3260</v>
      </c>
      <c r="R341" s="88"/>
      <c r="S341" s="89">
        <v>5061</v>
      </c>
      <c r="T341" s="90">
        <v>-1078</v>
      </c>
      <c r="U341" s="90">
        <v>3983</v>
      </c>
    </row>
    <row r="342" spans="1:21">
      <c r="A342" s="86">
        <v>93537</v>
      </c>
      <c r="B342" s="87" t="s">
        <v>371</v>
      </c>
      <c r="C342" s="156">
        <v>1.1299171199643805E-5</v>
      </c>
      <c r="D342" s="156">
        <v>1.0499999999999999E-5</v>
      </c>
      <c r="E342" s="88">
        <v>3658</v>
      </c>
      <c r="F342" s="88">
        <v>-5795.1390000000001</v>
      </c>
      <c r="G342" s="88">
        <v>5071</v>
      </c>
      <c r="H342" s="88"/>
      <c r="I342" s="89">
        <v>0</v>
      </c>
      <c r="J342" s="89">
        <v>10192</v>
      </c>
      <c r="K342" s="89">
        <v>0</v>
      </c>
      <c r="L342" s="88">
        <v>0</v>
      </c>
      <c r="M342" s="88"/>
      <c r="N342" s="89">
        <v>1192</v>
      </c>
      <c r="O342" s="89">
        <v>11635</v>
      </c>
      <c r="P342" s="89">
        <v>0</v>
      </c>
      <c r="Q342" s="88">
        <v>253</v>
      </c>
      <c r="R342" s="88"/>
      <c r="S342" s="89">
        <v>2315</v>
      </c>
      <c r="T342" s="90">
        <v>-70</v>
      </c>
      <c r="U342" s="90">
        <v>2245</v>
      </c>
    </row>
    <row r="343" spans="1:21">
      <c r="A343" s="86">
        <v>93541</v>
      </c>
      <c r="B343" s="87" t="s">
        <v>372</v>
      </c>
      <c r="C343" s="156">
        <v>1.0689982991009883E-4</v>
      </c>
      <c r="D343" s="156">
        <v>1.0900000000000001E-4</v>
      </c>
      <c r="E343" s="88">
        <v>44172</v>
      </c>
      <c r="F343" s="88">
        <v>-60159.062000000005</v>
      </c>
      <c r="G343" s="88">
        <v>47976</v>
      </c>
      <c r="H343" s="88"/>
      <c r="I343" s="89">
        <v>0</v>
      </c>
      <c r="J343" s="89">
        <v>96415</v>
      </c>
      <c r="K343" s="89">
        <v>0</v>
      </c>
      <c r="L343" s="88">
        <v>12860</v>
      </c>
      <c r="M343" s="88"/>
      <c r="N343" s="89">
        <v>11277</v>
      </c>
      <c r="O343" s="89">
        <v>110074</v>
      </c>
      <c r="P343" s="89">
        <v>0</v>
      </c>
      <c r="Q343" s="88">
        <v>1056</v>
      </c>
      <c r="R343" s="88"/>
      <c r="S343" s="89">
        <v>21904</v>
      </c>
      <c r="T343" s="90">
        <v>4025</v>
      </c>
      <c r="U343" s="90">
        <v>25929</v>
      </c>
    </row>
    <row r="344" spans="1:21">
      <c r="A344" s="86">
        <v>93601</v>
      </c>
      <c r="B344" s="87" t="s">
        <v>373</v>
      </c>
      <c r="C344" s="156">
        <v>1.0990599769239018E-2</v>
      </c>
      <c r="D344" s="156">
        <v>1.14287E-2</v>
      </c>
      <c r="E344" s="88">
        <v>4686744</v>
      </c>
      <c r="F344" s="88">
        <v>-6307705.2466000002</v>
      </c>
      <c r="G344" s="88">
        <v>4932515</v>
      </c>
      <c r="H344" s="88"/>
      <c r="I344" s="89">
        <v>0</v>
      </c>
      <c r="J344" s="89">
        <v>9912598</v>
      </c>
      <c r="K344" s="89">
        <v>0</v>
      </c>
      <c r="L344" s="88">
        <v>0</v>
      </c>
      <c r="M344" s="88"/>
      <c r="N344" s="89">
        <v>1159431</v>
      </c>
      <c r="O344" s="89">
        <v>11316878</v>
      </c>
      <c r="P344" s="89">
        <v>0</v>
      </c>
      <c r="Q344" s="88">
        <v>222320</v>
      </c>
      <c r="R344" s="88"/>
      <c r="S344" s="89">
        <v>2251996</v>
      </c>
      <c r="T344" s="90">
        <v>-63502</v>
      </c>
      <c r="U344" s="90">
        <v>2188493</v>
      </c>
    </row>
    <row r="345" spans="1:21">
      <c r="A345" s="86">
        <v>93602</v>
      </c>
      <c r="B345" s="87" t="s">
        <v>374</v>
      </c>
      <c r="C345" s="156">
        <v>1.8729974992523341E-4</v>
      </c>
      <c r="D345" s="156">
        <v>1.7919999999999999E-4</v>
      </c>
      <c r="E345" s="88">
        <v>71337</v>
      </c>
      <c r="F345" s="88">
        <v>-98903.705600000001</v>
      </c>
      <c r="G345" s="88">
        <v>84059</v>
      </c>
      <c r="H345" s="88"/>
      <c r="I345" s="89">
        <v>0</v>
      </c>
      <c r="J345" s="89">
        <v>168929</v>
      </c>
      <c r="K345" s="89">
        <v>0</v>
      </c>
      <c r="L345" s="88">
        <v>1615</v>
      </c>
      <c r="M345" s="88"/>
      <c r="N345" s="89">
        <v>19759</v>
      </c>
      <c r="O345" s="89">
        <v>192860</v>
      </c>
      <c r="P345" s="89">
        <v>0</v>
      </c>
      <c r="Q345" s="88">
        <v>2781</v>
      </c>
      <c r="R345" s="88"/>
      <c r="S345" s="89">
        <v>38378</v>
      </c>
      <c r="T345" s="90">
        <v>-507</v>
      </c>
      <c r="U345" s="90">
        <v>37871</v>
      </c>
    </row>
    <row r="346" spans="1:21">
      <c r="A346" s="86">
        <v>93609</v>
      </c>
      <c r="B346" s="87" t="s">
        <v>375</v>
      </c>
      <c r="C346" s="156">
        <v>2.7770002692343275E-3</v>
      </c>
      <c r="D346" s="156">
        <v>2.6464000000000001E-3</v>
      </c>
      <c r="E346" s="88">
        <v>1190904</v>
      </c>
      <c r="F346" s="88">
        <v>-1460595.7952000001</v>
      </c>
      <c r="G346" s="88">
        <v>1246301</v>
      </c>
      <c r="H346" s="88"/>
      <c r="I346" s="89">
        <v>0</v>
      </c>
      <c r="J346" s="89">
        <v>2504621</v>
      </c>
      <c r="K346" s="89">
        <v>0</v>
      </c>
      <c r="L346" s="88">
        <v>629094</v>
      </c>
      <c r="M346" s="88"/>
      <c r="N346" s="89">
        <v>292954</v>
      </c>
      <c r="O346" s="89">
        <v>2859441</v>
      </c>
      <c r="P346" s="89">
        <v>0</v>
      </c>
      <c r="Q346" s="88">
        <v>0</v>
      </c>
      <c r="R346" s="88"/>
      <c r="S346" s="89">
        <v>569013</v>
      </c>
      <c r="T346" s="90">
        <v>200451</v>
      </c>
      <c r="U346" s="90">
        <v>769464</v>
      </c>
    </row>
    <row r="347" spans="1:21">
      <c r="A347" s="86">
        <v>93610</v>
      </c>
      <c r="B347" s="87" t="s">
        <v>376</v>
      </c>
      <c r="C347" s="156">
        <v>1.8400425116674925E-5</v>
      </c>
      <c r="D347" s="156">
        <v>1.2799999999999999E-5</v>
      </c>
      <c r="E347" s="88">
        <v>6217</v>
      </c>
      <c r="F347" s="88">
        <v>-7064.5504000000001</v>
      </c>
      <c r="G347" s="88">
        <v>8258</v>
      </c>
      <c r="H347" s="88"/>
      <c r="I347" s="89">
        <v>0</v>
      </c>
      <c r="J347" s="89">
        <v>16595</v>
      </c>
      <c r="K347" s="89">
        <v>0</v>
      </c>
      <c r="L347" s="88">
        <v>4619</v>
      </c>
      <c r="M347" s="88"/>
      <c r="N347" s="89">
        <v>1941</v>
      </c>
      <c r="O347" s="89">
        <v>18946</v>
      </c>
      <c r="P347" s="89">
        <v>0</v>
      </c>
      <c r="Q347" s="88">
        <v>0</v>
      </c>
      <c r="R347" s="88"/>
      <c r="S347" s="89">
        <v>3770</v>
      </c>
      <c r="T347" s="90">
        <v>1334</v>
      </c>
      <c r="U347" s="90">
        <v>5104</v>
      </c>
    </row>
    <row r="348" spans="1:21">
      <c r="A348" s="86">
        <v>93611</v>
      </c>
      <c r="B348" s="87" t="s">
        <v>377</v>
      </c>
      <c r="C348" s="156">
        <v>6.903499481389316E-3</v>
      </c>
      <c r="D348" s="156">
        <v>7.1165000000000004E-3</v>
      </c>
      <c r="E348" s="88">
        <v>2849642</v>
      </c>
      <c r="F348" s="88">
        <v>-3927724.4470000002</v>
      </c>
      <c r="G348" s="88">
        <v>3098249</v>
      </c>
      <c r="H348" s="88"/>
      <c r="I348" s="89">
        <v>0</v>
      </c>
      <c r="J348" s="89">
        <v>6226377</v>
      </c>
      <c r="K348" s="89">
        <v>0</v>
      </c>
      <c r="L348" s="88">
        <v>0</v>
      </c>
      <c r="M348" s="88"/>
      <c r="N348" s="89">
        <v>728271</v>
      </c>
      <c r="O348" s="89">
        <v>7108444</v>
      </c>
      <c r="P348" s="89">
        <v>0</v>
      </c>
      <c r="Q348" s="88">
        <v>344120</v>
      </c>
      <c r="R348" s="88"/>
      <c r="S348" s="89">
        <v>1414541</v>
      </c>
      <c r="T348" s="90">
        <v>-106018</v>
      </c>
      <c r="U348" s="90">
        <v>1308523</v>
      </c>
    </row>
    <row r="349" spans="1:21">
      <c r="A349" s="86">
        <v>93617</v>
      </c>
      <c r="B349" s="87" t="s">
        <v>378</v>
      </c>
      <c r="C349" s="156">
        <v>7.919892351018328E-5</v>
      </c>
      <c r="D349" s="156">
        <v>8.2100000000000003E-5</v>
      </c>
      <c r="E349" s="88">
        <v>47597</v>
      </c>
      <c r="F349" s="88">
        <v>-45312.467799999999</v>
      </c>
      <c r="G349" s="88">
        <v>35544</v>
      </c>
      <c r="H349" s="88"/>
      <c r="I349" s="89">
        <v>0</v>
      </c>
      <c r="J349" s="89">
        <v>71432</v>
      </c>
      <c r="K349" s="89">
        <v>0</v>
      </c>
      <c r="L349" s="88">
        <v>21174</v>
      </c>
      <c r="M349" s="88"/>
      <c r="N349" s="89">
        <v>8355</v>
      </c>
      <c r="O349" s="89">
        <v>81551</v>
      </c>
      <c r="P349" s="89">
        <v>0</v>
      </c>
      <c r="Q349" s="88">
        <v>0</v>
      </c>
      <c r="R349" s="88"/>
      <c r="S349" s="89">
        <v>16228</v>
      </c>
      <c r="T349" s="90">
        <v>6350</v>
      </c>
      <c r="U349" s="90">
        <v>22579</v>
      </c>
    </row>
    <row r="350" spans="1:21">
      <c r="A350" s="86">
        <v>93618</v>
      </c>
      <c r="B350" s="87" t="s">
        <v>379</v>
      </c>
      <c r="C350" s="156">
        <v>1.0200671613482417E-5</v>
      </c>
      <c r="D350" s="156">
        <v>9.5999999999999996E-6</v>
      </c>
      <c r="E350" s="88">
        <v>22501</v>
      </c>
      <c r="F350" s="88">
        <v>-5298.4128000000001</v>
      </c>
      <c r="G350" s="88">
        <v>4578</v>
      </c>
      <c r="H350" s="88"/>
      <c r="I350" s="89">
        <v>0</v>
      </c>
      <c r="J350" s="89">
        <v>9200</v>
      </c>
      <c r="K350" s="89">
        <v>0</v>
      </c>
      <c r="L350" s="88">
        <v>17088</v>
      </c>
      <c r="M350" s="88"/>
      <c r="N350" s="89">
        <v>1076</v>
      </c>
      <c r="O350" s="89">
        <v>10503</v>
      </c>
      <c r="P350" s="89">
        <v>0</v>
      </c>
      <c r="Q350" s="88">
        <v>0</v>
      </c>
      <c r="R350" s="88"/>
      <c r="S350" s="89">
        <v>2090</v>
      </c>
      <c r="T350" s="90">
        <v>4629</v>
      </c>
      <c r="U350" s="90">
        <v>6719</v>
      </c>
    </row>
    <row r="351" spans="1:21">
      <c r="A351" s="86">
        <v>93621</v>
      </c>
      <c r="B351" s="87" t="s">
        <v>380</v>
      </c>
      <c r="C351" s="156">
        <v>9.5950039511895411E-4</v>
      </c>
      <c r="D351" s="156">
        <v>9.5149999999999998E-4</v>
      </c>
      <c r="E351" s="88">
        <v>351795</v>
      </c>
      <c r="F351" s="88">
        <v>-525149.97699999996</v>
      </c>
      <c r="G351" s="88">
        <v>430618</v>
      </c>
      <c r="H351" s="88"/>
      <c r="I351" s="89">
        <v>0</v>
      </c>
      <c r="J351" s="89">
        <v>865388</v>
      </c>
      <c r="K351" s="89">
        <v>0</v>
      </c>
      <c r="L351" s="88">
        <v>0</v>
      </c>
      <c r="M351" s="88"/>
      <c r="N351" s="89">
        <v>101221</v>
      </c>
      <c r="O351" s="89">
        <v>987985</v>
      </c>
      <c r="P351" s="89">
        <v>0</v>
      </c>
      <c r="Q351" s="88">
        <v>63881</v>
      </c>
      <c r="R351" s="88"/>
      <c r="S351" s="89">
        <v>196603</v>
      </c>
      <c r="T351" s="90">
        <v>-19472</v>
      </c>
      <c r="U351" s="90">
        <v>177131</v>
      </c>
    </row>
    <row r="352" spans="1:21">
      <c r="A352" s="86">
        <v>93623</v>
      </c>
      <c r="B352" s="87" t="s">
        <v>381</v>
      </c>
      <c r="C352" s="156">
        <v>1.239989897969193E-5</v>
      </c>
      <c r="D352" s="156">
        <v>1.26E-5</v>
      </c>
      <c r="E352" s="88">
        <v>8314</v>
      </c>
      <c r="F352" s="88">
        <v>-6954.1668</v>
      </c>
      <c r="G352" s="88">
        <v>5565</v>
      </c>
      <c r="H352" s="88"/>
      <c r="I352" s="89">
        <v>0</v>
      </c>
      <c r="J352" s="89">
        <v>11184</v>
      </c>
      <c r="K352" s="89">
        <v>0</v>
      </c>
      <c r="L352" s="88">
        <v>2436</v>
      </c>
      <c r="M352" s="88"/>
      <c r="N352" s="89">
        <v>1308</v>
      </c>
      <c r="O352" s="89">
        <v>12768</v>
      </c>
      <c r="P352" s="89">
        <v>0</v>
      </c>
      <c r="Q352" s="88">
        <v>2.99</v>
      </c>
      <c r="R352" s="88"/>
      <c r="S352" s="89">
        <v>2541</v>
      </c>
      <c r="T352" s="90">
        <v>637</v>
      </c>
      <c r="U352" s="90">
        <v>3178</v>
      </c>
    </row>
    <row r="353" spans="1:21">
      <c r="A353" s="86">
        <v>93631</v>
      </c>
      <c r="B353" s="87" t="s">
        <v>382</v>
      </c>
      <c r="C353" s="156">
        <v>2.3679907711909797E-4</v>
      </c>
      <c r="D353" s="156">
        <v>2.4279999999999999E-4</v>
      </c>
      <c r="E353" s="88">
        <v>87008</v>
      </c>
      <c r="F353" s="88">
        <v>-134005.69039999999</v>
      </c>
      <c r="G353" s="88">
        <v>106274</v>
      </c>
      <c r="H353" s="88"/>
      <c r="I353" s="89">
        <v>0</v>
      </c>
      <c r="J353" s="89">
        <v>213574</v>
      </c>
      <c r="K353" s="89">
        <v>0</v>
      </c>
      <c r="L353" s="88">
        <v>1313</v>
      </c>
      <c r="M353" s="88"/>
      <c r="N353" s="89">
        <v>24981</v>
      </c>
      <c r="O353" s="89">
        <v>243830</v>
      </c>
      <c r="P353" s="89">
        <v>0</v>
      </c>
      <c r="Q353" s="88">
        <v>11877</v>
      </c>
      <c r="R353" s="88"/>
      <c r="S353" s="89">
        <v>48521</v>
      </c>
      <c r="T353" s="90">
        <v>-2670</v>
      </c>
      <c r="U353" s="90">
        <v>45851</v>
      </c>
    </row>
    <row r="354" spans="1:21">
      <c r="A354" s="86">
        <v>93641</v>
      </c>
      <c r="B354" s="87" t="s">
        <v>383</v>
      </c>
      <c r="C354" s="156">
        <v>4.3099954351155613E-4</v>
      </c>
      <c r="D354" s="156">
        <v>4.1619999999999998E-4</v>
      </c>
      <c r="E354" s="88">
        <v>185702</v>
      </c>
      <c r="F354" s="88">
        <v>-229708.27159999998</v>
      </c>
      <c r="G354" s="88">
        <v>193430</v>
      </c>
      <c r="H354" s="88"/>
      <c r="I354" s="89">
        <v>0</v>
      </c>
      <c r="J354" s="89">
        <v>388726</v>
      </c>
      <c r="K354" s="89">
        <v>0</v>
      </c>
      <c r="L354" s="88">
        <v>22249</v>
      </c>
      <c r="M354" s="88"/>
      <c r="N354" s="89">
        <v>45467</v>
      </c>
      <c r="O354" s="89">
        <v>443795</v>
      </c>
      <c r="P354" s="89">
        <v>0</v>
      </c>
      <c r="Q354" s="88">
        <v>0</v>
      </c>
      <c r="R354" s="88"/>
      <c r="S354" s="89">
        <v>88313</v>
      </c>
      <c r="T354" s="90">
        <v>6126</v>
      </c>
      <c r="U354" s="90">
        <v>94439</v>
      </c>
    </row>
    <row r="355" spans="1:21">
      <c r="A355" s="86">
        <v>93647</v>
      </c>
      <c r="B355" s="87" t="s">
        <v>384</v>
      </c>
      <c r="C355" s="156">
        <v>6.0005261369829948E-6</v>
      </c>
      <c r="D355" s="156">
        <v>5.4999999999999999E-6</v>
      </c>
      <c r="E355" s="88">
        <v>11547</v>
      </c>
      <c r="F355" s="88">
        <v>-3035.549</v>
      </c>
      <c r="G355" s="88">
        <v>2693</v>
      </c>
      <c r="H355" s="88"/>
      <c r="I355" s="89">
        <v>0</v>
      </c>
      <c r="J355" s="89">
        <v>5411</v>
      </c>
      <c r="K355" s="89">
        <v>0</v>
      </c>
      <c r="L355" s="88">
        <v>8515</v>
      </c>
      <c r="M355" s="88"/>
      <c r="N355" s="89">
        <v>633</v>
      </c>
      <c r="O355" s="89">
        <v>6178</v>
      </c>
      <c r="P355" s="89">
        <v>0</v>
      </c>
      <c r="Q355" s="88">
        <v>0</v>
      </c>
      <c r="R355" s="88"/>
      <c r="S355" s="89">
        <v>1229</v>
      </c>
      <c r="T355" s="90">
        <v>2298</v>
      </c>
      <c r="U355" s="90">
        <v>3528</v>
      </c>
    </row>
    <row r="356" spans="1:21">
      <c r="A356" s="86">
        <v>93651</v>
      </c>
      <c r="B356" s="87" t="s">
        <v>385</v>
      </c>
      <c r="C356" s="156">
        <v>4.2160102169729909E-4</v>
      </c>
      <c r="D356" s="156">
        <v>3.9379999999999998E-4</v>
      </c>
      <c r="E356" s="88">
        <v>162955</v>
      </c>
      <c r="F356" s="88">
        <v>-217345.30839999998</v>
      </c>
      <c r="G356" s="88">
        <v>189212</v>
      </c>
      <c r="H356" s="88"/>
      <c r="I356" s="89">
        <v>0</v>
      </c>
      <c r="J356" s="89">
        <v>380248</v>
      </c>
      <c r="K356" s="89">
        <v>0</v>
      </c>
      <c r="L356" s="88">
        <v>12236</v>
      </c>
      <c r="M356" s="88"/>
      <c r="N356" s="89">
        <v>44476</v>
      </c>
      <c r="O356" s="89">
        <v>434116</v>
      </c>
      <c r="P356" s="89">
        <v>0</v>
      </c>
      <c r="Q356" s="88">
        <v>1883.7</v>
      </c>
      <c r="R356" s="88"/>
      <c r="S356" s="89">
        <v>86387</v>
      </c>
      <c r="T356" s="90">
        <v>2573</v>
      </c>
      <c r="U356" s="90">
        <v>88960</v>
      </c>
    </row>
    <row r="357" spans="1:21">
      <c r="A357" s="86">
        <v>93661</v>
      </c>
      <c r="B357" s="87" t="s">
        <v>386</v>
      </c>
      <c r="C357" s="156">
        <v>1.2749948239298327E-4</v>
      </c>
      <c r="D357" s="156">
        <v>1.3520000000000001E-4</v>
      </c>
      <c r="E357" s="88">
        <v>62267</v>
      </c>
      <c r="F357" s="88">
        <v>-74619.313600000009</v>
      </c>
      <c r="G357" s="88">
        <v>57221</v>
      </c>
      <c r="H357" s="88"/>
      <c r="I357" s="89">
        <v>0</v>
      </c>
      <c r="J357" s="89">
        <v>114994</v>
      </c>
      <c r="K357" s="89">
        <v>0</v>
      </c>
      <c r="L357" s="88">
        <v>6463</v>
      </c>
      <c r="M357" s="88"/>
      <c r="N357" s="89">
        <v>13450</v>
      </c>
      <c r="O357" s="89">
        <v>131285</v>
      </c>
      <c r="P357" s="89">
        <v>0</v>
      </c>
      <c r="Q357" s="88">
        <v>0</v>
      </c>
      <c r="R357" s="88"/>
      <c r="S357" s="89">
        <v>26125</v>
      </c>
      <c r="T357" s="90">
        <v>1966</v>
      </c>
      <c r="U357" s="90">
        <v>28091</v>
      </c>
    </row>
    <row r="358" spans="1:21">
      <c r="A358" s="86">
        <v>93671</v>
      </c>
      <c r="B358" s="87" t="s">
        <v>387</v>
      </c>
      <c r="C358" s="156">
        <v>3.570992650640337E-4</v>
      </c>
      <c r="D358" s="156">
        <v>2.8600000000000001E-4</v>
      </c>
      <c r="E358" s="88">
        <v>138775</v>
      </c>
      <c r="F358" s="88">
        <v>-157848.54800000001</v>
      </c>
      <c r="G358" s="88">
        <v>160264</v>
      </c>
      <c r="H358" s="88"/>
      <c r="I358" s="89">
        <v>0</v>
      </c>
      <c r="J358" s="89">
        <v>322074</v>
      </c>
      <c r="K358" s="89">
        <v>0</v>
      </c>
      <c r="L358" s="88">
        <v>97320</v>
      </c>
      <c r="M358" s="88"/>
      <c r="N358" s="89">
        <v>37672</v>
      </c>
      <c r="O358" s="89">
        <v>367701</v>
      </c>
      <c r="P358" s="89">
        <v>0</v>
      </c>
      <c r="Q358" s="88">
        <v>0</v>
      </c>
      <c r="R358" s="88"/>
      <c r="S358" s="89">
        <v>73171</v>
      </c>
      <c r="T358" s="90">
        <v>29327</v>
      </c>
      <c r="U358" s="90">
        <v>102498</v>
      </c>
    </row>
    <row r="359" spans="1:21">
      <c r="A359" s="86">
        <v>93677</v>
      </c>
      <c r="B359" s="87" t="s">
        <v>388</v>
      </c>
      <c r="C359" s="156">
        <v>0</v>
      </c>
      <c r="D359" s="156">
        <v>0</v>
      </c>
      <c r="E359" s="88"/>
      <c r="F359" s="88">
        <v>0</v>
      </c>
      <c r="G359" s="88">
        <v>0</v>
      </c>
      <c r="H359" s="88"/>
      <c r="I359" s="89">
        <v>0</v>
      </c>
      <c r="J359" s="89">
        <v>0</v>
      </c>
      <c r="K359" s="89">
        <v>0</v>
      </c>
      <c r="L359" s="88">
        <v>0</v>
      </c>
      <c r="M359" s="88"/>
      <c r="N359" s="89">
        <v>0</v>
      </c>
      <c r="O359" s="89">
        <v>0</v>
      </c>
      <c r="P359" s="89">
        <v>0</v>
      </c>
      <c r="Q359" s="88">
        <v>2167.75</v>
      </c>
      <c r="R359" s="88"/>
      <c r="S359" s="89">
        <v>0</v>
      </c>
      <c r="T359" s="90">
        <v>-725</v>
      </c>
      <c r="U359" s="90">
        <v>-725</v>
      </c>
    </row>
    <row r="360" spans="1:21">
      <c r="A360" s="86">
        <v>93681</v>
      </c>
      <c r="B360" s="87" t="s">
        <v>389</v>
      </c>
      <c r="C360" s="156">
        <v>1.2770001984278962E-4</v>
      </c>
      <c r="D360" s="156">
        <v>1.204E-4</v>
      </c>
      <c r="E360" s="88">
        <v>46373</v>
      </c>
      <c r="F360" s="88">
        <v>-66450.927200000006</v>
      </c>
      <c r="G360" s="88">
        <v>57311</v>
      </c>
      <c r="H360" s="88"/>
      <c r="I360" s="89">
        <v>0</v>
      </c>
      <c r="J360" s="89">
        <v>115175</v>
      </c>
      <c r="K360" s="89">
        <v>0</v>
      </c>
      <c r="L360" s="88">
        <v>554</v>
      </c>
      <c r="M360" s="88"/>
      <c r="N360" s="89">
        <v>13471</v>
      </c>
      <c r="O360" s="89">
        <v>131491</v>
      </c>
      <c r="P360" s="89">
        <v>0</v>
      </c>
      <c r="Q360" s="88">
        <v>10838.75</v>
      </c>
      <c r="R360" s="88"/>
      <c r="S360" s="89">
        <v>26166</v>
      </c>
      <c r="T360" s="90">
        <v>-3480</v>
      </c>
      <c r="U360" s="90">
        <v>22686</v>
      </c>
    </row>
    <row r="361" spans="1:21">
      <c r="A361" s="86">
        <v>93691</v>
      </c>
      <c r="B361" s="87" t="s">
        <v>390</v>
      </c>
      <c r="C361" s="156">
        <v>1.1314991376239639E-3</v>
      </c>
      <c r="D361" s="156">
        <v>1.1435E-3</v>
      </c>
      <c r="E361" s="88">
        <v>414994</v>
      </c>
      <c r="F361" s="88">
        <v>-631118.23300000001</v>
      </c>
      <c r="G361" s="88">
        <v>507810</v>
      </c>
      <c r="H361" s="88"/>
      <c r="I361" s="89">
        <v>0</v>
      </c>
      <c r="J361" s="89">
        <v>1020518</v>
      </c>
      <c r="K361" s="89">
        <v>0</v>
      </c>
      <c r="L361" s="88">
        <v>0</v>
      </c>
      <c r="M361" s="88"/>
      <c r="N361" s="89">
        <v>119365</v>
      </c>
      <c r="O361" s="89">
        <v>1165091</v>
      </c>
      <c r="P361" s="89">
        <v>0</v>
      </c>
      <c r="Q361" s="88">
        <v>59651</v>
      </c>
      <c r="R361" s="88"/>
      <c r="S361" s="89">
        <v>231847</v>
      </c>
      <c r="T361" s="90">
        <v>-16633</v>
      </c>
      <c r="U361" s="90">
        <v>215214</v>
      </c>
    </row>
    <row r="362" spans="1:21">
      <c r="A362" s="86">
        <v>93701</v>
      </c>
      <c r="B362" s="87" t="s">
        <v>391</v>
      </c>
      <c r="C362" s="156">
        <v>4.7169973304669589E-4</v>
      </c>
      <c r="D362" s="156">
        <v>4.5029999999999999E-4</v>
      </c>
      <c r="E362" s="88">
        <v>186358</v>
      </c>
      <c r="F362" s="88">
        <v>-248528.67540000001</v>
      </c>
      <c r="G362" s="88">
        <v>211696</v>
      </c>
      <c r="H362" s="88"/>
      <c r="I362" s="89">
        <v>0</v>
      </c>
      <c r="J362" s="89">
        <v>425434</v>
      </c>
      <c r="K362" s="89">
        <v>0</v>
      </c>
      <c r="L362" s="88">
        <v>19505</v>
      </c>
      <c r="M362" s="88"/>
      <c r="N362" s="89">
        <v>49761</v>
      </c>
      <c r="O362" s="89">
        <v>485703</v>
      </c>
      <c r="P362" s="89">
        <v>0</v>
      </c>
      <c r="Q362" s="88">
        <v>0</v>
      </c>
      <c r="R362" s="88"/>
      <c r="S362" s="89">
        <v>96652</v>
      </c>
      <c r="T362" s="90">
        <v>5791</v>
      </c>
      <c r="U362" s="90">
        <v>102443</v>
      </c>
    </row>
    <row r="363" spans="1:21">
      <c r="A363" s="86">
        <v>93704</v>
      </c>
      <c r="B363" s="87" t="s">
        <v>392</v>
      </c>
      <c r="C363" s="156">
        <v>3.2999551462576368E-6</v>
      </c>
      <c r="D363" s="156">
        <v>3.5999999999999998E-6</v>
      </c>
      <c r="E363" s="88">
        <v>1740</v>
      </c>
      <c r="F363" s="88">
        <v>-1986.9048</v>
      </c>
      <c r="G363" s="88">
        <v>1481</v>
      </c>
      <c r="H363" s="88"/>
      <c r="I363" s="89">
        <v>0</v>
      </c>
      <c r="J363" s="89">
        <v>2976</v>
      </c>
      <c r="K363" s="89">
        <v>0</v>
      </c>
      <c r="L363" s="88">
        <v>100</v>
      </c>
      <c r="M363" s="88"/>
      <c r="N363" s="89">
        <v>348</v>
      </c>
      <c r="O363" s="89">
        <v>3398</v>
      </c>
      <c r="P363" s="89">
        <v>0</v>
      </c>
      <c r="Q363" s="88">
        <v>147</v>
      </c>
      <c r="R363" s="88"/>
      <c r="S363" s="89">
        <v>676</v>
      </c>
      <c r="T363" s="90">
        <v>-23</v>
      </c>
      <c r="U363" s="90">
        <v>653</v>
      </c>
    </row>
    <row r="364" spans="1:21">
      <c r="A364" s="86">
        <v>93801</v>
      </c>
      <c r="B364" s="87" t="s">
        <v>393</v>
      </c>
      <c r="C364" s="156">
        <v>4.4960050607803742E-4</v>
      </c>
      <c r="D364" s="156">
        <v>5.4609999999999999E-4</v>
      </c>
      <c r="E364" s="88">
        <v>310339</v>
      </c>
      <c r="F364" s="88">
        <v>-301402.41979999997</v>
      </c>
      <c r="G364" s="88">
        <v>201778</v>
      </c>
      <c r="H364" s="88"/>
      <c r="I364" s="89">
        <v>0</v>
      </c>
      <c r="J364" s="89">
        <v>405501</v>
      </c>
      <c r="K364" s="89">
        <v>0</v>
      </c>
      <c r="L364" s="88">
        <v>32756</v>
      </c>
      <c r="M364" s="88"/>
      <c r="N364" s="89">
        <v>47430</v>
      </c>
      <c r="O364" s="89">
        <v>462947</v>
      </c>
      <c r="P364" s="89">
        <v>0</v>
      </c>
      <c r="Q364" s="88">
        <v>4422.21</v>
      </c>
      <c r="R364" s="88"/>
      <c r="S364" s="89">
        <v>92124</v>
      </c>
      <c r="T364" s="90">
        <v>7096</v>
      </c>
      <c r="U364" s="90">
        <v>99220</v>
      </c>
    </row>
    <row r="365" spans="1:21">
      <c r="A365" s="86">
        <v>93803</v>
      </c>
      <c r="B365" s="87" t="s">
        <v>394</v>
      </c>
      <c r="C365" s="156">
        <v>1.5819953776444697E-4</v>
      </c>
      <c r="D365" s="156">
        <v>1.6320000000000001E-4</v>
      </c>
      <c r="E365" s="88">
        <v>54158</v>
      </c>
      <c r="F365" s="88">
        <v>-90073.017600000006</v>
      </c>
      <c r="G365" s="88">
        <v>70999</v>
      </c>
      <c r="H365" s="88"/>
      <c r="I365" s="89">
        <v>0</v>
      </c>
      <c r="J365" s="89">
        <v>142683</v>
      </c>
      <c r="K365" s="89">
        <v>0</v>
      </c>
      <c r="L365" s="88">
        <v>0</v>
      </c>
      <c r="M365" s="88"/>
      <c r="N365" s="89">
        <v>16689</v>
      </c>
      <c r="O365" s="89">
        <v>162896</v>
      </c>
      <c r="P365" s="89">
        <v>0</v>
      </c>
      <c r="Q365" s="88">
        <v>27950</v>
      </c>
      <c r="R365" s="88"/>
      <c r="S365" s="89">
        <v>32415</v>
      </c>
      <c r="T365" s="90">
        <v>-8492</v>
      </c>
      <c r="U365" s="90">
        <v>23924</v>
      </c>
    </row>
    <row r="366" spans="1:21">
      <c r="A366" s="86">
        <v>93806</v>
      </c>
      <c r="B366" s="87" t="s">
        <v>395</v>
      </c>
      <c r="C366" s="156">
        <v>7.7899886474215547E-5</v>
      </c>
      <c r="D366" s="156">
        <v>7.3700000000000002E-5</v>
      </c>
      <c r="E366" s="88">
        <v>31151</v>
      </c>
      <c r="F366" s="88">
        <v>-40676.356599999999</v>
      </c>
      <c r="G366" s="88">
        <v>34961</v>
      </c>
      <c r="H366" s="88"/>
      <c r="I366" s="89">
        <v>0</v>
      </c>
      <c r="J366" s="89">
        <v>70259</v>
      </c>
      <c r="K366" s="89">
        <v>0</v>
      </c>
      <c r="L366" s="88">
        <v>2429</v>
      </c>
      <c r="M366" s="88"/>
      <c r="N366" s="89">
        <v>8218</v>
      </c>
      <c r="O366" s="89">
        <v>80213</v>
      </c>
      <c r="P366" s="89">
        <v>0</v>
      </c>
      <c r="Q366" s="88">
        <v>28695</v>
      </c>
      <c r="R366" s="88"/>
      <c r="S366" s="89">
        <v>15962</v>
      </c>
      <c r="T366" s="90">
        <v>-8961</v>
      </c>
      <c r="U366" s="90">
        <v>7001</v>
      </c>
    </row>
    <row r="367" spans="1:21">
      <c r="A367" s="86">
        <v>93821</v>
      </c>
      <c r="B367" s="87" t="s">
        <v>396</v>
      </c>
      <c r="C367" s="156">
        <v>5.2899551065025354E-5</v>
      </c>
      <c r="D367" s="156">
        <v>4.7899999999999999E-5</v>
      </c>
      <c r="E367" s="88">
        <v>24453</v>
      </c>
      <c r="F367" s="88">
        <v>-26436.872199999998</v>
      </c>
      <c r="G367" s="88">
        <v>23741</v>
      </c>
      <c r="H367" s="88"/>
      <c r="I367" s="89">
        <v>0</v>
      </c>
      <c r="J367" s="89">
        <v>47711</v>
      </c>
      <c r="K367" s="89">
        <v>0</v>
      </c>
      <c r="L367" s="88">
        <v>9096</v>
      </c>
      <c r="M367" s="88"/>
      <c r="N367" s="89">
        <v>5581</v>
      </c>
      <c r="O367" s="89">
        <v>54470</v>
      </c>
      <c r="P367" s="89">
        <v>0</v>
      </c>
      <c r="Q367" s="88">
        <v>0</v>
      </c>
      <c r="R367" s="88"/>
      <c r="S367" s="89">
        <v>10839</v>
      </c>
      <c r="T367" s="90">
        <v>2623</v>
      </c>
      <c r="U367" s="90">
        <v>13462</v>
      </c>
    </row>
    <row r="368" spans="1:21">
      <c r="A368" s="86">
        <v>93901</v>
      </c>
      <c r="B368" s="87" t="s">
        <v>397</v>
      </c>
      <c r="C368" s="156">
        <v>1.7983997961182629E-3</v>
      </c>
      <c r="D368" s="156">
        <v>1.8154E-3</v>
      </c>
      <c r="E368" s="88">
        <v>790415</v>
      </c>
      <c r="F368" s="88">
        <v>-1001951.9372</v>
      </c>
      <c r="G368" s="88">
        <v>807111</v>
      </c>
      <c r="H368" s="88"/>
      <c r="I368" s="89">
        <v>0</v>
      </c>
      <c r="J368" s="89">
        <v>1622006</v>
      </c>
      <c r="K368" s="89">
        <v>0</v>
      </c>
      <c r="L368" s="88">
        <v>45329</v>
      </c>
      <c r="M368" s="88"/>
      <c r="N368" s="89">
        <v>189719</v>
      </c>
      <c r="O368" s="89">
        <v>1851789</v>
      </c>
      <c r="P368" s="89">
        <v>0</v>
      </c>
      <c r="Q368" s="88">
        <v>0</v>
      </c>
      <c r="R368" s="88"/>
      <c r="S368" s="89">
        <v>368496</v>
      </c>
      <c r="T368" s="90">
        <v>12793</v>
      </c>
      <c r="U368" s="90">
        <v>381288</v>
      </c>
    </row>
    <row r="369" spans="1:21">
      <c r="A369" s="86">
        <v>93904</v>
      </c>
      <c r="B369" s="87" t="s">
        <v>398</v>
      </c>
      <c r="C369" s="156">
        <v>2.5699988289625645E-5</v>
      </c>
      <c r="D369" s="156">
        <v>2.3099999999999999E-5</v>
      </c>
      <c r="E369" s="88">
        <v>13661</v>
      </c>
      <c r="F369" s="88">
        <v>-12749.3058</v>
      </c>
      <c r="G369" s="88">
        <v>11534</v>
      </c>
      <c r="H369" s="88"/>
      <c r="I369" s="89">
        <v>0</v>
      </c>
      <c r="J369" s="89">
        <v>23179</v>
      </c>
      <c r="K369" s="89">
        <v>0</v>
      </c>
      <c r="L369" s="88">
        <v>4336</v>
      </c>
      <c r="M369" s="88"/>
      <c r="N369" s="89">
        <v>2711</v>
      </c>
      <c r="O369" s="89">
        <v>26463</v>
      </c>
      <c r="P369" s="89">
        <v>0</v>
      </c>
      <c r="Q369" s="88">
        <v>83.72</v>
      </c>
      <c r="R369" s="88"/>
      <c r="S369" s="89">
        <v>5266</v>
      </c>
      <c r="T369" s="90">
        <v>1107</v>
      </c>
      <c r="U369" s="90">
        <v>6373</v>
      </c>
    </row>
    <row r="370" spans="1:21">
      <c r="A370" s="86">
        <v>93906</v>
      </c>
      <c r="B370" s="87" t="s">
        <v>399</v>
      </c>
      <c r="C370" s="156">
        <v>3.4019997416885354E-3</v>
      </c>
      <c r="D370" s="156">
        <v>3.6600000000000001E-3</v>
      </c>
      <c r="E370" s="88">
        <v>1383160</v>
      </c>
      <c r="F370" s="88">
        <v>-2020019.8800000001</v>
      </c>
      <c r="G370" s="88">
        <v>1526797</v>
      </c>
      <c r="H370" s="88"/>
      <c r="I370" s="89">
        <v>0</v>
      </c>
      <c r="J370" s="89">
        <v>3068318</v>
      </c>
      <c r="K370" s="89">
        <v>0</v>
      </c>
      <c r="L370" s="88">
        <v>45250.66</v>
      </c>
      <c r="M370" s="88"/>
      <c r="N370" s="89">
        <v>358887</v>
      </c>
      <c r="O370" s="89">
        <v>3502995</v>
      </c>
      <c r="P370" s="89">
        <v>0</v>
      </c>
      <c r="Q370" s="88">
        <v>185657</v>
      </c>
      <c r="R370" s="88"/>
      <c r="S370" s="89">
        <v>697077</v>
      </c>
      <c r="T370" s="90">
        <v>-33467</v>
      </c>
      <c r="U370" s="90">
        <v>663609</v>
      </c>
    </row>
    <row r="371" spans="1:21">
      <c r="A371" s="86">
        <v>93908</v>
      </c>
      <c r="B371" s="87" t="s">
        <v>400</v>
      </c>
      <c r="C371" s="156">
        <v>5.1309957546227108E-4</v>
      </c>
      <c r="D371" s="156">
        <v>5.6240000000000001E-4</v>
      </c>
      <c r="E371" s="88">
        <v>215864</v>
      </c>
      <c r="F371" s="88">
        <v>-310398.68320000003</v>
      </c>
      <c r="G371" s="88">
        <v>230276</v>
      </c>
      <c r="H371" s="88"/>
      <c r="I371" s="89">
        <v>0</v>
      </c>
      <c r="J371" s="89">
        <v>462773</v>
      </c>
      <c r="K371" s="89">
        <v>0</v>
      </c>
      <c r="L371" s="88">
        <v>12663</v>
      </c>
      <c r="M371" s="88"/>
      <c r="N371" s="89">
        <v>54128</v>
      </c>
      <c r="O371" s="89">
        <v>528332</v>
      </c>
      <c r="P371" s="89">
        <v>0</v>
      </c>
      <c r="Q371" s="88">
        <v>29543</v>
      </c>
      <c r="R371" s="88"/>
      <c r="S371" s="89">
        <v>105135</v>
      </c>
      <c r="T371" s="90">
        <v>-3499</v>
      </c>
      <c r="U371" s="90">
        <v>101636</v>
      </c>
    </row>
    <row r="372" spans="1:21">
      <c r="A372" s="86">
        <v>93910</v>
      </c>
      <c r="B372" s="87" t="s">
        <v>401</v>
      </c>
      <c r="C372" s="156">
        <v>2.8829932242325243E-4</v>
      </c>
      <c r="D372" s="156">
        <v>2.9070000000000002E-4</v>
      </c>
      <c r="E372" s="88">
        <v>107591</v>
      </c>
      <c r="F372" s="88">
        <v>-160442.5626</v>
      </c>
      <c r="G372" s="88">
        <v>129387</v>
      </c>
      <c r="H372" s="88"/>
      <c r="I372" s="89">
        <v>0</v>
      </c>
      <c r="J372" s="89">
        <v>260022</v>
      </c>
      <c r="K372" s="89">
        <v>0</v>
      </c>
      <c r="L372" s="88">
        <v>0</v>
      </c>
      <c r="M372" s="88"/>
      <c r="N372" s="89">
        <v>30414</v>
      </c>
      <c r="O372" s="89">
        <v>296859</v>
      </c>
      <c r="P372" s="89">
        <v>0</v>
      </c>
      <c r="Q372" s="88">
        <v>25124</v>
      </c>
      <c r="R372" s="88"/>
      <c r="S372" s="89">
        <v>59073</v>
      </c>
      <c r="T372" s="90">
        <v>-7698</v>
      </c>
      <c r="U372" s="90">
        <v>51376</v>
      </c>
    </row>
    <row r="373" spans="1:21">
      <c r="A373" s="86">
        <v>93911</v>
      </c>
      <c r="B373" s="87" t="s">
        <v>402</v>
      </c>
      <c r="C373" s="156">
        <v>7.1869948177927625E-4</v>
      </c>
      <c r="D373" s="156">
        <v>6.7610000000000001E-4</v>
      </c>
      <c r="E373" s="88">
        <v>282624</v>
      </c>
      <c r="F373" s="88">
        <v>-373151.7598</v>
      </c>
      <c r="G373" s="88">
        <v>322548</v>
      </c>
      <c r="H373" s="88"/>
      <c r="I373" s="89">
        <v>0</v>
      </c>
      <c r="J373" s="89">
        <v>648207</v>
      </c>
      <c r="K373" s="89">
        <v>0</v>
      </c>
      <c r="L373" s="88">
        <v>30430</v>
      </c>
      <c r="M373" s="88"/>
      <c r="N373" s="89">
        <v>75818</v>
      </c>
      <c r="O373" s="89">
        <v>740036</v>
      </c>
      <c r="P373" s="89">
        <v>0</v>
      </c>
      <c r="Q373" s="88">
        <v>0</v>
      </c>
      <c r="R373" s="88"/>
      <c r="S373" s="89">
        <v>147263</v>
      </c>
      <c r="T373" s="90">
        <v>8627</v>
      </c>
      <c r="U373" s="90">
        <v>155890</v>
      </c>
    </row>
    <row r="374" spans="1:21">
      <c r="A374" s="86">
        <v>93913</v>
      </c>
      <c r="B374" s="87" t="s">
        <v>403</v>
      </c>
      <c r="C374" s="156">
        <v>5.5700390780653881E-5</v>
      </c>
      <c r="D374" s="156">
        <v>5.9599999999999999E-5</v>
      </c>
      <c r="E374" s="88">
        <v>24049</v>
      </c>
      <c r="F374" s="88">
        <v>-32894.3128</v>
      </c>
      <c r="G374" s="88">
        <v>24998</v>
      </c>
      <c r="H374" s="88"/>
      <c r="I374" s="89">
        <v>0</v>
      </c>
      <c r="J374" s="89">
        <v>50237</v>
      </c>
      <c r="K374" s="89">
        <v>0</v>
      </c>
      <c r="L374" s="88">
        <v>0</v>
      </c>
      <c r="M374" s="88"/>
      <c r="N374" s="89">
        <v>5876</v>
      </c>
      <c r="O374" s="89">
        <v>57354</v>
      </c>
      <c r="P374" s="89">
        <v>0</v>
      </c>
      <c r="Q374" s="88">
        <v>1820</v>
      </c>
      <c r="R374" s="88"/>
      <c r="S374" s="89">
        <v>11413</v>
      </c>
      <c r="T374" s="90">
        <v>-485</v>
      </c>
      <c r="U374" s="90">
        <v>10928</v>
      </c>
    </row>
    <row r="375" spans="1:21">
      <c r="A375" s="86">
        <v>93914</v>
      </c>
      <c r="B375" s="87" t="s">
        <v>404</v>
      </c>
      <c r="C375" s="156">
        <v>1.0000134163676079E-5</v>
      </c>
      <c r="D375" s="156">
        <v>1.04E-5</v>
      </c>
      <c r="E375" s="88">
        <v>6184</v>
      </c>
      <c r="F375" s="88">
        <v>-5739.9472000000005</v>
      </c>
      <c r="G375" s="88">
        <v>4488</v>
      </c>
      <c r="H375" s="88"/>
      <c r="I375" s="89">
        <v>0</v>
      </c>
      <c r="J375" s="89">
        <v>9019.16</v>
      </c>
      <c r="K375" s="89">
        <v>0</v>
      </c>
      <c r="L375" s="88">
        <v>2751</v>
      </c>
      <c r="M375" s="88"/>
      <c r="N375" s="89">
        <v>1054.93</v>
      </c>
      <c r="O375" s="89">
        <v>10297</v>
      </c>
      <c r="P375" s="89">
        <v>0</v>
      </c>
      <c r="Q375" s="88">
        <v>0</v>
      </c>
      <c r="R375" s="88"/>
      <c r="S375" s="89">
        <v>2049.02</v>
      </c>
      <c r="T375" s="90">
        <v>820</v>
      </c>
      <c r="U375" s="90">
        <v>2869</v>
      </c>
    </row>
    <row r="376" spans="1:21">
      <c r="A376" s="86">
        <v>93921</v>
      </c>
      <c r="B376" s="87" t="s">
        <v>405</v>
      </c>
      <c r="C376" s="156">
        <v>2.8130056542501118E-4</v>
      </c>
      <c r="D376" s="156">
        <v>2.6600000000000001E-4</v>
      </c>
      <c r="E376" s="88">
        <v>116105</v>
      </c>
      <c r="F376" s="88">
        <v>-146810.18799999999</v>
      </c>
      <c r="G376" s="88">
        <v>126246</v>
      </c>
      <c r="H376" s="88"/>
      <c r="I376" s="89">
        <v>0</v>
      </c>
      <c r="J376" s="89">
        <v>253709</v>
      </c>
      <c r="K376" s="89">
        <v>0</v>
      </c>
      <c r="L376" s="88">
        <v>21099</v>
      </c>
      <c r="M376" s="88"/>
      <c r="N376" s="89">
        <v>29675</v>
      </c>
      <c r="O376" s="89">
        <v>289651</v>
      </c>
      <c r="P376" s="89">
        <v>0</v>
      </c>
      <c r="Q376" s="88">
        <v>0</v>
      </c>
      <c r="R376" s="88"/>
      <c r="S376" s="89">
        <v>57639</v>
      </c>
      <c r="T376" s="90">
        <v>6204</v>
      </c>
      <c r="U376" s="90">
        <v>63843</v>
      </c>
    </row>
    <row r="377" spans="1:21">
      <c r="A377" s="86">
        <v>93931</v>
      </c>
      <c r="B377" s="87" t="s">
        <v>406</v>
      </c>
      <c r="C377" s="156">
        <v>5.1309957546227108E-4</v>
      </c>
      <c r="D377" s="156">
        <v>3.6230000000000002E-4</v>
      </c>
      <c r="E377" s="88">
        <v>183687</v>
      </c>
      <c r="F377" s="88">
        <v>-199959.89140000002</v>
      </c>
      <c r="G377" s="88">
        <v>230276</v>
      </c>
      <c r="H377" s="88"/>
      <c r="I377" s="89">
        <v>0</v>
      </c>
      <c r="J377" s="89">
        <v>462773</v>
      </c>
      <c r="K377" s="89">
        <v>0</v>
      </c>
      <c r="L377" s="88">
        <v>287416</v>
      </c>
      <c r="M377" s="88"/>
      <c r="N377" s="89">
        <v>54128</v>
      </c>
      <c r="O377" s="89">
        <v>528332</v>
      </c>
      <c r="P377" s="89">
        <v>0</v>
      </c>
      <c r="Q377" s="88">
        <v>0</v>
      </c>
      <c r="R377" s="88"/>
      <c r="S377" s="89">
        <v>105135</v>
      </c>
      <c r="T377" s="90">
        <v>89922</v>
      </c>
      <c r="U377" s="90">
        <v>195057</v>
      </c>
    </row>
    <row r="378" spans="1:21">
      <c r="A378" s="86">
        <v>94001</v>
      </c>
      <c r="B378" s="87" t="s">
        <v>407</v>
      </c>
      <c r="C378" s="156">
        <v>8.1819947979152121E-4</v>
      </c>
      <c r="D378" s="156">
        <v>8.5919999999999996E-4</v>
      </c>
      <c r="E378" s="88">
        <v>364818</v>
      </c>
      <c r="F378" s="88">
        <v>-474207.94559999998</v>
      </c>
      <c r="G378" s="88">
        <v>367203</v>
      </c>
      <c r="H378" s="88"/>
      <c r="I378" s="89">
        <v>0</v>
      </c>
      <c r="J378" s="89">
        <v>737948</v>
      </c>
      <c r="K378" s="89">
        <v>0</v>
      </c>
      <c r="L378" s="88">
        <v>0</v>
      </c>
      <c r="M378" s="88"/>
      <c r="N378" s="89">
        <v>86314</v>
      </c>
      <c r="O378" s="89">
        <v>842490</v>
      </c>
      <c r="P378" s="89">
        <v>0</v>
      </c>
      <c r="Q378" s="88">
        <v>80125</v>
      </c>
      <c r="R378" s="88"/>
      <c r="S378" s="89">
        <v>167651</v>
      </c>
      <c r="T378" s="90">
        <v>-26479</v>
      </c>
      <c r="U378" s="90">
        <v>141172</v>
      </c>
    </row>
    <row r="379" spans="1:21">
      <c r="A379" s="86">
        <v>94002</v>
      </c>
      <c r="B379" s="87" t="s">
        <v>408</v>
      </c>
      <c r="C379" s="156">
        <v>8.3000222280956765E-6</v>
      </c>
      <c r="D379" s="156">
        <v>8.8000000000000004E-6</v>
      </c>
      <c r="E379" s="88">
        <v>4285</v>
      </c>
      <c r="F379" s="88">
        <v>-4856.8784000000005</v>
      </c>
      <c r="G379" s="88">
        <v>3725</v>
      </c>
      <c r="H379" s="88"/>
      <c r="I379" s="89">
        <v>0</v>
      </c>
      <c r="J379" s="89">
        <v>7486</v>
      </c>
      <c r="K379" s="89">
        <v>0</v>
      </c>
      <c r="L379" s="88">
        <v>359</v>
      </c>
      <c r="M379" s="88"/>
      <c r="N379" s="89">
        <v>876</v>
      </c>
      <c r="O379" s="89">
        <v>8546</v>
      </c>
      <c r="P379" s="89">
        <v>0</v>
      </c>
      <c r="Q379" s="88">
        <v>645.84</v>
      </c>
      <c r="R379" s="88"/>
      <c r="S379" s="89">
        <v>1701</v>
      </c>
      <c r="T379" s="90">
        <v>-122</v>
      </c>
      <c r="U379" s="90">
        <v>1579</v>
      </c>
    </row>
    <row r="380" spans="1:21">
      <c r="A380" s="86">
        <v>94004</v>
      </c>
      <c r="B380" s="87" t="s">
        <v>409</v>
      </c>
      <c r="C380" s="156">
        <v>2.1992273662095119E-6</v>
      </c>
      <c r="D380" s="156">
        <v>2.7E-6</v>
      </c>
      <c r="E380" s="88">
        <v>1141</v>
      </c>
      <c r="F380" s="88">
        <v>-1490.1786</v>
      </c>
      <c r="G380" s="88">
        <v>987</v>
      </c>
      <c r="H380" s="88"/>
      <c r="I380" s="89">
        <v>0</v>
      </c>
      <c r="J380" s="89">
        <v>1984</v>
      </c>
      <c r="K380" s="89">
        <v>0</v>
      </c>
      <c r="L380" s="88">
        <v>0</v>
      </c>
      <c r="M380" s="88"/>
      <c r="N380" s="89">
        <v>232</v>
      </c>
      <c r="O380" s="89">
        <v>2265</v>
      </c>
      <c r="P380" s="89">
        <v>0</v>
      </c>
      <c r="Q380" s="88">
        <v>1821</v>
      </c>
      <c r="R380" s="88"/>
      <c r="S380" s="89">
        <v>451</v>
      </c>
      <c r="T380" s="90">
        <v>-598</v>
      </c>
      <c r="U380" s="90">
        <v>-147</v>
      </c>
    </row>
    <row r="381" spans="1:21">
      <c r="A381" s="86">
        <v>94005</v>
      </c>
      <c r="B381" s="87" t="s">
        <v>410</v>
      </c>
      <c r="C381" s="156">
        <v>6.2991041178057655E-6</v>
      </c>
      <c r="D381" s="156">
        <v>8.3999999999999992E-6</v>
      </c>
      <c r="E381" s="88">
        <v>2217</v>
      </c>
      <c r="F381" s="88">
        <v>-4636.1111999999994</v>
      </c>
      <c r="G381" s="88">
        <v>2827</v>
      </c>
      <c r="H381" s="88"/>
      <c r="I381" s="89">
        <v>0</v>
      </c>
      <c r="J381" s="89">
        <v>5682</v>
      </c>
      <c r="K381" s="89">
        <v>0</v>
      </c>
      <c r="L381" s="88">
        <v>0</v>
      </c>
      <c r="M381" s="88"/>
      <c r="N381" s="89">
        <v>665</v>
      </c>
      <c r="O381" s="89">
        <v>6487</v>
      </c>
      <c r="P381" s="89">
        <v>0</v>
      </c>
      <c r="Q381" s="88">
        <v>2165</v>
      </c>
      <c r="R381" s="88"/>
      <c r="S381" s="89">
        <v>1291</v>
      </c>
      <c r="T381" s="90">
        <v>-597</v>
      </c>
      <c r="U381" s="90">
        <v>694</v>
      </c>
    </row>
    <row r="382" spans="1:21">
      <c r="A382" s="86">
        <v>94011</v>
      </c>
      <c r="B382" s="87" t="s">
        <v>411</v>
      </c>
      <c r="C382" s="156">
        <v>1.3899473465465995E-5</v>
      </c>
      <c r="D382" s="156">
        <v>1.3499999999999999E-5</v>
      </c>
      <c r="E382" s="88">
        <v>5011</v>
      </c>
      <c r="F382" s="88">
        <v>-7450.893</v>
      </c>
      <c r="G382" s="88">
        <v>6238</v>
      </c>
      <c r="H382" s="88"/>
      <c r="I382" s="89">
        <v>0</v>
      </c>
      <c r="J382" s="89">
        <v>12537</v>
      </c>
      <c r="K382" s="89">
        <v>0</v>
      </c>
      <c r="L382" s="88">
        <v>0</v>
      </c>
      <c r="M382" s="88"/>
      <c r="N382" s="89">
        <v>1466</v>
      </c>
      <c r="O382" s="89">
        <v>14313</v>
      </c>
      <c r="P382" s="89">
        <v>0</v>
      </c>
      <c r="Q382" s="88">
        <v>1505</v>
      </c>
      <c r="R382" s="88"/>
      <c r="S382" s="89">
        <v>2848</v>
      </c>
      <c r="T382" s="90">
        <v>-485</v>
      </c>
      <c r="U382" s="90">
        <v>2363</v>
      </c>
    </row>
    <row r="383" spans="1:21">
      <c r="A383" s="86">
        <v>94021</v>
      </c>
      <c r="B383" s="87" t="s">
        <v>412</v>
      </c>
      <c r="C383" s="156">
        <v>7.6899427419070592E-5</v>
      </c>
      <c r="D383" s="156">
        <v>7.3999999999999996E-5</v>
      </c>
      <c r="E383" s="88">
        <v>35767</v>
      </c>
      <c r="F383" s="88">
        <v>-40841.932000000001</v>
      </c>
      <c r="G383" s="88">
        <v>34512</v>
      </c>
      <c r="H383" s="88"/>
      <c r="I383" s="89">
        <v>0</v>
      </c>
      <c r="J383" s="89">
        <v>69357</v>
      </c>
      <c r="K383" s="89">
        <v>0</v>
      </c>
      <c r="L383" s="88">
        <v>15464</v>
      </c>
      <c r="M383" s="88"/>
      <c r="N383" s="89">
        <v>8112</v>
      </c>
      <c r="O383" s="89">
        <v>79183</v>
      </c>
      <c r="P383" s="89">
        <v>0</v>
      </c>
      <c r="Q383" s="88">
        <v>0</v>
      </c>
      <c r="R383" s="88"/>
      <c r="S383" s="89">
        <v>15757</v>
      </c>
      <c r="T383" s="90">
        <v>4772</v>
      </c>
      <c r="U383" s="90">
        <v>20529</v>
      </c>
    </row>
    <row r="384" spans="1:21">
      <c r="A384" s="86">
        <v>94031</v>
      </c>
      <c r="B384" s="87" t="s">
        <v>413</v>
      </c>
      <c r="C384" s="156">
        <v>6.9007164672247809E-6</v>
      </c>
      <c r="D384" s="156">
        <v>3.7000000000000002E-6</v>
      </c>
      <c r="E384" s="88">
        <v>6682</v>
      </c>
      <c r="F384" s="88">
        <v>-2042.0966000000001</v>
      </c>
      <c r="G384" s="88">
        <v>3097</v>
      </c>
      <c r="H384" s="88"/>
      <c r="I384" s="89">
        <v>0</v>
      </c>
      <c r="J384" s="89">
        <v>6223</v>
      </c>
      <c r="K384" s="89">
        <v>0</v>
      </c>
      <c r="L384" s="88">
        <v>5309</v>
      </c>
      <c r="M384" s="88"/>
      <c r="N384" s="89">
        <v>728</v>
      </c>
      <c r="O384" s="89">
        <v>7105</v>
      </c>
      <c r="P384" s="89">
        <v>0</v>
      </c>
      <c r="Q384" s="88">
        <v>122.59</v>
      </c>
      <c r="R384" s="88"/>
      <c r="S384" s="89">
        <v>1414</v>
      </c>
      <c r="T384" s="90">
        <v>1349</v>
      </c>
      <c r="U384" s="90">
        <v>2763</v>
      </c>
    </row>
    <row r="385" spans="1:21">
      <c r="A385" s="86">
        <v>94101</v>
      </c>
      <c r="B385" s="87" t="s">
        <v>414</v>
      </c>
      <c r="C385" s="156">
        <v>1.9464601604205014E-2</v>
      </c>
      <c r="D385" s="156">
        <v>1.84431E-2</v>
      </c>
      <c r="E385" s="88">
        <v>7761803</v>
      </c>
      <c r="F385" s="88">
        <v>-10179078.865800001</v>
      </c>
      <c r="G385" s="88">
        <v>8735596</v>
      </c>
      <c r="H385" s="88"/>
      <c r="I385" s="89">
        <v>0</v>
      </c>
      <c r="J385" s="89">
        <v>17555434</v>
      </c>
      <c r="K385" s="89">
        <v>0</v>
      </c>
      <c r="L385" s="88">
        <v>570013</v>
      </c>
      <c r="M385" s="88"/>
      <c r="N385" s="89">
        <v>2053379</v>
      </c>
      <c r="O385" s="89">
        <v>20042446</v>
      </c>
      <c r="P385" s="89">
        <v>0</v>
      </c>
      <c r="Q385" s="88">
        <v>782940</v>
      </c>
      <c r="R385" s="88"/>
      <c r="S385" s="89">
        <v>3988335</v>
      </c>
      <c r="T385" s="90">
        <v>-112635</v>
      </c>
      <c r="U385" s="90">
        <v>3875701</v>
      </c>
    </row>
    <row r="386" spans="1:21">
      <c r="A386" s="86">
        <v>94102</v>
      </c>
      <c r="B386" s="87" t="s">
        <v>415</v>
      </c>
      <c r="C386" s="156">
        <v>2.7810087900365674E-4</v>
      </c>
      <c r="D386" s="156">
        <v>2.9030000000000001E-4</v>
      </c>
      <c r="E386" s="88">
        <v>95896</v>
      </c>
      <c r="F386" s="88">
        <v>-160221.7954</v>
      </c>
      <c r="G386" s="88">
        <v>124810</v>
      </c>
      <c r="H386" s="88"/>
      <c r="I386" s="89">
        <v>0</v>
      </c>
      <c r="J386" s="89">
        <v>250823</v>
      </c>
      <c r="K386" s="89">
        <v>0</v>
      </c>
      <c r="L386" s="88">
        <v>7762</v>
      </c>
      <c r="M386" s="88"/>
      <c r="N386" s="89">
        <v>29338</v>
      </c>
      <c r="O386" s="89">
        <v>286356</v>
      </c>
      <c r="P386" s="89">
        <v>0</v>
      </c>
      <c r="Q386" s="88">
        <v>22547</v>
      </c>
      <c r="R386" s="88"/>
      <c r="S386" s="89">
        <v>56983</v>
      </c>
      <c r="T386" s="90">
        <v>-3306</v>
      </c>
      <c r="U386" s="90">
        <v>53677</v>
      </c>
    </row>
    <row r="387" spans="1:21">
      <c r="A387" s="86">
        <v>94108</v>
      </c>
      <c r="B387" s="87" t="s">
        <v>416</v>
      </c>
      <c r="C387" s="156">
        <v>3.9910071982902792E-4</v>
      </c>
      <c r="D387" s="156">
        <v>3.8749999999999999E-4</v>
      </c>
      <c r="E387" s="88">
        <v>106283</v>
      </c>
      <c r="F387" s="88">
        <v>-213868.22500000001</v>
      </c>
      <c r="G387" s="88">
        <v>179114</v>
      </c>
      <c r="H387" s="88"/>
      <c r="I387" s="89">
        <v>0</v>
      </c>
      <c r="J387" s="89">
        <v>359955</v>
      </c>
      <c r="K387" s="89">
        <v>0</v>
      </c>
      <c r="L387" s="88">
        <v>0</v>
      </c>
      <c r="M387" s="88"/>
      <c r="N387" s="89">
        <v>42102</v>
      </c>
      <c r="O387" s="89">
        <v>410948</v>
      </c>
      <c r="P387" s="89">
        <v>0</v>
      </c>
      <c r="Q387" s="88">
        <v>76781</v>
      </c>
      <c r="R387" s="88"/>
      <c r="S387" s="89">
        <v>81776</v>
      </c>
      <c r="T387" s="90">
        <v>-23008</v>
      </c>
      <c r="U387" s="90">
        <v>58769</v>
      </c>
    </row>
    <row r="388" spans="1:21">
      <c r="A388" s="86">
        <v>94109</v>
      </c>
      <c r="B388" s="87" t="s">
        <v>417</v>
      </c>
      <c r="C388" s="156">
        <v>1.3589977334598212E-4</v>
      </c>
      <c r="D388" s="156">
        <v>1.217E-4</v>
      </c>
      <c r="E388" s="88">
        <v>30593</v>
      </c>
      <c r="F388" s="88">
        <v>-67168.420599999998</v>
      </c>
      <c r="G388" s="88">
        <v>60991</v>
      </c>
      <c r="H388" s="88"/>
      <c r="I388" s="89">
        <v>0</v>
      </c>
      <c r="J388" s="89">
        <v>122570</v>
      </c>
      <c r="K388" s="89">
        <v>0</v>
      </c>
      <c r="L388" s="88">
        <v>2403.96</v>
      </c>
      <c r="M388" s="88"/>
      <c r="N388" s="89">
        <v>14336</v>
      </c>
      <c r="O388" s="89">
        <v>139934</v>
      </c>
      <c r="P388" s="89">
        <v>0</v>
      </c>
      <c r="Q388" s="88">
        <v>9763</v>
      </c>
      <c r="R388" s="88"/>
      <c r="S388" s="89">
        <v>27846</v>
      </c>
      <c r="T388" s="90">
        <v>-1752</v>
      </c>
      <c r="U388" s="90">
        <v>26094</v>
      </c>
    </row>
    <row r="389" spans="1:21">
      <c r="A389" s="86">
        <v>94111</v>
      </c>
      <c r="B389" s="87" t="s">
        <v>418</v>
      </c>
      <c r="C389" s="156">
        <v>2.7054001553360837E-2</v>
      </c>
      <c r="D389" s="156">
        <v>2.7062200000000002E-2</v>
      </c>
      <c r="E389" s="88">
        <v>10414334</v>
      </c>
      <c r="F389" s="88">
        <v>-14936115.299600001</v>
      </c>
      <c r="G389" s="88">
        <v>12141673</v>
      </c>
      <c r="H389" s="88"/>
      <c r="I389" s="89">
        <v>0</v>
      </c>
      <c r="J389" s="89">
        <v>24400435</v>
      </c>
      <c r="K389" s="89">
        <v>0</v>
      </c>
      <c r="L389" s="88">
        <v>22736</v>
      </c>
      <c r="M389" s="88"/>
      <c r="N389" s="89">
        <v>2854008</v>
      </c>
      <c r="O389" s="89">
        <v>27857152</v>
      </c>
      <c r="P389" s="89">
        <v>0</v>
      </c>
      <c r="Q389" s="88">
        <v>506101</v>
      </c>
      <c r="R389" s="88"/>
      <c r="S389" s="89">
        <v>5543419</v>
      </c>
      <c r="T389" s="90">
        <v>-124883</v>
      </c>
      <c r="U389" s="90">
        <v>5418536</v>
      </c>
    </row>
    <row r="390" spans="1:21">
      <c r="A390" s="86">
        <v>94112</v>
      </c>
      <c r="B390" s="87" t="s">
        <v>419</v>
      </c>
      <c r="C390" s="156">
        <v>1.6909986225836484E-4</v>
      </c>
      <c r="D390" s="156">
        <v>1.7239999999999999E-4</v>
      </c>
      <c r="E390" s="88">
        <v>60495</v>
      </c>
      <c r="F390" s="88">
        <v>-95150.663199999995</v>
      </c>
      <c r="G390" s="88">
        <v>75891</v>
      </c>
      <c r="H390" s="88"/>
      <c r="I390" s="89">
        <v>0</v>
      </c>
      <c r="J390" s="89">
        <v>152514</v>
      </c>
      <c r="K390" s="89">
        <v>0</v>
      </c>
      <c r="L390" s="88">
        <v>0</v>
      </c>
      <c r="M390" s="88"/>
      <c r="N390" s="89">
        <v>17839</v>
      </c>
      <c r="O390" s="89">
        <v>174120</v>
      </c>
      <c r="P390" s="89">
        <v>0</v>
      </c>
      <c r="Q390" s="88">
        <v>16225</v>
      </c>
      <c r="R390" s="88"/>
      <c r="S390" s="89">
        <v>34649</v>
      </c>
      <c r="T390" s="90">
        <v>-4766</v>
      </c>
      <c r="U390" s="90">
        <v>29883</v>
      </c>
    </row>
    <row r="391" spans="1:21">
      <c r="A391" s="86">
        <v>94117</v>
      </c>
      <c r="B391" s="87" t="s">
        <v>420</v>
      </c>
      <c r="C391" s="156">
        <v>4.1699980132118696E-4</v>
      </c>
      <c r="D391" s="156">
        <v>3.8910000000000003E-4</v>
      </c>
      <c r="E391" s="88">
        <v>166742</v>
      </c>
      <c r="F391" s="88">
        <v>-214751.29380000001</v>
      </c>
      <c r="G391" s="88">
        <v>187147</v>
      </c>
      <c r="H391" s="88"/>
      <c r="I391" s="89">
        <v>0</v>
      </c>
      <c r="J391" s="89">
        <v>376099</v>
      </c>
      <c r="K391" s="89">
        <v>0</v>
      </c>
      <c r="L391" s="88">
        <v>17190</v>
      </c>
      <c r="M391" s="88"/>
      <c r="N391" s="89">
        <v>43991</v>
      </c>
      <c r="O391" s="89">
        <v>429379</v>
      </c>
      <c r="P391" s="89">
        <v>0</v>
      </c>
      <c r="Q391" s="88">
        <v>0</v>
      </c>
      <c r="R391" s="88"/>
      <c r="S391" s="89">
        <v>85444</v>
      </c>
      <c r="T391" s="90">
        <v>4529</v>
      </c>
      <c r="U391" s="90">
        <v>89973</v>
      </c>
    </row>
    <row r="392" spans="1:21">
      <c r="A392" s="86">
        <v>94118</v>
      </c>
      <c r="B392" s="87" t="s">
        <v>421</v>
      </c>
      <c r="C392" s="156">
        <v>1.9180070157644234E-4</v>
      </c>
      <c r="D392" s="156">
        <v>1.9819999999999999E-4</v>
      </c>
      <c r="E392" s="88">
        <v>52305</v>
      </c>
      <c r="F392" s="88">
        <v>-109390.1476</v>
      </c>
      <c r="G392" s="88">
        <v>86079</v>
      </c>
      <c r="H392" s="88"/>
      <c r="I392" s="89">
        <v>0</v>
      </c>
      <c r="J392" s="89">
        <v>172987</v>
      </c>
      <c r="K392" s="89">
        <v>0</v>
      </c>
      <c r="L392" s="88">
        <v>0</v>
      </c>
      <c r="M392" s="88"/>
      <c r="N392" s="89">
        <v>20234</v>
      </c>
      <c r="O392" s="89">
        <v>197494</v>
      </c>
      <c r="P392" s="89">
        <v>0</v>
      </c>
      <c r="Q392" s="88">
        <v>45232</v>
      </c>
      <c r="R392" s="88"/>
      <c r="S392" s="89">
        <v>39300</v>
      </c>
      <c r="T392" s="90">
        <v>-13304</v>
      </c>
      <c r="U392" s="90">
        <v>25997</v>
      </c>
    </row>
    <row r="393" spans="1:21">
      <c r="A393" s="86">
        <v>94121</v>
      </c>
      <c r="B393" s="87" t="s">
        <v>422</v>
      </c>
      <c r="C393" s="156">
        <v>1.201119946892619E-2</v>
      </c>
      <c r="D393" s="156">
        <v>1.16855E-2</v>
      </c>
      <c r="E393" s="88">
        <v>4688858</v>
      </c>
      <c r="F393" s="88">
        <v>-6449437.7889999999</v>
      </c>
      <c r="G393" s="88">
        <v>5390554</v>
      </c>
      <c r="H393" s="88"/>
      <c r="I393" s="89">
        <v>0</v>
      </c>
      <c r="J393" s="89">
        <v>10833093</v>
      </c>
      <c r="K393" s="89">
        <v>0</v>
      </c>
      <c r="L393" s="88">
        <v>58083</v>
      </c>
      <c r="M393" s="88"/>
      <c r="N393" s="89">
        <v>1267098</v>
      </c>
      <c r="O393" s="89">
        <v>12367776</v>
      </c>
      <c r="P393" s="89">
        <v>0</v>
      </c>
      <c r="Q393" s="88">
        <v>255935</v>
      </c>
      <c r="R393" s="88"/>
      <c r="S393" s="89">
        <v>2461119</v>
      </c>
      <c r="T393" s="90">
        <v>-70392</v>
      </c>
      <c r="U393" s="90">
        <v>2390727</v>
      </c>
    </row>
    <row r="394" spans="1:21">
      <c r="A394" s="86">
        <v>94127</v>
      </c>
      <c r="B394" s="87" t="s">
        <v>423</v>
      </c>
      <c r="C394" s="156">
        <v>1.4530052335412591E-4</v>
      </c>
      <c r="D394" s="156">
        <v>1.4970000000000001E-4</v>
      </c>
      <c r="E394" s="88">
        <v>62165</v>
      </c>
      <c r="F394" s="88">
        <v>-82622.12460000001</v>
      </c>
      <c r="G394" s="88">
        <v>65210</v>
      </c>
      <c r="H394" s="88"/>
      <c r="I394" s="89">
        <v>0</v>
      </c>
      <c r="J394" s="89">
        <v>131048</v>
      </c>
      <c r="K394" s="89">
        <v>0</v>
      </c>
      <c r="L394" s="88">
        <v>1794</v>
      </c>
      <c r="M394" s="88"/>
      <c r="N394" s="89">
        <v>15328</v>
      </c>
      <c r="O394" s="89">
        <v>149614</v>
      </c>
      <c r="P394" s="89">
        <v>0</v>
      </c>
      <c r="Q394" s="88">
        <v>836</v>
      </c>
      <c r="R394" s="88"/>
      <c r="S394" s="89">
        <v>29772</v>
      </c>
      <c r="T394" s="90">
        <v>381</v>
      </c>
      <c r="U394" s="90">
        <v>30153</v>
      </c>
    </row>
    <row r="395" spans="1:21">
      <c r="A395" s="86">
        <v>94131</v>
      </c>
      <c r="B395" s="87" t="s">
        <v>424</v>
      </c>
      <c r="C395" s="156">
        <v>2.0119922339069941E-4</v>
      </c>
      <c r="D395" s="156">
        <v>1.9819999999999999E-4</v>
      </c>
      <c r="E395" s="88">
        <v>86000</v>
      </c>
      <c r="F395" s="88">
        <v>-109390.1476</v>
      </c>
      <c r="G395" s="88">
        <v>90297</v>
      </c>
      <c r="H395" s="88"/>
      <c r="I395" s="89">
        <v>0</v>
      </c>
      <c r="J395" s="89">
        <v>181465</v>
      </c>
      <c r="K395" s="89">
        <v>0</v>
      </c>
      <c r="L395" s="88">
        <v>5160</v>
      </c>
      <c r="M395" s="88"/>
      <c r="N395" s="89">
        <v>21225</v>
      </c>
      <c r="O395" s="89">
        <v>207173</v>
      </c>
      <c r="P395" s="89">
        <v>0</v>
      </c>
      <c r="Q395" s="88">
        <v>1683</v>
      </c>
      <c r="R395" s="88"/>
      <c r="S395" s="89">
        <v>41226</v>
      </c>
      <c r="T395" s="90">
        <v>788</v>
      </c>
      <c r="U395" s="90">
        <v>42014</v>
      </c>
    </row>
    <row r="396" spans="1:21">
      <c r="A396" s="86">
        <v>94151</v>
      </c>
      <c r="B396" s="87" t="s">
        <v>425</v>
      </c>
      <c r="C396" s="156">
        <v>4.0199960007567285E-4</v>
      </c>
      <c r="D396" s="156">
        <v>3.837E-4</v>
      </c>
      <c r="E396" s="88">
        <v>137673</v>
      </c>
      <c r="F396" s="88">
        <v>-211770.93660000002</v>
      </c>
      <c r="G396" s="88">
        <v>180415</v>
      </c>
      <c r="H396" s="88"/>
      <c r="I396" s="89">
        <v>0</v>
      </c>
      <c r="J396" s="89">
        <v>362570</v>
      </c>
      <c r="K396" s="89">
        <v>0</v>
      </c>
      <c r="L396" s="88">
        <v>0</v>
      </c>
      <c r="M396" s="88"/>
      <c r="N396" s="89">
        <v>42408</v>
      </c>
      <c r="O396" s="89">
        <v>413934</v>
      </c>
      <c r="P396" s="89">
        <v>0</v>
      </c>
      <c r="Q396" s="88">
        <v>15932</v>
      </c>
      <c r="R396" s="88"/>
      <c r="S396" s="89">
        <v>82371</v>
      </c>
      <c r="T396" s="90">
        <v>-4738</v>
      </c>
      <c r="U396" s="90">
        <v>77633</v>
      </c>
    </row>
    <row r="397" spans="1:21">
      <c r="A397" s="86">
        <v>94157</v>
      </c>
      <c r="B397" s="87" t="s">
        <v>426</v>
      </c>
      <c r="C397" s="156">
        <v>8.1997535031925063E-6</v>
      </c>
      <c r="D397" s="156">
        <v>6.8000000000000001E-6</v>
      </c>
      <c r="E397" s="88">
        <v>5209</v>
      </c>
      <c r="F397" s="88">
        <v>-3753.0424000000003</v>
      </c>
      <c r="G397" s="88">
        <v>3680</v>
      </c>
      <c r="H397" s="88"/>
      <c r="I397" s="89">
        <v>0</v>
      </c>
      <c r="J397" s="89">
        <v>7396</v>
      </c>
      <c r="K397" s="89">
        <v>0</v>
      </c>
      <c r="L397" s="88">
        <v>5172</v>
      </c>
      <c r="M397" s="88"/>
      <c r="N397" s="89">
        <v>865</v>
      </c>
      <c r="O397" s="89">
        <v>8443</v>
      </c>
      <c r="P397" s="89">
        <v>0</v>
      </c>
      <c r="Q397" s="88">
        <v>0</v>
      </c>
      <c r="R397" s="88"/>
      <c r="S397" s="89">
        <v>1680</v>
      </c>
      <c r="T397" s="90">
        <v>1551</v>
      </c>
      <c r="U397" s="90">
        <v>3231</v>
      </c>
    </row>
    <row r="398" spans="1:21">
      <c r="A398" s="86">
        <v>94161</v>
      </c>
      <c r="B398" s="87" t="s">
        <v>427</v>
      </c>
      <c r="C398" s="156">
        <v>5.2999819789928526E-5</v>
      </c>
      <c r="D398" s="156">
        <v>4.0599999999999998E-5</v>
      </c>
      <c r="E398" s="88">
        <v>21407</v>
      </c>
      <c r="F398" s="88">
        <v>-22407.870799999997</v>
      </c>
      <c r="G398" s="88">
        <v>23786</v>
      </c>
      <c r="H398" s="88"/>
      <c r="I398" s="89">
        <v>0</v>
      </c>
      <c r="J398" s="89">
        <v>47802</v>
      </c>
      <c r="K398" s="89">
        <v>0</v>
      </c>
      <c r="L398" s="88">
        <v>10210</v>
      </c>
      <c r="M398" s="88"/>
      <c r="N398" s="89">
        <v>5591</v>
      </c>
      <c r="O398" s="89">
        <v>54573</v>
      </c>
      <c r="P398" s="89">
        <v>0</v>
      </c>
      <c r="Q398" s="88">
        <v>0</v>
      </c>
      <c r="R398" s="88"/>
      <c r="S398" s="89">
        <v>10860</v>
      </c>
      <c r="T398" s="90">
        <v>2796</v>
      </c>
      <c r="U398" s="90">
        <v>13656</v>
      </c>
    </row>
    <row r="399" spans="1:21">
      <c r="A399" s="86">
        <v>94168</v>
      </c>
      <c r="B399" s="87" t="s">
        <v>428</v>
      </c>
      <c r="C399" s="156">
        <v>4.1800917315187886E-5</v>
      </c>
      <c r="D399" s="156">
        <v>4.4499999999999997E-5</v>
      </c>
      <c r="E399" s="88">
        <v>12999</v>
      </c>
      <c r="F399" s="88">
        <v>-24560.350999999999</v>
      </c>
      <c r="G399" s="88">
        <v>18760</v>
      </c>
      <c r="H399" s="88"/>
      <c r="I399" s="89">
        <v>0</v>
      </c>
      <c r="J399" s="89">
        <v>37700</v>
      </c>
      <c r="K399" s="89">
        <v>0</v>
      </c>
      <c r="L399" s="88">
        <v>0</v>
      </c>
      <c r="M399" s="88"/>
      <c r="N399" s="89">
        <v>4410</v>
      </c>
      <c r="O399" s="89">
        <v>43041</v>
      </c>
      <c r="P399" s="89">
        <v>0</v>
      </c>
      <c r="Q399" s="88">
        <v>10581</v>
      </c>
      <c r="R399" s="88"/>
      <c r="S399" s="89">
        <v>8565</v>
      </c>
      <c r="T399" s="90">
        <v>-3167</v>
      </c>
      <c r="U399" s="90">
        <v>5398</v>
      </c>
    </row>
    <row r="400" spans="1:21">
      <c r="A400" s="86">
        <v>94171</v>
      </c>
      <c r="B400" s="87" t="s">
        <v>429</v>
      </c>
      <c r="C400" s="156">
        <v>5.1099170404541782E-5</v>
      </c>
      <c r="D400" s="156">
        <v>4.18E-5</v>
      </c>
      <c r="E400" s="88">
        <v>22153</v>
      </c>
      <c r="F400" s="88">
        <v>-23070.172399999999</v>
      </c>
      <c r="G400" s="88">
        <v>22933</v>
      </c>
      <c r="H400" s="88"/>
      <c r="I400" s="89">
        <v>0</v>
      </c>
      <c r="J400" s="89">
        <v>46088</v>
      </c>
      <c r="K400" s="89">
        <v>0</v>
      </c>
      <c r="L400" s="88">
        <v>7548</v>
      </c>
      <c r="M400" s="88"/>
      <c r="N400" s="89">
        <v>5391</v>
      </c>
      <c r="O400" s="89">
        <v>52617</v>
      </c>
      <c r="P400" s="89">
        <v>0</v>
      </c>
      <c r="Q400" s="88">
        <v>2604.29</v>
      </c>
      <c r="R400" s="88"/>
      <c r="S400" s="89">
        <v>10470</v>
      </c>
      <c r="T400" s="90">
        <v>1105</v>
      </c>
      <c r="U400" s="90">
        <v>11575</v>
      </c>
    </row>
    <row r="401" spans="1:21">
      <c r="A401" s="86">
        <v>94172</v>
      </c>
      <c r="B401" s="87" t="s">
        <v>430</v>
      </c>
      <c r="C401" s="156">
        <v>3.1380100145695847E-4</v>
      </c>
      <c r="D401" s="156">
        <v>3.0210000000000002E-4</v>
      </c>
      <c r="E401" s="88">
        <v>81118</v>
      </c>
      <c r="F401" s="88">
        <v>-166734.4278</v>
      </c>
      <c r="G401" s="88">
        <v>140832</v>
      </c>
      <c r="H401" s="88"/>
      <c r="I401" s="89">
        <v>0</v>
      </c>
      <c r="J401" s="89">
        <v>283021</v>
      </c>
      <c r="K401" s="89">
        <v>0</v>
      </c>
      <c r="L401" s="88">
        <v>0</v>
      </c>
      <c r="M401" s="88"/>
      <c r="N401" s="89">
        <v>33104</v>
      </c>
      <c r="O401" s="89">
        <v>323116</v>
      </c>
      <c r="P401" s="89">
        <v>0</v>
      </c>
      <c r="Q401" s="88">
        <v>72580</v>
      </c>
      <c r="R401" s="88"/>
      <c r="S401" s="89">
        <v>64298</v>
      </c>
      <c r="T401" s="90">
        <v>-22164</v>
      </c>
      <c r="U401" s="90">
        <v>42134</v>
      </c>
    </row>
    <row r="402" spans="1:21">
      <c r="A402" s="86">
        <v>94201</v>
      </c>
      <c r="B402" s="87" t="s">
        <v>431</v>
      </c>
      <c r="C402" s="156">
        <v>3.4115007604215825E-3</v>
      </c>
      <c r="D402" s="156">
        <v>3.3898000000000001E-3</v>
      </c>
      <c r="E402" s="88">
        <v>1437510</v>
      </c>
      <c r="F402" s="88">
        <v>-1870891.6364</v>
      </c>
      <c r="G402" s="88">
        <v>1531061</v>
      </c>
      <c r="H402" s="88"/>
      <c r="I402" s="89">
        <v>0</v>
      </c>
      <c r="J402" s="89">
        <v>3076886</v>
      </c>
      <c r="K402" s="89">
        <v>0</v>
      </c>
      <c r="L402" s="88">
        <v>50619</v>
      </c>
      <c r="M402" s="88"/>
      <c r="N402" s="89">
        <v>359889</v>
      </c>
      <c r="O402" s="89">
        <v>3512777</v>
      </c>
      <c r="P402" s="89">
        <v>0</v>
      </c>
      <c r="Q402" s="88">
        <v>5561</v>
      </c>
      <c r="R402" s="88"/>
      <c r="S402" s="89">
        <v>699023</v>
      </c>
      <c r="T402" s="90">
        <v>11391</v>
      </c>
      <c r="U402" s="90">
        <v>710414</v>
      </c>
    </row>
    <row r="403" spans="1:21">
      <c r="A403" s="86">
        <v>94204</v>
      </c>
      <c r="B403" s="87" t="s">
        <v>432</v>
      </c>
      <c r="C403" s="156">
        <v>2.410014507894841E-5</v>
      </c>
      <c r="D403" s="156">
        <v>2.26E-5</v>
      </c>
      <c r="E403" s="88">
        <v>15436</v>
      </c>
      <c r="F403" s="88">
        <v>-12473.346799999999</v>
      </c>
      <c r="G403" s="88">
        <v>10816</v>
      </c>
      <c r="H403" s="88"/>
      <c r="I403" s="89">
        <v>0</v>
      </c>
      <c r="J403" s="89">
        <v>21736</v>
      </c>
      <c r="K403" s="89">
        <v>0</v>
      </c>
      <c r="L403" s="88">
        <v>8780</v>
      </c>
      <c r="M403" s="88"/>
      <c r="N403" s="89">
        <v>2542</v>
      </c>
      <c r="O403" s="89">
        <v>24815</v>
      </c>
      <c r="P403" s="89">
        <v>0</v>
      </c>
      <c r="Q403" s="88">
        <v>0</v>
      </c>
      <c r="R403" s="88"/>
      <c r="S403" s="89">
        <v>4938</v>
      </c>
      <c r="T403" s="90">
        <v>2538</v>
      </c>
      <c r="U403" s="90">
        <v>7476</v>
      </c>
    </row>
    <row r="404" spans="1:21">
      <c r="A404" s="86">
        <v>94205</v>
      </c>
      <c r="B404" s="87" t="s">
        <v>433</v>
      </c>
      <c r="C404" s="156">
        <v>2.6999025325593372E-5</v>
      </c>
      <c r="D404" s="156">
        <v>2.5400000000000001E-5</v>
      </c>
      <c r="E404" s="88">
        <v>12286</v>
      </c>
      <c r="F404" s="88">
        <v>-14018.717200000001</v>
      </c>
      <c r="G404" s="88">
        <v>12117</v>
      </c>
      <c r="H404" s="88"/>
      <c r="I404" s="89">
        <v>0</v>
      </c>
      <c r="J404" s="89">
        <v>24352</v>
      </c>
      <c r="K404" s="89">
        <v>0</v>
      </c>
      <c r="L404" s="88">
        <v>2123</v>
      </c>
      <c r="M404" s="88"/>
      <c r="N404" s="89">
        <v>2848</v>
      </c>
      <c r="O404" s="89">
        <v>27802</v>
      </c>
      <c r="P404" s="89">
        <v>0</v>
      </c>
      <c r="Q404" s="88">
        <v>10106</v>
      </c>
      <c r="R404" s="88"/>
      <c r="S404" s="89">
        <v>5532</v>
      </c>
      <c r="T404" s="90">
        <v>-2824</v>
      </c>
      <c r="U404" s="90">
        <v>2708</v>
      </c>
    </row>
    <row r="405" spans="1:21">
      <c r="A405" s="86">
        <v>94209</v>
      </c>
      <c r="B405" s="87" t="s">
        <v>434</v>
      </c>
      <c r="C405" s="156">
        <v>3.5539915312845328E-4</v>
      </c>
      <c r="D405" s="156">
        <v>3.234E-4</v>
      </c>
      <c r="E405" s="88">
        <v>148246</v>
      </c>
      <c r="F405" s="88">
        <v>-178490.2812</v>
      </c>
      <c r="G405" s="88">
        <v>159501</v>
      </c>
      <c r="H405" s="88"/>
      <c r="I405" s="89">
        <v>0</v>
      </c>
      <c r="J405" s="89">
        <v>320541</v>
      </c>
      <c r="K405" s="89">
        <v>0</v>
      </c>
      <c r="L405" s="88">
        <v>33797</v>
      </c>
      <c r="M405" s="88"/>
      <c r="N405" s="89">
        <v>37492</v>
      </c>
      <c r="O405" s="89">
        <v>365951</v>
      </c>
      <c r="P405" s="89">
        <v>0</v>
      </c>
      <c r="Q405" s="88">
        <v>0</v>
      </c>
      <c r="R405" s="88"/>
      <c r="S405" s="89">
        <v>72822</v>
      </c>
      <c r="T405" s="90">
        <v>9490</v>
      </c>
      <c r="U405" s="90">
        <v>82313</v>
      </c>
    </row>
    <row r="406" spans="1:21">
      <c r="A406" s="86">
        <v>94211</v>
      </c>
      <c r="B406" s="87" t="s">
        <v>435</v>
      </c>
      <c r="C406" s="156">
        <v>1.2169949370580661E-4</v>
      </c>
      <c r="D406" s="156">
        <v>1.516E-4</v>
      </c>
      <c r="E406" s="88">
        <v>53405</v>
      </c>
      <c r="F406" s="88">
        <v>-83670.768800000005</v>
      </c>
      <c r="G406" s="88">
        <v>54618</v>
      </c>
      <c r="H406" s="88"/>
      <c r="I406" s="89">
        <v>0</v>
      </c>
      <c r="J406" s="89">
        <v>109763</v>
      </c>
      <c r="K406" s="89">
        <v>0</v>
      </c>
      <c r="L406" s="88">
        <v>0</v>
      </c>
      <c r="M406" s="88"/>
      <c r="N406" s="89">
        <v>12838</v>
      </c>
      <c r="O406" s="89">
        <v>125313</v>
      </c>
      <c r="P406" s="89">
        <v>0</v>
      </c>
      <c r="Q406" s="88">
        <v>44410</v>
      </c>
      <c r="R406" s="88"/>
      <c r="S406" s="89">
        <v>24937</v>
      </c>
      <c r="T406" s="90">
        <v>-13542</v>
      </c>
      <c r="U406" s="90">
        <v>11394</v>
      </c>
    </row>
    <row r="407" spans="1:21">
      <c r="A407" s="86">
        <v>94221</v>
      </c>
      <c r="B407" s="87" t="s">
        <v>436</v>
      </c>
      <c r="C407" s="156">
        <v>1.1294001789826575E-3</v>
      </c>
      <c r="D407" s="156">
        <v>8.6799999999999996E-4</v>
      </c>
      <c r="E407" s="88">
        <v>398427</v>
      </c>
      <c r="F407" s="88">
        <v>-479064.82399999996</v>
      </c>
      <c r="G407" s="88">
        <v>506868</v>
      </c>
      <c r="H407" s="88"/>
      <c r="I407" s="89">
        <v>0</v>
      </c>
      <c r="J407" s="89">
        <v>1018624</v>
      </c>
      <c r="K407" s="89">
        <v>0</v>
      </c>
      <c r="L407" s="88">
        <v>133753</v>
      </c>
      <c r="M407" s="88"/>
      <c r="N407" s="89">
        <v>119144</v>
      </c>
      <c r="O407" s="89">
        <v>1162928</v>
      </c>
      <c r="P407" s="89">
        <v>0</v>
      </c>
      <c r="Q407" s="88">
        <v>95551</v>
      </c>
      <c r="R407" s="88"/>
      <c r="S407" s="89">
        <v>231416</v>
      </c>
      <c r="T407" s="90">
        <v>3057</v>
      </c>
      <c r="U407" s="90">
        <v>234473</v>
      </c>
    </row>
    <row r="408" spans="1:21">
      <c r="A408" s="86">
        <v>94231</v>
      </c>
      <c r="B408" s="87" t="s">
        <v>437</v>
      </c>
      <c r="C408" s="156">
        <v>1.946995818230873E-4</v>
      </c>
      <c r="D408" s="156">
        <v>2.0149999999999999E-4</v>
      </c>
      <c r="E408" s="88">
        <v>75465</v>
      </c>
      <c r="F408" s="88">
        <v>-111211.477</v>
      </c>
      <c r="G408" s="88">
        <v>87380</v>
      </c>
      <c r="H408" s="88"/>
      <c r="I408" s="89">
        <v>0</v>
      </c>
      <c r="J408" s="89">
        <v>175603</v>
      </c>
      <c r="K408" s="89">
        <v>0</v>
      </c>
      <c r="L408" s="88">
        <v>0</v>
      </c>
      <c r="M408" s="88"/>
      <c r="N408" s="89">
        <v>20539</v>
      </c>
      <c r="O408" s="89">
        <v>200480</v>
      </c>
      <c r="P408" s="89">
        <v>0</v>
      </c>
      <c r="Q408" s="88">
        <v>16781</v>
      </c>
      <c r="R408" s="88"/>
      <c r="S408" s="89">
        <v>39894</v>
      </c>
      <c r="T408" s="90">
        <v>-5034</v>
      </c>
      <c r="U408" s="90">
        <v>34861</v>
      </c>
    </row>
    <row r="409" spans="1:21">
      <c r="A409" s="86">
        <v>94241</v>
      </c>
      <c r="B409" s="87" t="s">
        <v>438</v>
      </c>
      <c r="C409" s="156">
        <v>8.4800602941440334E-5</v>
      </c>
      <c r="D409" s="156">
        <v>9.3800000000000003E-5</v>
      </c>
      <c r="E409" s="88">
        <v>40323</v>
      </c>
      <c r="F409" s="88">
        <v>-51769.9084</v>
      </c>
      <c r="G409" s="88">
        <v>38058</v>
      </c>
      <c r="H409" s="88"/>
      <c r="I409" s="89">
        <v>0</v>
      </c>
      <c r="J409" s="89">
        <v>76482</v>
      </c>
      <c r="K409" s="89">
        <v>0</v>
      </c>
      <c r="L409" s="88">
        <v>1946</v>
      </c>
      <c r="M409" s="88"/>
      <c r="N409" s="89">
        <v>8946</v>
      </c>
      <c r="O409" s="89">
        <v>87317</v>
      </c>
      <c r="P409" s="89">
        <v>0</v>
      </c>
      <c r="Q409" s="88">
        <v>1798</v>
      </c>
      <c r="R409" s="88"/>
      <c r="S409" s="89">
        <v>17376</v>
      </c>
      <c r="T409" s="90">
        <v>180</v>
      </c>
      <c r="U409" s="90">
        <v>17556</v>
      </c>
    </row>
    <row r="410" spans="1:21">
      <c r="A410" s="86">
        <v>94251</v>
      </c>
      <c r="B410" s="87" t="s">
        <v>439</v>
      </c>
      <c r="C410" s="156">
        <v>2.3699070179335736E-5</v>
      </c>
      <c r="D410" s="156">
        <v>3.1399999999999998E-5</v>
      </c>
      <c r="E410" s="88">
        <v>8401</v>
      </c>
      <c r="F410" s="88">
        <v>-17330.225199999997</v>
      </c>
      <c r="G410" s="88">
        <v>10636</v>
      </c>
      <c r="H410" s="88"/>
      <c r="I410" s="89">
        <v>0</v>
      </c>
      <c r="J410" s="89">
        <v>21375</v>
      </c>
      <c r="K410" s="89">
        <v>0</v>
      </c>
      <c r="L410" s="88">
        <v>0</v>
      </c>
      <c r="M410" s="88"/>
      <c r="N410" s="89">
        <v>2500</v>
      </c>
      <c r="O410" s="89">
        <v>24404</v>
      </c>
      <c r="P410" s="89">
        <v>0</v>
      </c>
      <c r="Q410" s="88">
        <v>7479</v>
      </c>
      <c r="R410" s="88"/>
      <c r="S410" s="89">
        <v>4856</v>
      </c>
      <c r="T410" s="90">
        <v>-2035</v>
      </c>
      <c r="U410" s="90">
        <v>2821</v>
      </c>
    </row>
    <row r="411" spans="1:21">
      <c r="A411" s="86">
        <v>94261</v>
      </c>
      <c r="B411" s="87" t="s">
        <v>440</v>
      </c>
      <c r="C411" s="156">
        <v>1.6600044456191353E-5</v>
      </c>
      <c r="D411" s="156">
        <v>2.0100000000000001E-5</v>
      </c>
      <c r="E411" s="88">
        <v>14576</v>
      </c>
      <c r="F411" s="88">
        <v>-11093.551800000001</v>
      </c>
      <c r="G411" s="88">
        <v>7450</v>
      </c>
      <c r="H411" s="88"/>
      <c r="I411" s="89">
        <v>0</v>
      </c>
      <c r="J411" s="89">
        <v>14972</v>
      </c>
      <c r="K411" s="89">
        <v>0</v>
      </c>
      <c r="L411" s="88">
        <v>5710</v>
      </c>
      <c r="M411" s="88"/>
      <c r="N411" s="89">
        <v>1751</v>
      </c>
      <c r="O411" s="89">
        <v>17093</v>
      </c>
      <c r="P411" s="89">
        <v>0</v>
      </c>
      <c r="Q411" s="88">
        <v>0</v>
      </c>
      <c r="R411" s="88"/>
      <c r="S411" s="89">
        <v>3401</v>
      </c>
      <c r="T411" s="90">
        <v>1639</v>
      </c>
      <c r="U411" s="90">
        <v>5040</v>
      </c>
    </row>
    <row r="412" spans="1:21">
      <c r="A412" s="86">
        <v>94301</v>
      </c>
      <c r="B412" s="87" t="s">
        <v>441</v>
      </c>
      <c r="C412" s="156">
        <v>6.0626013904736039E-3</v>
      </c>
      <c r="D412" s="156">
        <v>6.1358999999999997E-3</v>
      </c>
      <c r="E412" s="88">
        <v>2406347</v>
      </c>
      <c r="F412" s="88">
        <v>-3386513.6561999996</v>
      </c>
      <c r="G412" s="88">
        <v>2720859</v>
      </c>
      <c r="H412" s="88"/>
      <c r="I412" s="89">
        <v>0</v>
      </c>
      <c r="J412" s="89">
        <v>5467956</v>
      </c>
      <c r="K412" s="89">
        <v>0</v>
      </c>
      <c r="L412" s="88">
        <v>28375</v>
      </c>
      <c r="M412" s="88"/>
      <c r="N412" s="89">
        <v>639562</v>
      </c>
      <c r="O412" s="89">
        <v>6242580</v>
      </c>
      <c r="P412" s="89">
        <v>0</v>
      </c>
      <c r="Q412" s="88">
        <v>106045</v>
      </c>
      <c r="R412" s="88"/>
      <c r="S412" s="89">
        <v>1242239</v>
      </c>
      <c r="T412" s="90">
        <v>-18270</v>
      </c>
      <c r="U412" s="90">
        <v>1223968</v>
      </c>
    </row>
    <row r="413" spans="1:21">
      <c r="A413" s="86">
        <v>94311</v>
      </c>
      <c r="B413" s="87" t="s">
        <v>442</v>
      </c>
      <c r="C413" s="156">
        <v>8.4360089010032408E-4</v>
      </c>
      <c r="D413" s="156">
        <v>9.1140000000000004E-4</v>
      </c>
      <c r="E413" s="88">
        <v>354169</v>
      </c>
      <c r="F413" s="88">
        <v>-503018.06520000001</v>
      </c>
      <c r="G413" s="88">
        <v>378603</v>
      </c>
      <c r="H413" s="88"/>
      <c r="I413" s="89">
        <v>0</v>
      </c>
      <c r="J413" s="89">
        <v>760856</v>
      </c>
      <c r="K413" s="89">
        <v>0</v>
      </c>
      <c r="L413" s="88">
        <v>8398.91</v>
      </c>
      <c r="M413" s="88"/>
      <c r="N413" s="89">
        <v>88994</v>
      </c>
      <c r="O413" s="89">
        <v>868644</v>
      </c>
      <c r="P413" s="89">
        <v>0</v>
      </c>
      <c r="Q413" s="88">
        <v>39856</v>
      </c>
      <c r="R413" s="88"/>
      <c r="S413" s="89">
        <v>172855</v>
      </c>
      <c r="T413" s="90">
        <v>-7625</v>
      </c>
      <c r="U413" s="90">
        <v>165231</v>
      </c>
    </row>
    <row r="414" spans="1:21">
      <c r="A414" s="86">
        <v>94313</v>
      </c>
      <c r="B414" s="87" t="s">
        <v>443</v>
      </c>
      <c r="C414" s="156">
        <v>1.8099618941965416E-5</v>
      </c>
      <c r="D414" s="156">
        <v>2.0999999999999999E-5</v>
      </c>
      <c r="E414" s="88">
        <v>13402</v>
      </c>
      <c r="F414" s="88">
        <v>-11590.278</v>
      </c>
      <c r="G414" s="88">
        <v>8123</v>
      </c>
      <c r="H414" s="88"/>
      <c r="I414" s="89">
        <v>0</v>
      </c>
      <c r="J414" s="89">
        <v>16325</v>
      </c>
      <c r="K414" s="89">
        <v>0</v>
      </c>
      <c r="L414" s="88">
        <v>4957</v>
      </c>
      <c r="M414" s="88"/>
      <c r="N414" s="89">
        <v>1909</v>
      </c>
      <c r="O414" s="89">
        <v>18637</v>
      </c>
      <c r="P414" s="89">
        <v>0</v>
      </c>
      <c r="Q414" s="88">
        <v>0</v>
      </c>
      <c r="R414" s="88"/>
      <c r="S414" s="89">
        <v>3709</v>
      </c>
      <c r="T414" s="90">
        <v>1459</v>
      </c>
      <c r="U414" s="90">
        <v>5168</v>
      </c>
    </row>
    <row r="415" spans="1:21">
      <c r="A415" s="86">
        <v>94317</v>
      </c>
      <c r="B415" s="87" t="s">
        <v>444</v>
      </c>
      <c r="C415" s="156">
        <v>1.1499708649450144E-5</v>
      </c>
      <c r="D415" s="156">
        <v>1.11E-5</v>
      </c>
      <c r="E415" s="88">
        <v>8264</v>
      </c>
      <c r="F415" s="88">
        <v>-6126.2898000000005</v>
      </c>
      <c r="G415" s="88">
        <v>5161</v>
      </c>
      <c r="H415" s="88"/>
      <c r="I415" s="89">
        <v>0</v>
      </c>
      <c r="J415" s="89">
        <v>10372</v>
      </c>
      <c r="K415" s="89">
        <v>0</v>
      </c>
      <c r="L415" s="88">
        <v>5283</v>
      </c>
      <c r="M415" s="88"/>
      <c r="N415" s="89">
        <v>1213</v>
      </c>
      <c r="O415" s="89">
        <v>11841</v>
      </c>
      <c r="P415" s="89">
        <v>0</v>
      </c>
      <c r="Q415" s="88">
        <v>0</v>
      </c>
      <c r="R415" s="88"/>
      <c r="S415" s="89">
        <v>2356</v>
      </c>
      <c r="T415" s="90">
        <v>1541</v>
      </c>
      <c r="U415" s="90">
        <v>3897</v>
      </c>
    </row>
    <row r="416" spans="1:21">
      <c r="A416" s="86">
        <v>94321</v>
      </c>
      <c r="B416" s="87" t="s">
        <v>445</v>
      </c>
      <c r="C416" s="156">
        <v>2.7269973702220601E-4</v>
      </c>
      <c r="D416" s="156">
        <v>2.676E-4</v>
      </c>
      <c r="E416" s="88">
        <v>95061</v>
      </c>
      <c r="F416" s="88">
        <v>-147693.2568</v>
      </c>
      <c r="G416" s="88">
        <v>122386</v>
      </c>
      <c r="H416" s="88"/>
      <c r="I416" s="89">
        <v>0</v>
      </c>
      <c r="J416" s="89">
        <v>245952</v>
      </c>
      <c r="K416" s="89">
        <v>0</v>
      </c>
      <c r="L416" s="88">
        <v>5110</v>
      </c>
      <c r="M416" s="88"/>
      <c r="N416" s="89">
        <v>28768</v>
      </c>
      <c r="O416" s="89">
        <v>280796</v>
      </c>
      <c r="P416" s="89">
        <v>0</v>
      </c>
      <c r="Q416" s="88">
        <v>9322</v>
      </c>
      <c r="R416" s="88"/>
      <c r="S416" s="89">
        <v>55877</v>
      </c>
      <c r="T416" s="90">
        <v>-731</v>
      </c>
      <c r="U416" s="90">
        <v>55146</v>
      </c>
    </row>
    <row r="417" spans="1:21">
      <c r="A417" s="86">
        <v>94331</v>
      </c>
      <c r="B417" s="87" t="s">
        <v>446</v>
      </c>
      <c r="C417" s="156">
        <v>1.7420019806510604E-4</v>
      </c>
      <c r="D417" s="156">
        <v>1.7119999999999999E-4</v>
      </c>
      <c r="E417" s="88">
        <v>78312</v>
      </c>
      <c r="F417" s="88">
        <v>-94488.361599999989</v>
      </c>
      <c r="G417" s="88">
        <v>78180</v>
      </c>
      <c r="H417" s="88"/>
      <c r="I417" s="89">
        <v>0</v>
      </c>
      <c r="J417" s="89">
        <v>157114</v>
      </c>
      <c r="K417" s="89">
        <v>0</v>
      </c>
      <c r="L417" s="88">
        <v>19876</v>
      </c>
      <c r="M417" s="88"/>
      <c r="N417" s="89">
        <v>18377</v>
      </c>
      <c r="O417" s="89">
        <v>179371</v>
      </c>
      <c r="P417" s="89">
        <v>0</v>
      </c>
      <c r="Q417" s="88">
        <v>0</v>
      </c>
      <c r="R417" s="88"/>
      <c r="S417" s="89">
        <v>35694</v>
      </c>
      <c r="T417" s="90">
        <v>6081</v>
      </c>
      <c r="U417" s="90">
        <v>41775</v>
      </c>
    </row>
    <row r="418" spans="1:21">
      <c r="A418" s="86">
        <v>94341</v>
      </c>
      <c r="B418" s="87" t="s">
        <v>447</v>
      </c>
      <c r="C418" s="156">
        <v>8.8399136068520741E-5</v>
      </c>
      <c r="D418" s="156">
        <v>8.3499999999999997E-5</v>
      </c>
      <c r="E418" s="88">
        <v>32630</v>
      </c>
      <c r="F418" s="88">
        <v>-46085.152999999998</v>
      </c>
      <c r="G418" s="88">
        <v>39673</v>
      </c>
      <c r="H418" s="88"/>
      <c r="I418" s="89">
        <v>0</v>
      </c>
      <c r="J418" s="89">
        <v>79729</v>
      </c>
      <c r="K418" s="89">
        <v>0</v>
      </c>
      <c r="L418" s="88">
        <v>695</v>
      </c>
      <c r="M418" s="88"/>
      <c r="N418" s="89">
        <v>9326</v>
      </c>
      <c r="O418" s="89">
        <v>91024</v>
      </c>
      <c r="P418" s="89">
        <v>0</v>
      </c>
      <c r="Q418" s="88">
        <v>5830.5</v>
      </c>
      <c r="R418" s="88"/>
      <c r="S418" s="89">
        <v>18113</v>
      </c>
      <c r="T418" s="90">
        <v>-1768</v>
      </c>
      <c r="U418" s="90">
        <v>16345</v>
      </c>
    </row>
    <row r="419" spans="1:21">
      <c r="A419" s="86">
        <v>94347</v>
      </c>
      <c r="B419" s="87" t="s">
        <v>448</v>
      </c>
      <c r="C419" s="156">
        <v>1.3099551860127377E-5</v>
      </c>
      <c r="D419" s="156">
        <v>1.49E-5</v>
      </c>
      <c r="E419" s="88">
        <v>7297</v>
      </c>
      <c r="F419" s="88">
        <v>-8223.5781999999999</v>
      </c>
      <c r="G419" s="88">
        <v>5879</v>
      </c>
      <c r="H419" s="88"/>
      <c r="I419" s="89">
        <v>0</v>
      </c>
      <c r="J419" s="89">
        <v>11815</v>
      </c>
      <c r="K419" s="89">
        <v>0</v>
      </c>
      <c r="L419" s="88">
        <v>3077</v>
      </c>
      <c r="M419" s="88"/>
      <c r="N419" s="89">
        <v>1382</v>
      </c>
      <c r="O419" s="89">
        <v>13489</v>
      </c>
      <c r="P419" s="89">
        <v>0</v>
      </c>
      <c r="Q419" s="88">
        <v>0</v>
      </c>
      <c r="R419" s="88"/>
      <c r="S419" s="89">
        <v>2684</v>
      </c>
      <c r="T419" s="90">
        <v>1009</v>
      </c>
      <c r="U419" s="90">
        <v>3693</v>
      </c>
    </row>
    <row r="420" spans="1:21">
      <c r="A420" s="86">
        <v>94351</v>
      </c>
      <c r="B420" s="87" t="s">
        <v>449</v>
      </c>
      <c r="C420" s="156">
        <v>2.304999730012922E-4</v>
      </c>
      <c r="D420" s="156">
        <v>2.1900000000000001E-4</v>
      </c>
      <c r="E420" s="88">
        <v>88142</v>
      </c>
      <c r="F420" s="88">
        <v>-120870.042</v>
      </c>
      <c r="G420" s="88">
        <v>103447</v>
      </c>
      <c r="H420" s="88"/>
      <c r="I420" s="89">
        <v>0</v>
      </c>
      <c r="J420" s="89">
        <v>207892</v>
      </c>
      <c r="K420" s="89">
        <v>0</v>
      </c>
      <c r="L420" s="88">
        <v>3341</v>
      </c>
      <c r="M420" s="88"/>
      <c r="N420" s="89">
        <v>24316</v>
      </c>
      <c r="O420" s="89">
        <v>237343</v>
      </c>
      <c r="P420" s="89">
        <v>0</v>
      </c>
      <c r="Q420" s="88">
        <v>5005.26</v>
      </c>
      <c r="R420" s="88"/>
      <c r="S420" s="89">
        <v>47230</v>
      </c>
      <c r="T420" s="90">
        <v>-799</v>
      </c>
      <c r="U420" s="90">
        <v>46430</v>
      </c>
    </row>
    <row r="421" spans="1:21">
      <c r="A421" s="86">
        <v>94401</v>
      </c>
      <c r="B421" s="87" t="s">
        <v>450</v>
      </c>
      <c r="C421" s="156">
        <v>3.3263993513054325E-3</v>
      </c>
      <c r="D421" s="156">
        <v>3.3192999999999999E-3</v>
      </c>
      <c r="E421" s="88">
        <v>1386679</v>
      </c>
      <c r="F421" s="88">
        <v>-1831981.4173999999</v>
      </c>
      <c r="G421" s="88">
        <v>1492868</v>
      </c>
      <c r="H421" s="88"/>
      <c r="I421" s="89">
        <v>0</v>
      </c>
      <c r="J421" s="89">
        <v>3000133</v>
      </c>
      <c r="K421" s="89">
        <v>0</v>
      </c>
      <c r="L421" s="88">
        <v>27625</v>
      </c>
      <c r="M421" s="88"/>
      <c r="N421" s="89">
        <v>350912</v>
      </c>
      <c r="O421" s="89">
        <v>3425151</v>
      </c>
      <c r="P421" s="89">
        <v>0</v>
      </c>
      <c r="Q421" s="88">
        <v>954</v>
      </c>
      <c r="R421" s="88"/>
      <c r="S421" s="89">
        <v>681586</v>
      </c>
      <c r="T421" s="90">
        <v>6913</v>
      </c>
      <c r="U421" s="90">
        <v>688499</v>
      </c>
    </row>
    <row r="422" spans="1:21">
      <c r="A422" s="86">
        <v>94402</v>
      </c>
      <c r="B422" s="87" t="s">
        <v>451</v>
      </c>
      <c r="C422" s="156">
        <v>0</v>
      </c>
      <c r="D422" s="156">
        <v>5.0961000000000001E-3</v>
      </c>
      <c r="E422" s="88"/>
      <c r="F422" s="88">
        <v>-2812629.3198000002</v>
      </c>
      <c r="G422" s="88">
        <v>0</v>
      </c>
      <c r="H422" s="88"/>
      <c r="I422" s="89">
        <v>0</v>
      </c>
      <c r="J422" s="89">
        <v>0</v>
      </c>
      <c r="K422" s="89">
        <v>0</v>
      </c>
      <c r="L422" s="88">
        <v>0</v>
      </c>
      <c r="M422" s="88"/>
      <c r="N422" s="89">
        <v>0</v>
      </c>
      <c r="O422" s="89">
        <v>0</v>
      </c>
      <c r="P422" s="89">
        <v>0</v>
      </c>
      <c r="Q422" s="88">
        <v>3789229</v>
      </c>
      <c r="R422" s="88"/>
      <c r="S422" s="89">
        <v>0</v>
      </c>
      <c r="T422" s="90">
        <v>-1007431</v>
      </c>
      <c r="U422" s="90">
        <v>-1007431</v>
      </c>
    </row>
    <row r="423" spans="1:21">
      <c r="A423" s="86">
        <v>94408</v>
      </c>
      <c r="B423" s="87" t="s">
        <v>452</v>
      </c>
      <c r="C423" s="156">
        <v>1.8999809272207202E-5</v>
      </c>
      <c r="D423" s="156">
        <v>1.7099999999999999E-5</v>
      </c>
      <c r="E423" s="88">
        <v>7969</v>
      </c>
      <c r="F423" s="88">
        <v>-9437.7978000000003</v>
      </c>
      <c r="G423" s="88">
        <v>8527</v>
      </c>
      <c r="H423" s="88"/>
      <c r="I423" s="89">
        <v>0</v>
      </c>
      <c r="J423" s="89">
        <v>17136</v>
      </c>
      <c r="K423" s="89">
        <v>0</v>
      </c>
      <c r="L423" s="88">
        <v>1501</v>
      </c>
      <c r="M423" s="88"/>
      <c r="N423" s="89">
        <v>2004</v>
      </c>
      <c r="O423" s="89">
        <v>19564</v>
      </c>
      <c r="P423" s="89">
        <v>0</v>
      </c>
      <c r="Q423" s="88">
        <v>5540.47</v>
      </c>
      <c r="R423" s="88"/>
      <c r="S423" s="89">
        <v>3893</v>
      </c>
      <c r="T423" s="90">
        <v>-1460</v>
      </c>
      <c r="U423" s="90">
        <v>2433</v>
      </c>
    </row>
    <row r="424" spans="1:21">
      <c r="A424" s="86">
        <v>94411</v>
      </c>
      <c r="B424" s="87" t="s">
        <v>453</v>
      </c>
      <c r="C424" s="156">
        <v>1.1820991925978765E-3</v>
      </c>
      <c r="D424" s="156">
        <v>1.1234999999999999E-3</v>
      </c>
      <c r="E424" s="88">
        <v>463628</v>
      </c>
      <c r="F424" s="88">
        <v>-620079.87299999991</v>
      </c>
      <c r="G424" s="88">
        <v>530519</v>
      </c>
      <c r="H424" s="88"/>
      <c r="I424" s="89">
        <v>0</v>
      </c>
      <c r="J424" s="89">
        <v>1066155</v>
      </c>
      <c r="K424" s="89">
        <v>0</v>
      </c>
      <c r="L424" s="88">
        <v>26062</v>
      </c>
      <c r="M424" s="88"/>
      <c r="N424" s="89">
        <v>124703</v>
      </c>
      <c r="O424" s="89">
        <v>1217193</v>
      </c>
      <c r="P424" s="89">
        <v>0</v>
      </c>
      <c r="Q424" s="88">
        <v>182</v>
      </c>
      <c r="R424" s="88"/>
      <c r="S424" s="89">
        <v>242215</v>
      </c>
      <c r="T424" s="90">
        <v>6761</v>
      </c>
      <c r="U424" s="90">
        <v>248976</v>
      </c>
    </row>
    <row r="425" spans="1:21">
      <c r="A425" s="86">
        <v>94412</v>
      </c>
      <c r="B425" s="87" t="s">
        <v>454</v>
      </c>
      <c r="C425" s="156">
        <v>1.719942861172363E-5</v>
      </c>
      <c r="D425" s="156">
        <v>1.8E-5</v>
      </c>
      <c r="E425" s="88">
        <v>14436</v>
      </c>
      <c r="F425" s="88">
        <v>-9934.5239999999994</v>
      </c>
      <c r="G425" s="88">
        <v>7719</v>
      </c>
      <c r="H425" s="88"/>
      <c r="I425" s="89">
        <v>0</v>
      </c>
      <c r="J425" s="89">
        <v>15513</v>
      </c>
      <c r="K425" s="89">
        <v>0</v>
      </c>
      <c r="L425" s="88">
        <v>11778</v>
      </c>
      <c r="M425" s="88"/>
      <c r="N425" s="89">
        <v>1814</v>
      </c>
      <c r="O425" s="89">
        <v>17711</v>
      </c>
      <c r="P425" s="89">
        <v>0</v>
      </c>
      <c r="Q425" s="88">
        <v>0</v>
      </c>
      <c r="R425" s="88"/>
      <c r="S425" s="89">
        <v>3524</v>
      </c>
      <c r="T425" s="90">
        <v>3553</v>
      </c>
      <c r="U425" s="90">
        <v>7077</v>
      </c>
    </row>
    <row r="426" spans="1:21">
      <c r="A426" s="86">
        <v>94421</v>
      </c>
      <c r="B426" s="87" t="s">
        <v>455</v>
      </c>
      <c r="C426" s="156">
        <v>1.7149962707438068E-4</v>
      </c>
      <c r="D426" s="156">
        <v>1.6330000000000001E-4</v>
      </c>
      <c r="E426" s="88">
        <v>68791</v>
      </c>
      <c r="F426" s="88">
        <v>-90128.209400000007</v>
      </c>
      <c r="G426" s="88">
        <v>76968</v>
      </c>
      <c r="H426" s="88"/>
      <c r="I426" s="89">
        <v>0</v>
      </c>
      <c r="J426" s="89">
        <v>154679</v>
      </c>
      <c r="K426" s="89">
        <v>0</v>
      </c>
      <c r="L426" s="88">
        <v>4780</v>
      </c>
      <c r="M426" s="88"/>
      <c r="N426" s="89">
        <v>18092</v>
      </c>
      <c r="O426" s="89">
        <v>176591</v>
      </c>
      <c r="P426" s="89">
        <v>0</v>
      </c>
      <c r="Q426" s="88">
        <v>14753</v>
      </c>
      <c r="R426" s="88"/>
      <c r="S426" s="89">
        <v>35141</v>
      </c>
      <c r="T426" s="90">
        <v>-3683</v>
      </c>
      <c r="U426" s="90">
        <v>31458</v>
      </c>
    </row>
    <row r="427" spans="1:21">
      <c r="A427" s="86">
        <v>94427</v>
      </c>
      <c r="B427" s="87" t="s">
        <v>456</v>
      </c>
      <c r="C427" s="156">
        <v>1.5599585401046398E-5</v>
      </c>
      <c r="D427" s="156">
        <v>1.5800000000000001E-5</v>
      </c>
      <c r="E427" s="88">
        <v>7889</v>
      </c>
      <c r="F427" s="88">
        <v>-8720.3044000000009</v>
      </c>
      <c r="G427" s="88">
        <v>7001</v>
      </c>
      <c r="H427" s="88"/>
      <c r="I427" s="89">
        <v>0</v>
      </c>
      <c r="J427" s="89">
        <v>14070</v>
      </c>
      <c r="K427" s="89">
        <v>0</v>
      </c>
      <c r="L427" s="88">
        <v>1064</v>
      </c>
      <c r="M427" s="88"/>
      <c r="N427" s="89">
        <v>1646</v>
      </c>
      <c r="O427" s="89">
        <v>16063</v>
      </c>
      <c r="P427" s="89">
        <v>0</v>
      </c>
      <c r="Q427" s="88">
        <v>296</v>
      </c>
      <c r="R427" s="88"/>
      <c r="S427" s="89">
        <v>3196</v>
      </c>
      <c r="T427" s="90">
        <v>179</v>
      </c>
      <c r="U427" s="90">
        <v>3376</v>
      </c>
    </row>
    <row r="428" spans="1:21">
      <c r="A428" s="86">
        <v>94428</v>
      </c>
      <c r="B428" s="87" t="s">
        <v>457</v>
      </c>
      <c r="C428" s="156">
        <v>7.7799617749312389E-5</v>
      </c>
      <c r="D428" s="156">
        <v>7.4900000000000005E-5</v>
      </c>
      <c r="E428" s="88">
        <v>33482</v>
      </c>
      <c r="F428" s="88">
        <v>-41338.658200000005</v>
      </c>
      <c r="G428" s="88">
        <v>34916</v>
      </c>
      <c r="H428" s="88"/>
      <c r="I428" s="89">
        <v>0</v>
      </c>
      <c r="J428" s="89">
        <v>70169</v>
      </c>
      <c r="K428" s="89">
        <v>0</v>
      </c>
      <c r="L428" s="88">
        <v>3717</v>
      </c>
      <c r="M428" s="88"/>
      <c r="N428" s="89">
        <v>8207</v>
      </c>
      <c r="O428" s="89">
        <v>80110</v>
      </c>
      <c r="P428" s="89">
        <v>0</v>
      </c>
      <c r="Q428" s="88">
        <v>0</v>
      </c>
      <c r="R428" s="88"/>
      <c r="S428" s="89">
        <v>15941</v>
      </c>
      <c r="T428" s="90">
        <v>996</v>
      </c>
      <c r="U428" s="90">
        <v>16938</v>
      </c>
    </row>
    <row r="429" spans="1:21">
      <c r="A429" s="86">
        <v>94431</v>
      </c>
      <c r="B429" s="87" t="s">
        <v>458</v>
      </c>
      <c r="C429" s="156">
        <v>3.6389971280635528E-4</v>
      </c>
      <c r="D429" s="156">
        <v>3.7550000000000002E-4</v>
      </c>
      <c r="E429" s="88">
        <v>242673</v>
      </c>
      <c r="F429" s="88">
        <v>-207245.209</v>
      </c>
      <c r="G429" s="88">
        <v>163316</v>
      </c>
      <c r="H429" s="88"/>
      <c r="I429" s="89">
        <v>0</v>
      </c>
      <c r="J429" s="89">
        <v>328207</v>
      </c>
      <c r="K429" s="89">
        <v>0</v>
      </c>
      <c r="L429" s="88">
        <v>66437</v>
      </c>
      <c r="M429" s="88"/>
      <c r="N429" s="89">
        <v>38389</v>
      </c>
      <c r="O429" s="89">
        <v>374703</v>
      </c>
      <c r="P429" s="89">
        <v>0</v>
      </c>
      <c r="Q429" s="88">
        <v>1845</v>
      </c>
      <c r="R429" s="88"/>
      <c r="S429" s="89">
        <v>74564</v>
      </c>
      <c r="T429" s="90">
        <v>16775</v>
      </c>
      <c r="U429" s="90">
        <v>91339</v>
      </c>
    </row>
    <row r="430" spans="1:21">
      <c r="A430" s="86">
        <v>94437</v>
      </c>
      <c r="B430" s="87" t="s">
        <v>459</v>
      </c>
      <c r="C430" s="156">
        <v>1.1599977374353314E-5</v>
      </c>
      <c r="D430" s="156">
        <v>1.01E-5</v>
      </c>
      <c r="E430" s="88">
        <v>9983</v>
      </c>
      <c r="F430" s="88">
        <v>-5574.3717999999999</v>
      </c>
      <c r="G430" s="88">
        <v>5206</v>
      </c>
      <c r="H430" s="88"/>
      <c r="I430" s="89">
        <v>0</v>
      </c>
      <c r="J430" s="89">
        <v>10462</v>
      </c>
      <c r="K430" s="89">
        <v>0</v>
      </c>
      <c r="L430" s="88">
        <v>9266</v>
      </c>
      <c r="M430" s="88"/>
      <c r="N430" s="89">
        <v>1224</v>
      </c>
      <c r="O430" s="89">
        <v>11944</v>
      </c>
      <c r="P430" s="89">
        <v>0</v>
      </c>
      <c r="Q430" s="88">
        <v>0</v>
      </c>
      <c r="R430" s="88"/>
      <c r="S430" s="89">
        <v>2377</v>
      </c>
      <c r="T430" s="90">
        <v>2720</v>
      </c>
      <c r="U430" s="90">
        <v>5097</v>
      </c>
    </row>
    <row r="431" spans="1:21">
      <c r="A431" s="86">
        <v>94501</v>
      </c>
      <c r="B431" s="87" t="s">
        <v>460</v>
      </c>
      <c r="C431" s="156">
        <v>5.5923009631877784E-3</v>
      </c>
      <c r="D431" s="156">
        <v>5.4612999999999997E-3</v>
      </c>
      <c r="E431" s="88">
        <v>2353504</v>
      </c>
      <c r="F431" s="88">
        <v>-3014189.7733999998</v>
      </c>
      <c r="G431" s="88">
        <v>2509791</v>
      </c>
      <c r="H431" s="88"/>
      <c r="I431" s="89">
        <v>0</v>
      </c>
      <c r="J431" s="89">
        <v>5043785</v>
      </c>
      <c r="K431" s="89">
        <v>0</v>
      </c>
      <c r="L431" s="88">
        <v>320395</v>
      </c>
      <c r="M431" s="88"/>
      <c r="N431" s="89">
        <v>589949</v>
      </c>
      <c r="O431" s="89">
        <v>5758319</v>
      </c>
      <c r="P431" s="89">
        <v>0</v>
      </c>
      <c r="Q431" s="88">
        <v>0</v>
      </c>
      <c r="R431" s="88"/>
      <c r="S431" s="89">
        <v>1145873</v>
      </c>
      <c r="T431" s="90">
        <v>96428</v>
      </c>
      <c r="U431" s="90">
        <v>1242302</v>
      </c>
    </row>
    <row r="432" spans="1:21">
      <c r="A432" s="86">
        <v>94511</v>
      </c>
      <c r="B432" s="87" t="s">
        <v>461</v>
      </c>
      <c r="C432" s="156">
        <v>1.7692995839574766E-3</v>
      </c>
      <c r="D432" s="156">
        <v>1.3025000000000001E-3</v>
      </c>
      <c r="E432" s="88">
        <v>678134</v>
      </c>
      <c r="F432" s="88">
        <v>-718873.19500000007</v>
      </c>
      <c r="G432" s="88">
        <v>794051</v>
      </c>
      <c r="H432" s="88"/>
      <c r="I432" s="89">
        <v>0</v>
      </c>
      <c r="J432" s="89">
        <v>1595760</v>
      </c>
      <c r="K432" s="89">
        <v>0</v>
      </c>
      <c r="L432" s="88">
        <v>305854</v>
      </c>
      <c r="M432" s="88"/>
      <c r="N432" s="89">
        <v>186649</v>
      </c>
      <c r="O432" s="89">
        <v>1821825</v>
      </c>
      <c r="P432" s="89">
        <v>0</v>
      </c>
      <c r="Q432" s="88">
        <v>0</v>
      </c>
      <c r="R432" s="88"/>
      <c r="S432" s="89">
        <v>362533</v>
      </c>
      <c r="T432" s="90">
        <v>81036</v>
      </c>
      <c r="U432" s="90">
        <v>443569</v>
      </c>
    </row>
    <row r="433" spans="1:21">
      <c r="A433" s="86">
        <v>94512</v>
      </c>
      <c r="B433" s="87" t="s">
        <v>462</v>
      </c>
      <c r="C433" s="156">
        <v>0</v>
      </c>
      <c r="D433" s="156">
        <v>3.9780000000000002E-4</v>
      </c>
      <c r="E433" s="88"/>
      <c r="F433" s="88">
        <v>-219552.9804</v>
      </c>
      <c r="G433" s="88">
        <v>0</v>
      </c>
      <c r="H433" s="88"/>
      <c r="I433" s="89">
        <v>0</v>
      </c>
      <c r="J433" s="89">
        <v>0</v>
      </c>
      <c r="K433" s="89">
        <v>0</v>
      </c>
      <c r="L433" s="88">
        <v>0</v>
      </c>
      <c r="M433" s="88"/>
      <c r="N433" s="89">
        <v>0</v>
      </c>
      <c r="O433" s="89">
        <v>0</v>
      </c>
      <c r="P433" s="89">
        <v>0</v>
      </c>
      <c r="Q433" s="88">
        <v>296006</v>
      </c>
      <c r="R433" s="88"/>
      <c r="S433" s="89">
        <v>0</v>
      </c>
      <c r="T433" s="90">
        <v>-78713</v>
      </c>
      <c r="U433" s="90">
        <v>-78713</v>
      </c>
    </row>
    <row r="434" spans="1:21">
      <c r="A434" s="86">
        <v>94517</v>
      </c>
      <c r="B434" s="87" t="s">
        <v>463</v>
      </c>
      <c r="C434" s="156">
        <v>4.910048048813861E-5</v>
      </c>
      <c r="D434" s="156">
        <v>4.8399999999999997E-5</v>
      </c>
      <c r="E434" s="88">
        <v>29071</v>
      </c>
      <c r="F434" s="88">
        <v>-26712.831199999997</v>
      </c>
      <c r="G434" s="88">
        <v>22036</v>
      </c>
      <c r="H434" s="88"/>
      <c r="I434" s="89">
        <v>0</v>
      </c>
      <c r="J434" s="89">
        <v>44284</v>
      </c>
      <c r="K434" s="89">
        <v>0</v>
      </c>
      <c r="L434" s="88">
        <v>18662</v>
      </c>
      <c r="M434" s="88"/>
      <c r="N434" s="89">
        <v>5180</v>
      </c>
      <c r="O434" s="89">
        <v>50558</v>
      </c>
      <c r="P434" s="89">
        <v>0</v>
      </c>
      <c r="Q434" s="88">
        <v>0</v>
      </c>
      <c r="R434" s="88"/>
      <c r="S434" s="89">
        <v>10061</v>
      </c>
      <c r="T434" s="90">
        <v>5686</v>
      </c>
      <c r="U434" s="90">
        <v>15747</v>
      </c>
    </row>
    <row r="435" spans="1:21">
      <c r="A435" s="86">
        <v>94521</v>
      </c>
      <c r="B435" s="87" t="s">
        <v>464</v>
      </c>
      <c r="C435" s="156">
        <v>1.63199604846285E-4</v>
      </c>
      <c r="D435" s="156">
        <v>1.4440000000000001E-4</v>
      </c>
      <c r="E435" s="88">
        <v>57170</v>
      </c>
      <c r="F435" s="88">
        <v>-79696.959200000012</v>
      </c>
      <c r="G435" s="88">
        <v>73243</v>
      </c>
      <c r="H435" s="88"/>
      <c r="I435" s="89">
        <v>0</v>
      </c>
      <c r="J435" s="89">
        <v>147193</v>
      </c>
      <c r="K435" s="89">
        <v>0</v>
      </c>
      <c r="L435" s="88">
        <v>8170</v>
      </c>
      <c r="M435" s="88"/>
      <c r="N435" s="89">
        <v>17216</v>
      </c>
      <c r="O435" s="89">
        <v>168045</v>
      </c>
      <c r="P435" s="89">
        <v>0</v>
      </c>
      <c r="Q435" s="88">
        <v>0</v>
      </c>
      <c r="R435" s="88"/>
      <c r="S435" s="89">
        <v>33440</v>
      </c>
      <c r="T435" s="90">
        <v>2319</v>
      </c>
      <c r="U435" s="90">
        <v>35759</v>
      </c>
    </row>
    <row r="436" spans="1:21">
      <c r="A436" s="86">
        <v>94527</v>
      </c>
      <c r="B436" s="87" t="s">
        <v>465</v>
      </c>
      <c r="C436" s="156">
        <v>8.9996751085311239E-6</v>
      </c>
      <c r="D436" s="156">
        <v>8.8999999999999995E-6</v>
      </c>
      <c r="E436" s="88">
        <v>4401</v>
      </c>
      <c r="F436" s="88">
        <v>-4912.0702000000001</v>
      </c>
      <c r="G436" s="88">
        <v>4039</v>
      </c>
      <c r="H436" s="88"/>
      <c r="I436" s="89">
        <v>0</v>
      </c>
      <c r="J436" s="89">
        <v>8117</v>
      </c>
      <c r="K436" s="89">
        <v>0</v>
      </c>
      <c r="L436" s="88">
        <v>646</v>
      </c>
      <c r="M436" s="88"/>
      <c r="N436" s="89">
        <v>949</v>
      </c>
      <c r="O436" s="89">
        <v>9267</v>
      </c>
      <c r="P436" s="89">
        <v>0</v>
      </c>
      <c r="Q436" s="88">
        <v>87</v>
      </c>
      <c r="R436" s="88"/>
      <c r="S436" s="89">
        <v>1844</v>
      </c>
      <c r="T436" s="90">
        <v>140</v>
      </c>
      <c r="U436" s="90">
        <v>1984</v>
      </c>
    </row>
    <row r="437" spans="1:21">
      <c r="A437" s="86">
        <v>94531</v>
      </c>
      <c r="B437" s="87" t="s">
        <v>466</v>
      </c>
      <c r="C437" s="156">
        <v>1.6600044456191353E-5</v>
      </c>
      <c r="D437" s="156">
        <v>1.7600000000000001E-5</v>
      </c>
      <c r="E437" s="88">
        <v>10252</v>
      </c>
      <c r="F437" s="88">
        <v>-9713.756800000001</v>
      </c>
      <c r="G437" s="88">
        <v>7450</v>
      </c>
      <c r="H437" s="88"/>
      <c r="I437" s="89">
        <v>0</v>
      </c>
      <c r="J437" s="89">
        <v>14972</v>
      </c>
      <c r="K437" s="89">
        <v>0</v>
      </c>
      <c r="L437" s="88">
        <v>4255</v>
      </c>
      <c r="M437" s="88"/>
      <c r="N437" s="89">
        <v>1751</v>
      </c>
      <c r="O437" s="89">
        <v>17093</v>
      </c>
      <c r="P437" s="89">
        <v>0</v>
      </c>
      <c r="Q437" s="88">
        <v>0</v>
      </c>
      <c r="R437" s="88"/>
      <c r="S437" s="89">
        <v>3401</v>
      </c>
      <c r="T437" s="90">
        <v>1274</v>
      </c>
      <c r="U437" s="90">
        <v>4675</v>
      </c>
    </row>
    <row r="438" spans="1:21">
      <c r="A438" s="86">
        <v>94532</v>
      </c>
      <c r="B438" s="87" t="s">
        <v>467</v>
      </c>
      <c r="C438" s="156">
        <v>1.1550065831290402E-4</v>
      </c>
      <c r="D438" s="156">
        <v>1.1239999999999999E-4</v>
      </c>
      <c r="E438" s="88">
        <v>43686</v>
      </c>
      <c r="F438" s="88">
        <v>-62035.583199999994</v>
      </c>
      <c r="G438" s="88">
        <v>51836</v>
      </c>
      <c r="H438" s="88"/>
      <c r="I438" s="89">
        <v>0</v>
      </c>
      <c r="J438" s="89">
        <v>104171</v>
      </c>
      <c r="K438" s="89">
        <v>0</v>
      </c>
      <c r="L438" s="88">
        <v>0</v>
      </c>
      <c r="M438" s="88"/>
      <c r="N438" s="89">
        <v>12184</v>
      </c>
      <c r="O438" s="89">
        <v>118929</v>
      </c>
      <c r="P438" s="89">
        <v>0</v>
      </c>
      <c r="Q438" s="88">
        <v>9222</v>
      </c>
      <c r="R438" s="88"/>
      <c r="S438" s="89">
        <v>23666</v>
      </c>
      <c r="T438" s="90">
        <v>-3043</v>
      </c>
      <c r="U438" s="90">
        <v>20624</v>
      </c>
    </row>
    <row r="439" spans="1:21">
      <c r="A439" s="86">
        <v>94541</v>
      </c>
      <c r="B439" s="87" t="s">
        <v>468</v>
      </c>
      <c r="C439" s="156">
        <v>2.8739913209301061E-4</v>
      </c>
      <c r="D439" s="156">
        <v>3.0019999999999998E-4</v>
      </c>
      <c r="E439" s="88">
        <v>103532</v>
      </c>
      <c r="F439" s="88">
        <v>-165685.7836</v>
      </c>
      <c r="G439" s="88">
        <v>128983</v>
      </c>
      <c r="H439" s="88"/>
      <c r="I439" s="89">
        <v>0</v>
      </c>
      <c r="J439" s="89">
        <v>259211</v>
      </c>
      <c r="K439" s="89">
        <v>0</v>
      </c>
      <c r="L439" s="88">
        <v>0</v>
      </c>
      <c r="M439" s="88"/>
      <c r="N439" s="89">
        <v>30319</v>
      </c>
      <c r="O439" s="89">
        <v>295932</v>
      </c>
      <c r="P439" s="89">
        <v>0</v>
      </c>
      <c r="Q439" s="88">
        <v>21032</v>
      </c>
      <c r="R439" s="88"/>
      <c r="S439" s="89">
        <v>58889</v>
      </c>
      <c r="T439" s="90">
        <v>-5586</v>
      </c>
      <c r="U439" s="90">
        <v>53303</v>
      </c>
    </row>
    <row r="440" spans="1:21">
      <c r="A440" s="86">
        <v>94547</v>
      </c>
      <c r="B440" s="87" t="s">
        <v>469</v>
      </c>
      <c r="C440" s="156">
        <v>1.3500626759740055E-5</v>
      </c>
      <c r="D440" s="156">
        <v>1.4E-5</v>
      </c>
      <c r="E440" s="88">
        <v>7360</v>
      </c>
      <c r="F440" s="88">
        <v>-7726.8519999999999</v>
      </c>
      <c r="G440" s="88">
        <v>6059</v>
      </c>
      <c r="H440" s="88"/>
      <c r="I440" s="89">
        <v>0</v>
      </c>
      <c r="J440" s="89">
        <v>12176</v>
      </c>
      <c r="K440" s="89">
        <v>0</v>
      </c>
      <c r="L440" s="88">
        <v>1270</v>
      </c>
      <c r="M440" s="88"/>
      <c r="N440" s="89">
        <v>1424</v>
      </c>
      <c r="O440" s="89">
        <v>13901</v>
      </c>
      <c r="P440" s="89">
        <v>0</v>
      </c>
      <c r="Q440" s="88">
        <v>0</v>
      </c>
      <c r="R440" s="88"/>
      <c r="S440" s="89">
        <v>2766</v>
      </c>
      <c r="T440" s="90">
        <v>344</v>
      </c>
      <c r="U440" s="90">
        <v>3110</v>
      </c>
    </row>
    <row r="441" spans="1:21">
      <c r="A441" s="86">
        <v>94551</v>
      </c>
      <c r="B441" s="87" t="s">
        <v>470</v>
      </c>
      <c r="C441" s="156">
        <v>3.0599786646560516E-5</v>
      </c>
      <c r="D441" s="156">
        <v>4.5000000000000003E-5</v>
      </c>
      <c r="E441" s="88">
        <v>21069</v>
      </c>
      <c r="F441" s="88">
        <v>-24836.31</v>
      </c>
      <c r="G441" s="88">
        <v>13733</v>
      </c>
      <c r="H441" s="88"/>
      <c r="I441" s="89">
        <v>0</v>
      </c>
      <c r="J441" s="89">
        <v>27599</v>
      </c>
      <c r="K441" s="89">
        <v>0</v>
      </c>
      <c r="L441" s="88">
        <v>5089</v>
      </c>
      <c r="M441" s="88"/>
      <c r="N441" s="89">
        <v>3228</v>
      </c>
      <c r="O441" s="89">
        <v>31508</v>
      </c>
      <c r="P441" s="89">
        <v>0</v>
      </c>
      <c r="Q441" s="88">
        <v>3309</v>
      </c>
      <c r="R441" s="88"/>
      <c r="S441" s="89">
        <v>6270</v>
      </c>
      <c r="T441" s="90">
        <v>836</v>
      </c>
      <c r="U441" s="90">
        <v>7106</v>
      </c>
    </row>
    <row r="442" spans="1:21">
      <c r="A442" s="86">
        <v>94601</v>
      </c>
      <c r="B442" s="87" t="s">
        <v>471</v>
      </c>
      <c r="C442" s="156">
        <v>9.7180002537374281E-4</v>
      </c>
      <c r="D442" s="156">
        <v>1.0158999999999999E-3</v>
      </c>
      <c r="E442" s="88">
        <v>430037</v>
      </c>
      <c r="F442" s="88">
        <v>-560693.49619999994</v>
      </c>
      <c r="G442" s="88">
        <v>436138</v>
      </c>
      <c r="H442" s="88"/>
      <c r="I442" s="89">
        <v>0</v>
      </c>
      <c r="J442" s="89">
        <v>876482</v>
      </c>
      <c r="K442" s="89">
        <v>0</v>
      </c>
      <c r="L442" s="88">
        <v>3989</v>
      </c>
      <c r="M442" s="88"/>
      <c r="N442" s="89">
        <v>102518</v>
      </c>
      <c r="O442" s="89">
        <v>1000650</v>
      </c>
      <c r="P442" s="89">
        <v>0</v>
      </c>
      <c r="Q442" s="88">
        <v>4581</v>
      </c>
      <c r="R442" s="88"/>
      <c r="S442" s="89">
        <v>199124</v>
      </c>
      <c r="T442" s="90">
        <v>135</v>
      </c>
      <c r="U442" s="90">
        <v>199259</v>
      </c>
    </row>
    <row r="443" spans="1:21">
      <c r="A443" s="86">
        <v>94604</v>
      </c>
      <c r="B443" s="87" t="s">
        <v>472</v>
      </c>
      <c r="C443" s="156">
        <v>2.7600637675012386E-5</v>
      </c>
      <c r="D443" s="156">
        <v>2.8500000000000002E-5</v>
      </c>
      <c r="E443" s="88">
        <v>12452</v>
      </c>
      <c r="F443" s="88">
        <v>-15729.663</v>
      </c>
      <c r="G443" s="88">
        <v>12387</v>
      </c>
      <c r="H443" s="88"/>
      <c r="I443" s="89">
        <v>0</v>
      </c>
      <c r="J443" s="89">
        <v>24893</v>
      </c>
      <c r="K443" s="89">
        <v>0</v>
      </c>
      <c r="L443" s="88">
        <v>306</v>
      </c>
      <c r="M443" s="88"/>
      <c r="N443" s="89">
        <v>2912</v>
      </c>
      <c r="O443" s="89">
        <v>28419</v>
      </c>
      <c r="P443" s="89">
        <v>0</v>
      </c>
      <c r="Q443" s="88">
        <v>78</v>
      </c>
      <c r="R443" s="88"/>
      <c r="S443" s="89">
        <v>5655</v>
      </c>
      <c r="T443" s="90">
        <v>54</v>
      </c>
      <c r="U443" s="90">
        <v>5709</v>
      </c>
    </row>
    <row r="444" spans="1:21">
      <c r="A444" s="86">
        <v>94606</v>
      </c>
      <c r="B444" s="87" t="s">
        <v>473</v>
      </c>
      <c r="C444" s="156">
        <v>2.8610009505704293E-4</v>
      </c>
      <c r="D444" s="156">
        <v>3.1530000000000002E-4</v>
      </c>
      <c r="E444" s="88">
        <v>114419</v>
      </c>
      <c r="F444" s="88">
        <v>-174019.74540000001</v>
      </c>
      <c r="G444" s="88">
        <v>128400</v>
      </c>
      <c r="H444" s="88"/>
      <c r="I444" s="89">
        <v>0</v>
      </c>
      <c r="J444" s="89">
        <v>258038</v>
      </c>
      <c r="K444" s="89">
        <v>0</v>
      </c>
      <c r="L444" s="88">
        <v>0</v>
      </c>
      <c r="M444" s="88"/>
      <c r="N444" s="89">
        <v>30182</v>
      </c>
      <c r="O444" s="89">
        <v>294593</v>
      </c>
      <c r="P444" s="89">
        <v>0</v>
      </c>
      <c r="Q444" s="88">
        <v>49118</v>
      </c>
      <c r="R444" s="88"/>
      <c r="S444" s="89">
        <v>58622</v>
      </c>
      <c r="T444" s="90">
        <v>-14801</v>
      </c>
      <c r="U444" s="90">
        <v>43822</v>
      </c>
    </row>
    <row r="445" spans="1:21">
      <c r="A445" s="86">
        <v>94611</v>
      </c>
      <c r="B445" s="87" t="s">
        <v>474</v>
      </c>
      <c r="C445" s="156">
        <v>4.5360011410473051E-4</v>
      </c>
      <c r="D445" s="156">
        <v>4.5520000000000001E-4</v>
      </c>
      <c r="E445" s="88">
        <v>193171</v>
      </c>
      <c r="F445" s="88">
        <v>-251233.0736</v>
      </c>
      <c r="G445" s="88">
        <v>203573</v>
      </c>
      <c r="H445" s="88"/>
      <c r="I445" s="89">
        <v>0</v>
      </c>
      <c r="J445" s="89">
        <v>409109</v>
      </c>
      <c r="K445" s="89">
        <v>0</v>
      </c>
      <c r="L445" s="88">
        <v>5197</v>
      </c>
      <c r="M445" s="88"/>
      <c r="N445" s="89">
        <v>47852</v>
      </c>
      <c r="O445" s="89">
        <v>467066</v>
      </c>
      <c r="P445" s="89">
        <v>0</v>
      </c>
      <c r="Q445" s="88">
        <v>7385.3</v>
      </c>
      <c r="R445" s="88"/>
      <c r="S445" s="89">
        <v>92944</v>
      </c>
      <c r="T445" s="90">
        <v>-1109</v>
      </c>
      <c r="U445" s="90">
        <v>91834</v>
      </c>
    </row>
    <row r="446" spans="1:21">
      <c r="A446" s="86">
        <v>94621</v>
      </c>
      <c r="B446" s="87" t="s">
        <v>475</v>
      </c>
      <c r="C446" s="156">
        <v>1.5200070237154437E-4</v>
      </c>
      <c r="D446" s="156">
        <v>1.942E-4</v>
      </c>
      <c r="E446" s="88">
        <v>71064</v>
      </c>
      <c r="F446" s="88">
        <v>-107182.47560000001</v>
      </c>
      <c r="G446" s="88">
        <v>68217</v>
      </c>
      <c r="H446" s="88"/>
      <c r="I446" s="89">
        <v>0</v>
      </c>
      <c r="J446" s="89">
        <v>137091</v>
      </c>
      <c r="K446" s="89">
        <v>0</v>
      </c>
      <c r="L446" s="88">
        <v>19889</v>
      </c>
      <c r="M446" s="88"/>
      <c r="N446" s="89">
        <v>16035</v>
      </c>
      <c r="O446" s="89">
        <v>156512</v>
      </c>
      <c r="P446" s="89">
        <v>0</v>
      </c>
      <c r="Q446" s="88">
        <v>22477</v>
      </c>
      <c r="R446" s="88"/>
      <c r="S446" s="89">
        <v>31145</v>
      </c>
      <c r="T446" s="90">
        <v>768</v>
      </c>
      <c r="U446" s="90">
        <v>31913</v>
      </c>
    </row>
    <row r="447" spans="1:21">
      <c r="A447" s="86">
        <v>94631</v>
      </c>
      <c r="B447" s="87" t="s">
        <v>476</v>
      </c>
      <c r="C447" s="156">
        <v>4.0299114635527086E-5</v>
      </c>
      <c r="D447" s="156">
        <v>4.1300000000000001E-5</v>
      </c>
      <c r="E447" s="88">
        <v>20240</v>
      </c>
      <c r="F447" s="88">
        <v>-22794.213400000001</v>
      </c>
      <c r="G447" s="88">
        <v>18086</v>
      </c>
      <c r="H447" s="88"/>
      <c r="I447" s="89">
        <v>0</v>
      </c>
      <c r="J447" s="89">
        <v>36347</v>
      </c>
      <c r="K447" s="89">
        <v>0</v>
      </c>
      <c r="L447" s="88">
        <v>3734</v>
      </c>
      <c r="M447" s="88"/>
      <c r="N447" s="89">
        <v>4251</v>
      </c>
      <c r="O447" s="89">
        <v>41496</v>
      </c>
      <c r="P447" s="89">
        <v>0</v>
      </c>
      <c r="Q447" s="88">
        <v>0</v>
      </c>
      <c r="R447" s="88"/>
      <c r="S447" s="89">
        <v>8258</v>
      </c>
      <c r="T447" s="90">
        <v>1082</v>
      </c>
      <c r="U447" s="90">
        <v>9339</v>
      </c>
    </row>
    <row r="448" spans="1:21">
      <c r="A448" s="86">
        <v>94641</v>
      </c>
      <c r="B448" s="87" t="s">
        <v>477</v>
      </c>
      <c r="C448" s="156">
        <v>4.699260907128532E-6</v>
      </c>
      <c r="D448" s="156">
        <v>5.1000000000000003E-6</v>
      </c>
      <c r="E448" s="88">
        <v>4958</v>
      </c>
      <c r="F448" s="88">
        <v>-2814.7818000000002</v>
      </c>
      <c r="G448" s="88">
        <v>2109</v>
      </c>
      <c r="H448" s="88"/>
      <c r="I448" s="89">
        <v>0</v>
      </c>
      <c r="J448" s="89">
        <v>4239</v>
      </c>
      <c r="K448" s="89">
        <v>0</v>
      </c>
      <c r="L448" s="88">
        <v>3886</v>
      </c>
      <c r="M448" s="88"/>
      <c r="N448" s="89">
        <v>496</v>
      </c>
      <c r="O448" s="89">
        <v>4840</v>
      </c>
      <c r="P448" s="89">
        <v>0</v>
      </c>
      <c r="Q448" s="88">
        <v>0</v>
      </c>
      <c r="R448" s="88"/>
      <c r="S448" s="89">
        <v>963</v>
      </c>
      <c r="T448" s="90">
        <v>1145</v>
      </c>
      <c r="U448" s="90">
        <v>2108</v>
      </c>
    </row>
    <row r="449" spans="1:21">
      <c r="A449" s="86">
        <v>94701</v>
      </c>
      <c r="B449" s="87" t="s">
        <v>478</v>
      </c>
      <c r="C449" s="156">
        <v>2.6065011012150916E-3</v>
      </c>
      <c r="D449" s="156">
        <v>2.4745000000000001E-3</v>
      </c>
      <c r="E449" s="88">
        <v>1034649</v>
      </c>
      <c r="F449" s="88">
        <v>-1365721.091</v>
      </c>
      <c r="G449" s="88">
        <v>1169782</v>
      </c>
      <c r="H449" s="88"/>
      <c r="I449" s="89">
        <v>0</v>
      </c>
      <c r="J449" s="89">
        <v>2350844</v>
      </c>
      <c r="K449" s="89">
        <v>0</v>
      </c>
      <c r="L449" s="88">
        <v>106283</v>
      </c>
      <c r="M449" s="88"/>
      <c r="N449" s="89">
        <v>274968</v>
      </c>
      <c r="O449" s="89">
        <v>2683879</v>
      </c>
      <c r="P449" s="89">
        <v>0</v>
      </c>
      <c r="Q449" s="88">
        <v>0</v>
      </c>
      <c r="R449" s="88"/>
      <c r="S449" s="89">
        <v>534077</v>
      </c>
      <c r="T449" s="90">
        <v>30516</v>
      </c>
      <c r="U449" s="90">
        <v>564593</v>
      </c>
    </row>
    <row r="450" spans="1:21">
      <c r="A450" s="86">
        <v>94704</v>
      </c>
      <c r="B450" s="87" t="s">
        <v>479</v>
      </c>
      <c r="C450" s="156">
        <v>1.0900324493917865E-5</v>
      </c>
      <c r="D450" s="156">
        <v>1.11E-5</v>
      </c>
      <c r="E450" s="88">
        <v>4681</v>
      </c>
      <c r="F450" s="88">
        <v>-6126.2898000000005</v>
      </c>
      <c r="G450" s="88">
        <v>4892</v>
      </c>
      <c r="H450" s="88"/>
      <c r="I450" s="89">
        <v>0</v>
      </c>
      <c r="J450" s="89">
        <v>9831</v>
      </c>
      <c r="K450" s="89">
        <v>0</v>
      </c>
      <c r="L450" s="88">
        <v>216</v>
      </c>
      <c r="M450" s="88"/>
      <c r="N450" s="89">
        <v>1150</v>
      </c>
      <c r="O450" s="89">
        <v>11224</v>
      </c>
      <c r="P450" s="89">
        <v>0</v>
      </c>
      <c r="Q450" s="88">
        <v>0</v>
      </c>
      <c r="R450" s="88"/>
      <c r="S450" s="89">
        <v>2233</v>
      </c>
      <c r="T450" s="90">
        <v>69</v>
      </c>
      <c r="U450" s="90">
        <v>2302</v>
      </c>
    </row>
    <row r="451" spans="1:21">
      <c r="A451" s="86">
        <v>94711</v>
      </c>
      <c r="B451" s="87" t="s">
        <v>480</v>
      </c>
      <c r="C451" s="156">
        <v>3.5270081033161464E-4</v>
      </c>
      <c r="D451" s="156">
        <v>3.2749999999999999E-4</v>
      </c>
      <c r="E451" s="88">
        <v>145824</v>
      </c>
      <c r="F451" s="88">
        <v>-180753.14499999999</v>
      </c>
      <c r="G451" s="88">
        <v>158290</v>
      </c>
      <c r="H451" s="88"/>
      <c r="I451" s="89">
        <v>0</v>
      </c>
      <c r="J451" s="89">
        <v>318106</v>
      </c>
      <c r="K451" s="89">
        <v>0</v>
      </c>
      <c r="L451" s="88">
        <v>19128</v>
      </c>
      <c r="M451" s="88"/>
      <c r="N451" s="89">
        <v>37207</v>
      </c>
      <c r="O451" s="89">
        <v>363171</v>
      </c>
      <c r="P451" s="89">
        <v>0</v>
      </c>
      <c r="Q451" s="88">
        <v>7454</v>
      </c>
      <c r="R451" s="88"/>
      <c r="S451" s="89">
        <v>72269</v>
      </c>
      <c r="T451" s="90">
        <v>2514</v>
      </c>
      <c r="U451" s="90">
        <v>74783</v>
      </c>
    </row>
    <row r="452" spans="1:21">
      <c r="A452" s="86">
        <v>94801</v>
      </c>
      <c r="B452" s="87" t="s">
        <v>481</v>
      </c>
      <c r="C452" s="156">
        <v>7.4250104887740192E-4</v>
      </c>
      <c r="D452" s="156">
        <v>7.0549999999999996E-4</v>
      </c>
      <c r="E452" s="88">
        <v>337755</v>
      </c>
      <c r="F452" s="88">
        <v>-389378.14899999998</v>
      </c>
      <c r="G452" s="88">
        <v>333230</v>
      </c>
      <c r="H452" s="88"/>
      <c r="I452" s="89">
        <v>0</v>
      </c>
      <c r="J452" s="89">
        <v>669672.63</v>
      </c>
      <c r="K452" s="89">
        <v>0</v>
      </c>
      <c r="L452" s="88">
        <v>68986</v>
      </c>
      <c r="M452" s="88"/>
      <c r="N452" s="89">
        <v>78329</v>
      </c>
      <c r="O452" s="89">
        <v>764543</v>
      </c>
      <c r="P452" s="89">
        <v>0</v>
      </c>
      <c r="Q452" s="88">
        <v>0</v>
      </c>
      <c r="R452" s="88"/>
      <c r="S452" s="89">
        <v>152140</v>
      </c>
      <c r="T452" s="90">
        <v>19193</v>
      </c>
      <c r="U452" s="90">
        <v>171332</v>
      </c>
    </row>
    <row r="453" spans="1:21">
      <c r="A453" s="86">
        <v>94804</v>
      </c>
      <c r="B453" s="87" t="s">
        <v>482</v>
      </c>
      <c r="C453" s="156">
        <v>5.5994512373703181E-6</v>
      </c>
      <c r="D453" s="156">
        <v>6.0000000000000002E-6</v>
      </c>
      <c r="E453" s="88">
        <v>2762</v>
      </c>
      <c r="F453" s="88">
        <v>-3311.5080000000003</v>
      </c>
      <c r="G453" s="88">
        <v>2513</v>
      </c>
      <c r="H453" s="88"/>
      <c r="I453" s="89">
        <v>0</v>
      </c>
      <c r="J453" s="89">
        <v>5051</v>
      </c>
      <c r="K453" s="89">
        <v>0</v>
      </c>
      <c r="L453" s="88">
        <v>5272</v>
      </c>
      <c r="M453" s="88"/>
      <c r="N453" s="89">
        <v>591</v>
      </c>
      <c r="O453" s="89">
        <v>5766</v>
      </c>
      <c r="P453" s="89">
        <v>0</v>
      </c>
      <c r="Q453" s="88">
        <v>0</v>
      </c>
      <c r="R453" s="88"/>
      <c r="S453" s="89">
        <v>1147</v>
      </c>
      <c r="T453" s="90">
        <v>1756</v>
      </c>
      <c r="U453" s="90">
        <v>2904</v>
      </c>
    </row>
    <row r="454" spans="1:21">
      <c r="A454" s="86">
        <v>94812</v>
      </c>
      <c r="B454" s="87" t="s">
        <v>483</v>
      </c>
      <c r="C454" s="156">
        <v>2.8200021830544667E-5</v>
      </c>
      <c r="D454" s="156">
        <v>2.7699999999999999E-5</v>
      </c>
      <c r="E454" s="88">
        <v>17490</v>
      </c>
      <c r="F454" s="88">
        <v>-15288.1286</v>
      </c>
      <c r="G454" s="88">
        <v>12656</v>
      </c>
      <c r="H454" s="88"/>
      <c r="I454" s="89">
        <v>0</v>
      </c>
      <c r="J454" s="89">
        <v>25434</v>
      </c>
      <c r="K454" s="89">
        <v>0</v>
      </c>
      <c r="L454" s="88">
        <v>6140</v>
      </c>
      <c r="M454" s="88"/>
      <c r="N454" s="89">
        <v>2975</v>
      </c>
      <c r="O454" s="89">
        <v>29037</v>
      </c>
      <c r="P454" s="89">
        <v>0</v>
      </c>
      <c r="Q454" s="88">
        <v>0</v>
      </c>
      <c r="R454" s="88"/>
      <c r="S454" s="89">
        <v>5778</v>
      </c>
      <c r="T454" s="90">
        <v>1684</v>
      </c>
      <c r="U454" s="90">
        <v>7462</v>
      </c>
    </row>
    <row r="455" spans="1:21">
      <c r="A455" s="86">
        <v>94901</v>
      </c>
      <c r="B455" s="87" t="s">
        <v>484</v>
      </c>
      <c r="C455" s="156">
        <v>6.6921998551100368E-3</v>
      </c>
      <c r="D455" s="156">
        <v>6.8738999999999996E-3</v>
      </c>
      <c r="E455" s="88">
        <v>2752711</v>
      </c>
      <c r="F455" s="88">
        <v>-3793829.1401999998</v>
      </c>
      <c r="G455" s="88">
        <v>3003419</v>
      </c>
      <c r="H455" s="88"/>
      <c r="I455" s="89">
        <v>0</v>
      </c>
      <c r="J455" s="89">
        <v>6035802</v>
      </c>
      <c r="K455" s="89">
        <v>0</v>
      </c>
      <c r="L455" s="88">
        <v>27750</v>
      </c>
      <c r="M455" s="88"/>
      <c r="N455" s="89">
        <v>705980</v>
      </c>
      <c r="O455" s="89">
        <v>6890871</v>
      </c>
      <c r="P455" s="89">
        <v>0</v>
      </c>
      <c r="Q455" s="88">
        <v>111333</v>
      </c>
      <c r="R455" s="88"/>
      <c r="S455" s="89">
        <v>1371245</v>
      </c>
      <c r="T455" s="90">
        <v>-19864</v>
      </c>
      <c r="U455" s="90">
        <v>1351381</v>
      </c>
    </row>
    <row r="456" spans="1:21">
      <c r="A456" s="86">
        <v>94908</v>
      </c>
      <c r="B456" s="87" t="s">
        <v>485</v>
      </c>
      <c r="C456" s="156">
        <v>4.279914817644611E-5</v>
      </c>
      <c r="D456" s="156">
        <v>4.4299999999999999E-5</v>
      </c>
      <c r="E456" s="88">
        <v>15426</v>
      </c>
      <c r="F456" s="88">
        <v>-24449.967400000001</v>
      </c>
      <c r="G456" s="88">
        <v>19208</v>
      </c>
      <c r="H456" s="88"/>
      <c r="I456" s="89">
        <v>0</v>
      </c>
      <c r="J456" s="89">
        <v>38602</v>
      </c>
      <c r="K456" s="89">
        <v>0</v>
      </c>
      <c r="L456" s="88">
        <v>0</v>
      </c>
      <c r="M456" s="88"/>
      <c r="N456" s="89">
        <v>4515</v>
      </c>
      <c r="O456" s="89">
        <v>44071</v>
      </c>
      <c r="P456" s="89">
        <v>0</v>
      </c>
      <c r="Q456" s="88">
        <v>6118</v>
      </c>
      <c r="R456" s="88"/>
      <c r="S456" s="89">
        <v>8770</v>
      </c>
      <c r="T456" s="90">
        <v>-1852</v>
      </c>
      <c r="U456" s="90">
        <v>6918</v>
      </c>
    </row>
    <row r="457" spans="1:21">
      <c r="A457" s="86">
        <v>94911</v>
      </c>
      <c r="B457" s="87" t="s">
        <v>486</v>
      </c>
      <c r="C457" s="156">
        <v>2.8086005149360327E-3</v>
      </c>
      <c r="D457" s="156">
        <v>2.8134000000000002E-3</v>
      </c>
      <c r="E457" s="88">
        <v>1163784</v>
      </c>
      <c r="F457" s="88">
        <v>-1552766.1012000002</v>
      </c>
      <c r="G457" s="88">
        <v>1260483</v>
      </c>
      <c r="H457" s="88"/>
      <c r="I457" s="89">
        <v>0</v>
      </c>
      <c r="J457" s="89">
        <v>2533121</v>
      </c>
      <c r="K457" s="89">
        <v>0</v>
      </c>
      <c r="L457" s="88">
        <v>10171</v>
      </c>
      <c r="M457" s="88"/>
      <c r="N457" s="89">
        <v>296288</v>
      </c>
      <c r="O457" s="89">
        <v>2891979</v>
      </c>
      <c r="P457" s="89">
        <v>0</v>
      </c>
      <c r="Q457" s="88">
        <v>21982</v>
      </c>
      <c r="R457" s="88"/>
      <c r="S457" s="89">
        <v>575488</v>
      </c>
      <c r="T457" s="90">
        <v>-4690</v>
      </c>
      <c r="U457" s="90">
        <v>570798</v>
      </c>
    </row>
    <row r="458" spans="1:21">
      <c r="A458" s="86">
        <v>94917</v>
      </c>
      <c r="B458" s="87" t="s">
        <v>487</v>
      </c>
      <c r="C458" s="156">
        <v>4.0399383360430258E-5</v>
      </c>
      <c r="D458" s="156">
        <v>4.1399999999999997E-5</v>
      </c>
      <c r="E458" s="88">
        <v>26013</v>
      </c>
      <c r="F458" s="88">
        <v>-22849.405199999997</v>
      </c>
      <c r="G458" s="88">
        <v>18131</v>
      </c>
      <c r="H458" s="88"/>
      <c r="I458" s="89">
        <v>0</v>
      </c>
      <c r="J458" s="89">
        <v>36437</v>
      </c>
      <c r="K458" s="89">
        <v>0</v>
      </c>
      <c r="L458" s="88">
        <v>13207</v>
      </c>
      <c r="M458" s="88"/>
      <c r="N458" s="89">
        <v>4262</v>
      </c>
      <c r="O458" s="89">
        <v>41599</v>
      </c>
      <c r="P458" s="89">
        <v>0</v>
      </c>
      <c r="Q458" s="88">
        <v>0</v>
      </c>
      <c r="R458" s="88"/>
      <c r="S458" s="89">
        <v>8278</v>
      </c>
      <c r="T458" s="90">
        <v>3920</v>
      </c>
      <c r="U458" s="90">
        <v>12198</v>
      </c>
    </row>
    <row r="459" spans="1:21">
      <c r="A459" s="86">
        <v>94921</v>
      </c>
      <c r="B459" s="87" t="s">
        <v>488</v>
      </c>
      <c r="C459" s="156">
        <v>4.0700011279628827E-3</v>
      </c>
      <c r="D459" s="156">
        <v>4.0539E-3</v>
      </c>
      <c r="E459" s="88">
        <v>1399413</v>
      </c>
      <c r="F459" s="88">
        <v>-2237420.3802</v>
      </c>
      <c r="G459" s="88">
        <v>1826592</v>
      </c>
      <c r="H459" s="88"/>
      <c r="I459" s="89">
        <v>0</v>
      </c>
      <c r="J459" s="89">
        <v>3670798</v>
      </c>
      <c r="K459" s="89">
        <v>0</v>
      </c>
      <c r="L459" s="88">
        <v>0</v>
      </c>
      <c r="M459" s="88"/>
      <c r="N459" s="89">
        <v>429356.51</v>
      </c>
      <c r="O459" s="89">
        <v>4190826.09</v>
      </c>
      <c r="P459" s="89">
        <v>0</v>
      </c>
      <c r="Q459" s="88">
        <v>261755</v>
      </c>
      <c r="R459" s="88"/>
      <c r="S459" s="89">
        <v>833951.14</v>
      </c>
      <c r="T459" s="90">
        <v>-73258</v>
      </c>
      <c r="U459" s="90">
        <v>760693</v>
      </c>
    </row>
    <row r="460" spans="1:21">
      <c r="A460" s="86">
        <v>94923</v>
      </c>
      <c r="B460" s="87" t="s">
        <v>489</v>
      </c>
      <c r="C460" s="156">
        <v>2.930074961059279E-5</v>
      </c>
      <c r="D460" s="156">
        <v>3.0800000000000003E-5</v>
      </c>
      <c r="E460" s="88">
        <v>14772</v>
      </c>
      <c r="F460" s="88">
        <v>-16999.074400000001</v>
      </c>
      <c r="G460" s="88">
        <v>13150</v>
      </c>
      <c r="H460" s="88"/>
      <c r="I460" s="89">
        <v>0</v>
      </c>
      <c r="J460" s="89">
        <v>26426</v>
      </c>
      <c r="K460" s="89">
        <v>0</v>
      </c>
      <c r="L460" s="88">
        <v>1174</v>
      </c>
      <c r="M460" s="88"/>
      <c r="N460" s="89">
        <v>3091</v>
      </c>
      <c r="O460" s="89">
        <v>30170</v>
      </c>
      <c r="P460" s="89">
        <v>0</v>
      </c>
      <c r="Q460" s="88">
        <v>260.13</v>
      </c>
      <c r="R460" s="88"/>
      <c r="S460" s="89">
        <v>6004</v>
      </c>
      <c r="T460" s="90">
        <v>220</v>
      </c>
      <c r="U460" s="90">
        <v>6224</v>
      </c>
    </row>
    <row r="461" spans="1:21">
      <c r="A461" s="86">
        <v>94927</v>
      </c>
      <c r="B461" s="87" t="s">
        <v>490</v>
      </c>
      <c r="C461" s="156">
        <v>3.2700973481753597E-5</v>
      </c>
      <c r="D461" s="156">
        <v>3.4400000000000003E-5</v>
      </c>
      <c r="E461" s="88">
        <v>15406</v>
      </c>
      <c r="F461" s="88">
        <v>-18985.979200000002</v>
      </c>
      <c r="G461" s="88">
        <v>14676</v>
      </c>
      <c r="H461" s="88"/>
      <c r="I461" s="89">
        <v>0</v>
      </c>
      <c r="J461" s="89">
        <v>29493</v>
      </c>
      <c r="K461" s="89">
        <v>0</v>
      </c>
      <c r="L461" s="88">
        <v>436</v>
      </c>
      <c r="M461" s="88"/>
      <c r="N461" s="89">
        <v>3450</v>
      </c>
      <c r="O461" s="89">
        <v>33671</v>
      </c>
      <c r="P461" s="89">
        <v>0</v>
      </c>
      <c r="Q461" s="88">
        <v>78</v>
      </c>
      <c r="R461" s="88"/>
      <c r="S461" s="89">
        <v>6700</v>
      </c>
      <c r="T461" s="90">
        <v>88</v>
      </c>
      <c r="U461" s="90">
        <v>6788</v>
      </c>
    </row>
    <row r="462" spans="1:21">
      <c r="A462" s="86">
        <v>94931</v>
      </c>
      <c r="B462" s="87" t="s">
        <v>491</v>
      </c>
      <c r="C462" s="156">
        <v>2.4019930099025875E-4</v>
      </c>
      <c r="D462" s="156">
        <v>2.3149999999999999E-4</v>
      </c>
      <c r="E462" s="88">
        <v>86895</v>
      </c>
      <c r="F462" s="88">
        <v>-127769.01699999999</v>
      </c>
      <c r="G462" s="88">
        <v>107800</v>
      </c>
      <c r="H462" s="88"/>
      <c r="I462" s="89">
        <v>0</v>
      </c>
      <c r="J462" s="89">
        <v>216640</v>
      </c>
      <c r="K462" s="89">
        <v>0</v>
      </c>
      <c r="L462" s="88">
        <v>0</v>
      </c>
      <c r="M462" s="88"/>
      <c r="N462" s="89">
        <v>25339</v>
      </c>
      <c r="O462" s="89">
        <v>247331</v>
      </c>
      <c r="P462" s="89">
        <v>0</v>
      </c>
      <c r="Q462" s="88">
        <v>13608</v>
      </c>
      <c r="R462" s="88"/>
      <c r="S462" s="89">
        <v>49217</v>
      </c>
      <c r="T462" s="90">
        <v>-4351</v>
      </c>
      <c r="U462" s="90">
        <v>44866</v>
      </c>
    </row>
    <row r="463" spans="1:21">
      <c r="A463" s="86">
        <v>94941</v>
      </c>
      <c r="B463" s="87" t="s">
        <v>492</v>
      </c>
      <c r="C463" s="156">
        <v>5.0549920611461091E-4</v>
      </c>
      <c r="D463" s="156">
        <v>4.35E-4</v>
      </c>
      <c r="E463" s="88">
        <v>212016</v>
      </c>
      <c r="F463" s="88">
        <v>-240084.33</v>
      </c>
      <c r="G463" s="88">
        <v>226865</v>
      </c>
      <c r="H463" s="88"/>
      <c r="I463" s="89">
        <v>0</v>
      </c>
      <c r="J463" s="89">
        <v>455919</v>
      </c>
      <c r="K463" s="89">
        <v>0</v>
      </c>
      <c r="L463" s="88">
        <v>138270</v>
      </c>
      <c r="M463" s="88"/>
      <c r="N463" s="89">
        <v>53327</v>
      </c>
      <c r="O463" s="89">
        <v>520507</v>
      </c>
      <c r="P463" s="89">
        <v>0</v>
      </c>
      <c r="Q463" s="88">
        <v>0</v>
      </c>
      <c r="R463" s="88"/>
      <c r="S463" s="89">
        <v>103578</v>
      </c>
      <c r="T463" s="90">
        <v>42325</v>
      </c>
      <c r="U463" s="90">
        <v>145903</v>
      </c>
    </row>
    <row r="464" spans="1:21">
      <c r="A464" s="86">
        <v>95001</v>
      </c>
      <c r="B464" s="87" t="s">
        <v>493</v>
      </c>
      <c r="C464" s="156">
        <v>2.3674002998109941E-3</v>
      </c>
      <c r="D464" s="156">
        <v>2.3798000000000001E-3</v>
      </c>
      <c r="E464" s="88">
        <v>1049790</v>
      </c>
      <c r="F464" s="88">
        <v>-1313454.4564</v>
      </c>
      <c r="G464" s="88">
        <v>1062475</v>
      </c>
      <c r="H464" s="88"/>
      <c r="I464" s="89">
        <v>0</v>
      </c>
      <c r="J464" s="89">
        <v>2135196</v>
      </c>
      <c r="K464" s="89">
        <v>0</v>
      </c>
      <c r="L464" s="88">
        <v>57256</v>
      </c>
      <c r="M464" s="88"/>
      <c r="N464" s="89">
        <v>249744</v>
      </c>
      <c r="O464" s="89">
        <v>2437681</v>
      </c>
      <c r="P464" s="89">
        <v>0</v>
      </c>
      <c r="Q464" s="88">
        <v>12052.69</v>
      </c>
      <c r="R464" s="88"/>
      <c r="S464" s="89">
        <v>485085</v>
      </c>
      <c r="T464" s="90">
        <v>10957</v>
      </c>
      <c r="U464" s="90">
        <v>496042</v>
      </c>
    </row>
    <row r="465" spans="1:21">
      <c r="A465" s="86">
        <v>95002</v>
      </c>
      <c r="B465" s="87" t="s">
        <v>494</v>
      </c>
      <c r="C465" s="156">
        <v>1.9190097030134551E-4</v>
      </c>
      <c r="D465" s="156">
        <v>1.9890000000000001E-4</v>
      </c>
      <c r="E465" s="88">
        <v>89153</v>
      </c>
      <c r="F465" s="88">
        <v>-109776.4902</v>
      </c>
      <c r="G465" s="88">
        <v>86124</v>
      </c>
      <c r="H465" s="88"/>
      <c r="I465" s="89">
        <v>0</v>
      </c>
      <c r="J465" s="89">
        <v>173078</v>
      </c>
      <c r="K465" s="89">
        <v>0</v>
      </c>
      <c r="L465" s="88">
        <v>7462</v>
      </c>
      <c r="M465" s="88"/>
      <c r="N465" s="89">
        <v>20244</v>
      </c>
      <c r="O465" s="89">
        <v>197597</v>
      </c>
      <c r="P465" s="89">
        <v>0</v>
      </c>
      <c r="Q465" s="88">
        <v>0</v>
      </c>
      <c r="R465" s="88"/>
      <c r="S465" s="89">
        <v>39321</v>
      </c>
      <c r="T465" s="90">
        <v>2230</v>
      </c>
      <c r="U465" s="90">
        <v>41551</v>
      </c>
    </row>
    <row r="466" spans="1:21">
      <c r="A466" s="86">
        <v>95005</v>
      </c>
      <c r="B466" s="87" t="s">
        <v>495</v>
      </c>
      <c r="C466" s="156">
        <v>2.4500001156505045E-4</v>
      </c>
      <c r="D466" s="156">
        <v>2.206E-4</v>
      </c>
      <c r="E466" s="88">
        <v>103644</v>
      </c>
      <c r="F466" s="88">
        <v>-121753.11079999999</v>
      </c>
      <c r="G466" s="88">
        <v>109954.53</v>
      </c>
      <c r="H466" s="88"/>
      <c r="I466" s="89">
        <v>0</v>
      </c>
      <c r="J466" s="89">
        <v>220969</v>
      </c>
      <c r="K466" s="89">
        <v>0</v>
      </c>
      <c r="L466" s="88">
        <v>32686</v>
      </c>
      <c r="M466" s="88"/>
      <c r="N466" s="89">
        <v>25846</v>
      </c>
      <c r="O466" s="89">
        <v>252273</v>
      </c>
      <c r="P466" s="89">
        <v>0</v>
      </c>
      <c r="Q466" s="88">
        <v>0</v>
      </c>
      <c r="R466" s="88"/>
      <c r="S466" s="89">
        <v>50200.99</v>
      </c>
      <c r="T466" s="90">
        <v>9479</v>
      </c>
      <c r="U466" s="90">
        <v>59680</v>
      </c>
    </row>
    <row r="467" spans="1:21">
      <c r="A467" s="86">
        <v>95008</v>
      </c>
      <c r="B467" s="87" t="s">
        <v>496</v>
      </c>
      <c r="C467" s="156">
        <v>1.3669969495132075E-4</v>
      </c>
      <c r="D467" s="156">
        <v>1.2889999999999999E-4</v>
      </c>
      <c r="E467" s="88">
        <v>65700</v>
      </c>
      <c r="F467" s="88">
        <v>-71142.230199999991</v>
      </c>
      <c r="G467" s="88">
        <v>61350</v>
      </c>
      <c r="H467" s="88"/>
      <c r="I467" s="89">
        <v>0</v>
      </c>
      <c r="J467" s="89">
        <v>123292</v>
      </c>
      <c r="K467" s="89">
        <v>0</v>
      </c>
      <c r="L467" s="88">
        <v>31519</v>
      </c>
      <c r="M467" s="88"/>
      <c r="N467" s="89">
        <v>14421</v>
      </c>
      <c r="O467" s="89">
        <v>140758</v>
      </c>
      <c r="P467" s="89">
        <v>0</v>
      </c>
      <c r="Q467" s="88">
        <v>0</v>
      </c>
      <c r="R467" s="88"/>
      <c r="S467" s="89">
        <v>28010</v>
      </c>
      <c r="T467" s="90">
        <v>9574</v>
      </c>
      <c r="U467" s="90">
        <v>37584</v>
      </c>
    </row>
    <row r="468" spans="1:21">
      <c r="A468" s="86">
        <v>95009</v>
      </c>
      <c r="B468" s="87" t="s">
        <v>497</v>
      </c>
      <c r="C468" s="156">
        <v>3.6140012490421362E-3</v>
      </c>
      <c r="D468" s="156">
        <v>2.9634000000000001E-3</v>
      </c>
      <c r="E468" s="88">
        <v>1560606</v>
      </c>
      <c r="F468" s="88">
        <v>-1635553.8012000001</v>
      </c>
      <c r="G468" s="88">
        <v>1621942</v>
      </c>
      <c r="H468" s="88"/>
      <c r="I468" s="89">
        <v>0</v>
      </c>
      <c r="J468" s="89">
        <v>3259524</v>
      </c>
      <c r="K468" s="89">
        <v>0</v>
      </c>
      <c r="L468" s="88">
        <v>1586223</v>
      </c>
      <c r="M468" s="88"/>
      <c r="N468" s="89">
        <v>381252</v>
      </c>
      <c r="O468" s="89">
        <v>3721289</v>
      </c>
      <c r="P468" s="89">
        <v>0</v>
      </c>
      <c r="Q468" s="88">
        <v>0</v>
      </c>
      <c r="R468" s="88"/>
      <c r="S468" s="89">
        <v>740516</v>
      </c>
      <c r="T468" s="90">
        <v>492433</v>
      </c>
      <c r="U468" s="90">
        <v>1232949</v>
      </c>
    </row>
    <row r="469" spans="1:21">
      <c r="A469" s="86">
        <v>95011</v>
      </c>
      <c r="B469" s="87" t="s">
        <v>498</v>
      </c>
      <c r="C469" s="156">
        <v>1.8760055609994293E-4</v>
      </c>
      <c r="D469" s="156">
        <v>1.8679999999999999E-4</v>
      </c>
      <c r="E469" s="88">
        <v>72782</v>
      </c>
      <c r="F469" s="88">
        <v>-103098.2824</v>
      </c>
      <c r="G469" s="88">
        <v>84194</v>
      </c>
      <c r="H469" s="88"/>
      <c r="I469" s="89">
        <v>0</v>
      </c>
      <c r="J469" s="89">
        <v>169199</v>
      </c>
      <c r="K469" s="89">
        <v>0</v>
      </c>
      <c r="L469" s="88">
        <v>0</v>
      </c>
      <c r="M469" s="88"/>
      <c r="N469" s="89">
        <v>19790</v>
      </c>
      <c r="O469" s="89">
        <v>193169</v>
      </c>
      <c r="P469" s="89">
        <v>0</v>
      </c>
      <c r="Q469" s="88">
        <v>8448</v>
      </c>
      <c r="R469" s="88"/>
      <c r="S469" s="89">
        <v>38440</v>
      </c>
      <c r="T469" s="90">
        <v>-2647</v>
      </c>
      <c r="U469" s="90">
        <v>35793</v>
      </c>
    </row>
    <row r="470" spans="1:21">
      <c r="A470" s="86">
        <v>95017</v>
      </c>
      <c r="B470" s="87" t="s">
        <v>499</v>
      </c>
      <c r="C470" s="156">
        <v>3.9900267929801149E-5</v>
      </c>
      <c r="D470" s="156">
        <v>2.2900000000000001E-5</v>
      </c>
      <c r="E470" s="88">
        <v>25253</v>
      </c>
      <c r="F470" s="88">
        <v>-12638.922200000001</v>
      </c>
      <c r="G470" s="88">
        <v>17907</v>
      </c>
      <c r="H470" s="88"/>
      <c r="I470" s="89">
        <v>0</v>
      </c>
      <c r="J470" s="89">
        <v>35986</v>
      </c>
      <c r="K470" s="89">
        <v>0</v>
      </c>
      <c r="L470" s="88">
        <v>24346</v>
      </c>
      <c r="M470" s="88"/>
      <c r="N470" s="89">
        <v>4209</v>
      </c>
      <c r="O470" s="89">
        <v>41085</v>
      </c>
      <c r="P470" s="89">
        <v>0</v>
      </c>
      <c r="Q470" s="88">
        <v>0</v>
      </c>
      <c r="R470" s="88"/>
      <c r="S470" s="89">
        <v>8176</v>
      </c>
      <c r="T470" s="90">
        <v>6759</v>
      </c>
      <c r="U470" s="90">
        <v>14935</v>
      </c>
    </row>
    <row r="471" spans="1:21">
      <c r="A471" s="86">
        <v>95101</v>
      </c>
      <c r="B471" s="87" t="s">
        <v>500</v>
      </c>
      <c r="C471" s="156">
        <v>7.8795999209644602E-3</v>
      </c>
      <c r="D471" s="156">
        <v>7.7166999999999999E-3</v>
      </c>
      <c r="E471" s="88">
        <v>3087284</v>
      </c>
      <c r="F471" s="88">
        <v>-4258985.6305999998</v>
      </c>
      <c r="G471" s="88">
        <v>3536317</v>
      </c>
      <c r="H471" s="88"/>
      <c r="I471" s="89">
        <v>0</v>
      </c>
      <c r="J471" s="89">
        <v>7106737</v>
      </c>
      <c r="K471" s="89">
        <v>0</v>
      </c>
      <c r="L471" s="88">
        <v>114469</v>
      </c>
      <c r="M471" s="88"/>
      <c r="N471" s="89">
        <v>831243</v>
      </c>
      <c r="O471" s="89">
        <v>8113522</v>
      </c>
      <c r="P471" s="89">
        <v>0</v>
      </c>
      <c r="Q471" s="88">
        <v>0</v>
      </c>
      <c r="R471" s="88"/>
      <c r="S471" s="89">
        <v>1614546</v>
      </c>
      <c r="T471" s="90">
        <v>37453</v>
      </c>
      <c r="U471" s="90">
        <v>1651999</v>
      </c>
    </row>
    <row r="472" spans="1:21">
      <c r="A472" s="86">
        <v>95103</v>
      </c>
      <c r="B472" s="87" t="s">
        <v>501</v>
      </c>
      <c r="C472" s="156">
        <v>5.9100614651814688E-5</v>
      </c>
      <c r="D472" s="156">
        <v>5.8499999999999999E-5</v>
      </c>
      <c r="E472" s="88">
        <v>33673</v>
      </c>
      <c r="F472" s="88">
        <v>-32287.202999999998</v>
      </c>
      <c r="G472" s="88">
        <v>26524</v>
      </c>
      <c r="H472" s="88"/>
      <c r="I472" s="89">
        <v>0</v>
      </c>
      <c r="J472" s="89">
        <v>53303</v>
      </c>
      <c r="K472" s="89">
        <v>0</v>
      </c>
      <c r="L472" s="88">
        <v>48801</v>
      </c>
      <c r="M472" s="88"/>
      <c r="N472" s="89">
        <v>6235</v>
      </c>
      <c r="O472" s="89">
        <v>60855</v>
      </c>
      <c r="P472" s="89">
        <v>0</v>
      </c>
      <c r="Q472" s="88">
        <v>0</v>
      </c>
      <c r="R472" s="88"/>
      <c r="S472" s="89">
        <v>12110</v>
      </c>
      <c r="T472" s="90">
        <v>15741</v>
      </c>
      <c r="U472" s="90">
        <v>27851</v>
      </c>
    </row>
    <row r="473" spans="1:21">
      <c r="A473" s="86">
        <v>95104</v>
      </c>
      <c r="B473" s="87" t="s">
        <v>502</v>
      </c>
      <c r="C473" s="156">
        <v>1.022005690029703E-4</v>
      </c>
      <c r="D473" s="156">
        <v>9.2499999999999999E-5</v>
      </c>
      <c r="E473" s="88">
        <v>51434</v>
      </c>
      <c r="F473" s="88">
        <v>-51052.415000000001</v>
      </c>
      <c r="G473" s="88">
        <v>45867</v>
      </c>
      <c r="H473" s="88"/>
      <c r="I473" s="89">
        <v>0</v>
      </c>
      <c r="J473" s="89">
        <v>92176</v>
      </c>
      <c r="K473" s="89">
        <v>0</v>
      </c>
      <c r="L473" s="88">
        <v>18618</v>
      </c>
      <c r="M473" s="88"/>
      <c r="N473" s="89">
        <v>10781</v>
      </c>
      <c r="O473" s="89">
        <v>105234</v>
      </c>
      <c r="P473" s="89">
        <v>0</v>
      </c>
      <c r="Q473" s="88">
        <v>0</v>
      </c>
      <c r="R473" s="88"/>
      <c r="S473" s="89">
        <v>20941</v>
      </c>
      <c r="T473" s="90">
        <v>5173</v>
      </c>
      <c r="U473" s="90">
        <v>26114</v>
      </c>
    </row>
    <row r="474" spans="1:21">
      <c r="A474" s="86">
        <v>95105</v>
      </c>
      <c r="B474" s="87" t="s">
        <v>503</v>
      </c>
      <c r="C474" s="156">
        <v>6.2200032348265987E-5</v>
      </c>
      <c r="D474" s="156">
        <v>6.1699999999999995E-5</v>
      </c>
      <c r="E474" s="88">
        <v>30143</v>
      </c>
      <c r="F474" s="88">
        <v>-34053.340599999996</v>
      </c>
      <c r="G474" s="88">
        <v>27915</v>
      </c>
      <c r="H474" s="88"/>
      <c r="I474" s="89">
        <v>0</v>
      </c>
      <c r="J474" s="89">
        <v>56099</v>
      </c>
      <c r="K474" s="89">
        <v>0</v>
      </c>
      <c r="L474" s="88">
        <v>8844</v>
      </c>
      <c r="M474" s="88"/>
      <c r="N474" s="89">
        <v>6562</v>
      </c>
      <c r="O474" s="89">
        <v>64047</v>
      </c>
      <c r="P474" s="89">
        <v>0</v>
      </c>
      <c r="Q474" s="88">
        <v>0</v>
      </c>
      <c r="R474" s="88"/>
      <c r="S474" s="89">
        <v>12745</v>
      </c>
      <c r="T474" s="90">
        <v>2659</v>
      </c>
      <c r="U474" s="90">
        <v>15404</v>
      </c>
    </row>
    <row r="475" spans="1:21">
      <c r="A475" s="86">
        <v>95106</v>
      </c>
      <c r="B475" s="87" t="s">
        <v>504</v>
      </c>
      <c r="C475" s="156">
        <v>5.9002574120798254E-6</v>
      </c>
      <c r="D475" s="156">
        <v>1.7E-6</v>
      </c>
      <c r="E475" s="88">
        <v>3515</v>
      </c>
      <c r="F475" s="88">
        <v>-938.26060000000007</v>
      </c>
      <c r="G475" s="88">
        <v>2648</v>
      </c>
      <c r="H475" s="88"/>
      <c r="I475" s="89">
        <v>0</v>
      </c>
      <c r="J475" s="89">
        <v>5321</v>
      </c>
      <c r="K475" s="89">
        <v>0</v>
      </c>
      <c r="L475" s="88">
        <v>6153</v>
      </c>
      <c r="M475" s="88"/>
      <c r="N475" s="89">
        <v>622</v>
      </c>
      <c r="O475" s="89">
        <v>6075</v>
      </c>
      <c r="P475" s="89">
        <v>0</v>
      </c>
      <c r="Q475" s="88">
        <v>0</v>
      </c>
      <c r="R475" s="88"/>
      <c r="S475" s="89">
        <v>1209</v>
      </c>
      <c r="T475" s="90">
        <v>1780</v>
      </c>
      <c r="U475" s="90">
        <v>2989</v>
      </c>
    </row>
    <row r="476" spans="1:21">
      <c r="A476" s="86">
        <v>95110</v>
      </c>
      <c r="B476" s="87" t="s">
        <v>505</v>
      </c>
      <c r="C476" s="156">
        <v>5.5169991507854985E-3</v>
      </c>
      <c r="D476" s="156">
        <v>6.2360999999999996E-3</v>
      </c>
      <c r="E476" s="88">
        <v>2223239</v>
      </c>
      <c r="F476" s="88">
        <v>-3441815.8397999997</v>
      </c>
      <c r="G476" s="88">
        <v>2475996</v>
      </c>
      <c r="H476" s="88"/>
      <c r="I476" s="89">
        <v>0</v>
      </c>
      <c r="J476" s="89">
        <v>4975871</v>
      </c>
      <c r="K476" s="89">
        <v>0</v>
      </c>
      <c r="L476" s="88">
        <v>0</v>
      </c>
      <c r="M476" s="88"/>
      <c r="N476" s="89">
        <v>582005</v>
      </c>
      <c r="O476" s="89">
        <v>5680783</v>
      </c>
      <c r="P476" s="89">
        <v>0</v>
      </c>
      <c r="Q476" s="88">
        <v>1506750</v>
      </c>
      <c r="R476" s="88"/>
      <c r="S476" s="89">
        <v>1130444</v>
      </c>
      <c r="T476" s="90">
        <v>-465575</v>
      </c>
      <c r="U476" s="90">
        <v>664869</v>
      </c>
    </row>
    <row r="477" spans="1:21">
      <c r="A477" s="86">
        <v>95111</v>
      </c>
      <c r="B477" s="87" t="s">
        <v>506</v>
      </c>
      <c r="C477" s="156">
        <v>1.1419003466872526E-3</v>
      </c>
      <c r="D477" s="156">
        <v>1.1846000000000001E-3</v>
      </c>
      <c r="E477" s="88">
        <v>428548</v>
      </c>
      <c r="F477" s="88">
        <v>-653802.06280000007</v>
      </c>
      <c r="G477" s="88">
        <v>512478</v>
      </c>
      <c r="H477" s="88"/>
      <c r="I477" s="89">
        <v>0</v>
      </c>
      <c r="J477" s="89">
        <v>1029898</v>
      </c>
      <c r="K477" s="89">
        <v>0</v>
      </c>
      <c r="L477" s="88">
        <v>0</v>
      </c>
      <c r="M477" s="88"/>
      <c r="N477" s="89">
        <v>120462</v>
      </c>
      <c r="O477" s="89">
        <v>1175800</v>
      </c>
      <c r="P477" s="89">
        <v>0</v>
      </c>
      <c r="Q477" s="88">
        <v>120258</v>
      </c>
      <c r="R477" s="88"/>
      <c r="S477" s="89">
        <v>233978</v>
      </c>
      <c r="T477" s="90">
        <v>-35873</v>
      </c>
      <c r="U477" s="90">
        <v>198104</v>
      </c>
    </row>
    <row r="478" spans="1:21">
      <c r="A478" s="86">
        <v>95113</v>
      </c>
      <c r="B478" s="87" t="s">
        <v>507</v>
      </c>
      <c r="C478" s="156">
        <v>4.4300950856106911E-5</v>
      </c>
      <c r="D478" s="156">
        <v>4.2799999999999997E-5</v>
      </c>
      <c r="E478" s="88">
        <v>61308</v>
      </c>
      <c r="F478" s="88">
        <v>-23622.090399999997</v>
      </c>
      <c r="G478" s="88">
        <v>19882</v>
      </c>
      <c r="H478" s="88"/>
      <c r="I478" s="89">
        <v>0</v>
      </c>
      <c r="J478" s="89">
        <v>39955</v>
      </c>
      <c r="K478" s="89">
        <v>0</v>
      </c>
      <c r="L478" s="88">
        <v>47395</v>
      </c>
      <c r="M478" s="88"/>
      <c r="N478" s="89">
        <v>4673</v>
      </c>
      <c r="O478" s="89">
        <v>45615</v>
      </c>
      <c r="P478" s="89">
        <v>0</v>
      </c>
      <c r="Q478" s="88">
        <v>0</v>
      </c>
      <c r="R478" s="88"/>
      <c r="S478" s="89">
        <v>9077</v>
      </c>
      <c r="T478" s="90">
        <v>13286</v>
      </c>
      <c r="U478" s="90">
        <v>22363</v>
      </c>
    </row>
    <row r="479" spans="1:21">
      <c r="A479" s="86">
        <v>95121</v>
      </c>
      <c r="B479" s="87" t="s">
        <v>508</v>
      </c>
      <c r="C479" s="156">
        <v>4.7540076309256625E-4</v>
      </c>
      <c r="D479" s="156">
        <v>4.64E-4</v>
      </c>
      <c r="E479" s="88">
        <v>199480</v>
      </c>
      <c r="F479" s="88">
        <v>-256089.95199999999</v>
      </c>
      <c r="G479" s="88">
        <v>213357</v>
      </c>
      <c r="H479" s="88"/>
      <c r="I479" s="89">
        <v>0</v>
      </c>
      <c r="J479" s="89">
        <v>428771</v>
      </c>
      <c r="K479" s="89">
        <v>0</v>
      </c>
      <c r="L479" s="88">
        <v>12266</v>
      </c>
      <c r="M479" s="88"/>
      <c r="N479" s="89">
        <v>50151</v>
      </c>
      <c r="O479" s="89">
        <v>489513</v>
      </c>
      <c r="P479" s="89">
        <v>0</v>
      </c>
      <c r="Q479" s="88">
        <v>38233</v>
      </c>
      <c r="R479" s="88"/>
      <c r="S479" s="89">
        <v>97410</v>
      </c>
      <c r="T479" s="90">
        <v>-9576</v>
      </c>
      <c r="U479" s="90">
        <v>87834</v>
      </c>
    </row>
    <row r="480" spans="1:21">
      <c r="A480" s="86">
        <v>95122</v>
      </c>
      <c r="B480" s="87" t="s">
        <v>509</v>
      </c>
      <c r="C480" s="156">
        <v>3.2999551462576368E-6</v>
      </c>
      <c r="D480" s="156">
        <v>3.5999999999999998E-6</v>
      </c>
      <c r="E480" s="88">
        <v>2565</v>
      </c>
      <c r="F480" s="88">
        <v>-1986.9048</v>
      </c>
      <c r="G480" s="88">
        <v>1481</v>
      </c>
      <c r="H480" s="88"/>
      <c r="I480" s="89">
        <v>0</v>
      </c>
      <c r="J480" s="89">
        <v>2976</v>
      </c>
      <c r="K480" s="89">
        <v>0</v>
      </c>
      <c r="L480" s="88">
        <v>770</v>
      </c>
      <c r="M480" s="88"/>
      <c r="N480" s="89">
        <v>348</v>
      </c>
      <c r="O480" s="89">
        <v>3398</v>
      </c>
      <c r="P480" s="89">
        <v>0</v>
      </c>
      <c r="Q480" s="88">
        <v>0</v>
      </c>
      <c r="R480" s="88"/>
      <c r="S480" s="89">
        <v>676</v>
      </c>
      <c r="T480" s="90">
        <v>203</v>
      </c>
      <c r="U480" s="90">
        <v>879</v>
      </c>
    </row>
    <row r="481" spans="1:21">
      <c r="A481" s="86">
        <v>95123</v>
      </c>
      <c r="B481" s="87" t="s">
        <v>510</v>
      </c>
      <c r="C481" s="156">
        <v>5.1199439129444954E-5</v>
      </c>
      <c r="D481" s="156">
        <v>5.1100000000000002E-5</v>
      </c>
      <c r="E481" s="88">
        <v>27386</v>
      </c>
      <c r="F481" s="88">
        <v>-28203.0098</v>
      </c>
      <c r="G481" s="88">
        <v>22978</v>
      </c>
      <c r="H481" s="88"/>
      <c r="I481" s="89">
        <v>0</v>
      </c>
      <c r="J481" s="89">
        <v>46178</v>
      </c>
      <c r="K481" s="89">
        <v>0</v>
      </c>
      <c r="L481" s="88">
        <v>5208</v>
      </c>
      <c r="M481" s="88"/>
      <c r="N481" s="89">
        <v>5401</v>
      </c>
      <c r="O481" s="89">
        <v>52720</v>
      </c>
      <c r="P481" s="89">
        <v>0</v>
      </c>
      <c r="Q481" s="88">
        <v>4407.26</v>
      </c>
      <c r="R481" s="88"/>
      <c r="S481" s="89">
        <v>10491</v>
      </c>
      <c r="T481" s="90">
        <v>-111</v>
      </c>
      <c r="U481" s="90">
        <v>10380</v>
      </c>
    </row>
    <row r="482" spans="1:21">
      <c r="A482" s="86">
        <v>95131</v>
      </c>
      <c r="B482" s="87" t="s">
        <v>511</v>
      </c>
      <c r="C482" s="156">
        <v>1.4713009335452574E-3</v>
      </c>
      <c r="D482" s="156">
        <v>1.3908E-3</v>
      </c>
      <c r="E482" s="88">
        <v>590334</v>
      </c>
      <c r="F482" s="88">
        <v>-767607.55440000002</v>
      </c>
      <c r="G482" s="88">
        <v>660311</v>
      </c>
      <c r="H482" s="88"/>
      <c r="I482" s="89">
        <v>0</v>
      </c>
      <c r="J482" s="89">
        <v>1326989</v>
      </c>
      <c r="K482" s="89">
        <v>0</v>
      </c>
      <c r="L482" s="88">
        <v>48270</v>
      </c>
      <c r="M482" s="88"/>
      <c r="N482" s="89">
        <v>155212</v>
      </c>
      <c r="O482" s="89">
        <v>1514978</v>
      </c>
      <c r="P482" s="89">
        <v>0</v>
      </c>
      <c r="Q482" s="88">
        <v>2556</v>
      </c>
      <c r="R482" s="88"/>
      <c r="S482" s="89">
        <v>301472</v>
      </c>
      <c r="T482" s="90">
        <v>11781</v>
      </c>
      <c r="U482" s="90">
        <v>313254</v>
      </c>
    </row>
    <row r="483" spans="1:21">
      <c r="A483" s="86">
        <v>95141</v>
      </c>
      <c r="B483" s="87" t="s">
        <v>512</v>
      </c>
      <c r="C483" s="156">
        <v>2.9899910946736393E-4</v>
      </c>
      <c r="D483" s="156">
        <v>3.4660000000000002E-4</v>
      </c>
      <c r="E483" s="88">
        <v>119302</v>
      </c>
      <c r="F483" s="88">
        <v>-191294.7788</v>
      </c>
      <c r="G483" s="88">
        <v>134189</v>
      </c>
      <c r="H483" s="88"/>
      <c r="I483" s="89">
        <v>0</v>
      </c>
      <c r="J483" s="89">
        <v>269673</v>
      </c>
      <c r="K483" s="89">
        <v>0</v>
      </c>
      <c r="L483" s="88">
        <v>3779.36</v>
      </c>
      <c r="M483" s="88"/>
      <c r="N483" s="89">
        <v>31542</v>
      </c>
      <c r="O483" s="89">
        <v>307876</v>
      </c>
      <c r="P483" s="89">
        <v>0</v>
      </c>
      <c r="Q483" s="88">
        <v>35601</v>
      </c>
      <c r="R483" s="88"/>
      <c r="S483" s="89">
        <v>61266</v>
      </c>
      <c r="T483" s="90">
        <v>-8056</v>
      </c>
      <c r="U483" s="90">
        <v>53210</v>
      </c>
    </row>
    <row r="484" spans="1:21">
      <c r="A484" s="86">
        <v>95151</v>
      </c>
      <c r="B484" s="87" t="s">
        <v>513</v>
      </c>
      <c r="C484" s="156">
        <v>1.050000049564502E-4</v>
      </c>
      <c r="D484" s="156">
        <v>1.132E-4</v>
      </c>
      <c r="E484" s="88">
        <v>41639</v>
      </c>
      <c r="F484" s="88">
        <v>-62477.117599999998</v>
      </c>
      <c r="G484" s="88">
        <v>47123.37</v>
      </c>
      <c r="H484" s="88"/>
      <c r="I484" s="89">
        <v>0</v>
      </c>
      <c r="J484" s="89">
        <v>94701</v>
      </c>
      <c r="K484" s="89">
        <v>0</v>
      </c>
      <c r="L484" s="88">
        <v>1100</v>
      </c>
      <c r="M484" s="88"/>
      <c r="N484" s="89">
        <v>11077</v>
      </c>
      <c r="O484" s="89">
        <v>108117</v>
      </c>
      <c r="P484" s="89">
        <v>0</v>
      </c>
      <c r="Q484" s="88">
        <v>6729</v>
      </c>
      <c r="R484" s="88"/>
      <c r="S484" s="89">
        <v>21514.71</v>
      </c>
      <c r="T484" s="90">
        <v>-1394</v>
      </c>
      <c r="U484" s="90">
        <v>20121</v>
      </c>
    </row>
    <row r="485" spans="1:21">
      <c r="A485" s="86">
        <v>95161</v>
      </c>
      <c r="B485" s="87" t="s">
        <v>514</v>
      </c>
      <c r="C485" s="156">
        <v>7.0600323301264837E-5</v>
      </c>
      <c r="D485" s="156">
        <v>8.1500000000000002E-5</v>
      </c>
      <c r="E485" s="88">
        <v>34894</v>
      </c>
      <c r="F485" s="88">
        <v>-44981.317000000003</v>
      </c>
      <c r="G485" s="88">
        <v>31685</v>
      </c>
      <c r="H485" s="88"/>
      <c r="I485" s="89">
        <v>0</v>
      </c>
      <c r="J485" s="89">
        <v>63675</v>
      </c>
      <c r="K485" s="89">
        <v>0</v>
      </c>
      <c r="L485" s="88">
        <v>983.71</v>
      </c>
      <c r="M485" s="88"/>
      <c r="N485" s="89">
        <v>7448</v>
      </c>
      <c r="O485" s="89">
        <v>72696</v>
      </c>
      <c r="P485" s="89">
        <v>0</v>
      </c>
      <c r="Q485" s="88">
        <v>2839</v>
      </c>
      <c r="R485" s="88"/>
      <c r="S485" s="89">
        <v>14466</v>
      </c>
      <c r="T485" s="90">
        <v>-414</v>
      </c>
      <c r="U485" s="90">
        <v>14052</v>
      </c>
    </row>
    <row r="486" spans="1:21">
      <c r="A486" s="86">
        <v>95171</v>
      </c>
      <c r="B486" s="87" t="s">
        <v>515</v>
      </c>
      <c r="C486" s="156">
        <v>1.273992136680801E-4</v>
      </c>
      <c r="D486" s="156">
        <v>1.016E-4</v>
      </c>
      <c r="E486" s="88">
        <v>46928</v>
      </c>
      <c r="F486" s="88">
        <v>-56074.868800000004</v>
      </c>
      <c r="G486" s="88">
        <v>57176</v>
      </c>
      <c r="H486" s="88"/>
      <c r="I486" s="89">
        <v>0</v>
      </c>
      <c r="J486" s="89">
        <v>114904</v>
      </c>
      <c r="K486" s="89">
        <v>0</v>
      </c>
      <c r="L486" s="88">
        <v>14073</v>
      </c>
      <c r="M486" s="88"/>
      <c r="N486" s="89">
        <v>13440</v>
      </c>
      <c r="O486" s="89">
        <v>131182</v>
      </c>
      <c r="P486" s="89">
        <v>0</v>
      </c>
      <c r="Q486" s="88">
        <v>13027.43</v>
      </c>
      <c r="R486" s="88"/>
      <c r="S486" s="89">
        <v>26105</v>
      </c>
      <c r="T486" s="90">
        <v>-673</v>
      </c>
      <c r="U486" s="90">
        <v>25432</v>
      </c>
    </row>
    <row r="487" spans="1:21">
      <c r="A487" s="86">
        <v>95181</v>
      </c>
      <c r="B487" s="87" t="s">
        <v>516</v>
      </c>
      <c r="C487" s="156">
        <v>8.0399920015134579E-5</v>
      </c>
      <c r="D487" s="156">
        <v>7.1600000000000006E-5</v>
      </c>
      <c r="E487" s="88">
        <v>27865</v>
      </c>
      <c r="F487" s="88">
        <v>-39517.328800000003</v>
      </c>
      <c r="G487" s="88">
        <v>36083</v>
      </c>
      <c r="H487" s="88"/>
      <c r="I487" s="89">
        <v>0</v>
      </c>
      <c r="J487" s="89">
        <v>72514</v>
      </c>
      <c r="K487" s="89">
        <v>0</v>
      </c>
      <c r="L487" s="88">
        <v>2244</v>
      </c>
      <c r="M487" s="88"/>
      <c r="N487" s="89">
        <v>8482</v>
      </c>
      <c r="O487" s="89">
        <v>82787</v>
      </c>
      <c r="P487" s="89">
        <v>0</v>
      </c>
      <c r="Q487" s="88">
        <v>891</v>
      </c>
      <c r="R487" s="88"/>
      <c r="S487" s="89">
        <v>16474</v>
      </c>
      <c r="T487" s="90">
        <v>289</v>
      </c>
      <c r="U487" s="90">
        <v>16764</v>
      </c>
    </row>
    <row r="488" spans="1:21">
      <c r="A488" s="86">
        <v>95191</v>
      </c>
      <c r="B488" s="87" t="s">
        <v>517</v>
      </c>
      <c r="C488" s="156">
        <v>7.9100882979166846E-5</v>
      </c>
      <c r="D488" s="156">
        <v>6.3600000000000001E-5</v>
      </c>
      <c r="E488" s="88">
        <v>32337</v>
      </c>
      <c r="F488" s="88">
        <v>-35101.984799999998</v>
      </c>
      <c r="G488" s="88">
        <v>35500</v>
      </c>
      <c r="H488" s="88"/>
      <c r="I488" s="89">
        <v>0</v>
      </c>
      <c r="J488" s="89">
        <v>71342</v>
      </c>
      <c r="K488" s="89">
        <v>0</v>
      </c>
      <c r="L488" s="88">
        <v>17276</v>
      </c>
      <c r="M488" s="88"/>
      <c r="N488" s="89">
        <v>8344</v>
      </c>
      <c r="O488" s="89">
        <v>81448</v>
      </c>
      <c r="P488" s="89">
        <v>0</v>
      </c>
      <c r="Q488" s="88">
        <v>0</v>
      </c>
      <c r="R488" s="88"/>
      <c r="S488" s="89">
        <v>16208</v>
      </c>
      <c r="T488" s="90">
        <v>4985</v>
      </c>
      <c r="U488" s="90">
        <v>21193</v>
      </c>
    </row>
    <row r="489" spans="1:21">
      <c r="A489" s="86">
        <v>95201</v>
      </c>
      <c r="B489" s="87" t="s">
        <v>518</v>
      </c>
      <c r="C489" s="156">
        <v>6.2999953953604606E-4</v>
      </c>
      <c r="D489" s="156">
        <v>6.7960000000000004E-4</v>
      </c>
      <c r="E489" s="88">
        <v>246717</v>
      </c>
      <c r="F489" s="88">
        <v>-375083.47280000005</v>
      </c>
      <c r="G489" s="88">
        <v>282740</v>
      </c>
      <c r="H489" s="88"/>
      <c r="I489" s="89">
        <v>0</v>
      </c>
      <c r="J489" s="89">
        <v>568207</v>
      </c>
      <c r="K489" s="89">
        <v>0</v>
      </c>
      <c r="L489" s="88">
        <v>0</v>
      </c>
      <c r="M489" s="88"/>
      <c r="N489" s="89">
        <v>66460.59</v>
      </c>
      <c r="O489" s="89">
        <v>648703</v>
      </c>
      <c r="P489" s="89">
        <v>0</v>
      </c>
      <c r="Q489" s="88">
        <v>44970</v>
      </c>
      <c r="R489" s="88"/>
      <c r="S489" s="89">
        <v>129088</v>
      </c>
      <c r="T489" s="90">
        <v>-11906</v>
      </c>
      <c r="U489" s="90">
        <v>117182</v>
      </c>
    </row>
    <row r="490" spans="1:21">
      <c r="A490" s="86">
        <v>95204</v>
      </c>
      <c r="B490" s="87" t="s">
        <v>519</v>
      </c>
      <c r="C490" s="156">
        <v>1.4899932520610949E-5</v>
      </c>
      <c r="D490" s="156">
        <v>1.6200000000000001E-5</v>
      </c>
      <c r="E490" s="88">
        <v>6571</v>
      </c>
      <c r="F490" s="88">
        <v>-8941.0716000000011</v>
      </c>
      <c r="G490" s="88">
        <v>6687</v>
      </c>
      <c r="H490" s="88"/>
      <c r="I490" s="89">
        <v>0</v>
      </c>
      <c r="J490" s="89">
        <v>13439</v>
      </c>
      <c r="K490" s="89">
        <v>0</v>
      </c>
      <c r="L490" s="88">
        <v>0</v>
      </c>
      <c r="M490" s="88"/>
      <c r="N490" s="89">
        <v>1572</v>
      </c>
      <c r="O490" s="89">
        <v>15342</v>
      </c>
      <c r="P490" s="89">
        <v>0</v>
      </c>
      <c r="Q490" s="88">
        <v>1443</v>
      </c>
      <c r="R490" s="88"/>
      <c r="S490" s="89">
        <v>3053</v>
      </c>
      <c r="T490" s="90">
        <v>-445</v>
      </c>
      <c r="U490" s="90">
        <v>2608</v>
      </c>
    </row>
    <row r="491" spans="1:21">
      <c r="A491" s="86">
        <v>95205</v>
      </c>
      <c r="B491" s="87" t="s">
        <v>520</v>
      </c>
      <c r="C491" s="156">
        <v>5.0000670818380393E-6</v>
      </c>
      <c r="D491" s="156">
        <v>5.0000000000000004E-6</v>
      </c>
      <c r="E491" s="88">
        <v>2546</v>
      </c>
      <c r="F491" s="88">
        <v>-2759.59</v>
      </c>
      <c r="G491" s="88">
        <v>2244</v>
      </c>
      <c r="H491" s="88"/>
      <c r="I491" s="89">
        <v>0</v>
      </c>
      <c r="J491" s="89">
        <v>4509.58</v>
      </c>
      <c r="K491" s="89">
        <v>0</v>
      </c>
      <c r="L491" s="88">
        <v>732</v>
      </c>
      <c r="M491" s="88"/>
      <c r="N491" s="89">
        <v>527.46500000000003</v>
      </c>
      <c r="O491" s="89">
        <v>5148</v>
      </c>
      <c r="P491" s="89">
        <v>0</v>
      </c>
      <c r="Q491" s="88">
        <v>0</v>
      </c>
      <c r="R491" s="88"/>
      <c r="S491" s="89">
        <v>1024.51</v>
      </c>
      <c r="T491" s="90">
        <v>216</v>
      </c>
      <c r="U491" s="90">
        <v>1240</v>
      </c>
    </row>
    <row r="492" spans="1:21">
      <c r="A492" s="86">
        <v>95211</v>
      </c>
      <c r="B492" s="87" t="s">
        <v>521</v>
      </c>
      <c r="C492" s="156">
        <v>5.9002574120798254E-6</v>
      </c>
      <c r="D492" s="156">
        <v>9.2E-6</v>
      </c>
      <c r="E492" s="88">
        <v>5179</v>
      </c>
      <c r="F492" s="88">
        <v>-5077.6455999999998</v>
      </c>
      <c r="G492" s="88">
        <v>2648</v>
      </c>
      <c r="H492" s="88"/>
      <c r="I492" s="89">
        <v>0</v>
      </c>
      <c r="J492" s="89">
        <v>5321</v>
      </c>
      <c r="K492" s="89">
        <v>0</v>
      </c>
      <c r="L492" s="88">
        <v>0</v>
      </c>
      <c r="M492" s="88"/>
      <c r="N492" s="89">
        <v>622</v>
      </c>
      <c r="O492" s="89">
        <v>6075</v>
      </c>
      <c r="P492" s="89">
        <v>0</v>
      </c>
      <c r="Q492" s="88">
        <v>2928</v>
      </c>
      <c r="R492" s="88"/>
      <c r="S492" s="89">
        <v>1209</v>
      </c>
      <c r="T492" s="90">
        <v>-971</v>
      </c>
      <c r="U492" s="90">
        <v>238</v>
      </c>
    </row>
    <row r="493" spans="1:21">
      <c r="A493" s="86">
        <v>95221</v>
      </c>
      <c r="B493" s="87" t="s">
        <v>522</v>
      </c>
      <c r="C493" s="156">
        <v>4.5100872461445529E-5</v>
      </c>
      <c r="D493" s="156">
        <v>6.0000000000000002E-5</v>
      </c>
      <c r="E493" s="88">
        <v>20581</v>
      </c>
      <c r="F493" s="88">
        <v>-33115.08</v>
      </c>
      <c r="G493" s="88">
        <v>20241</v>
      </c>
      <c r="H493" s="88"/>
      <c r="I493" s="89">
        <v>0</v>
      </c>
      <c r="J493" s="89">
        <v>40676</v>
      </c>
      <c r="K493" s="89">
        <v>0</v>
      </c>
      <c r="L493" s="88">
        <v>8178</v>
      </c>
      <c r="M493" s="88"/>
      <c r="N493" s="89">
        <v>4758</v>
      </c>
      <c r="O493" s="89">
        <v>46439</v>
      </c>
      <c r="P493" s="89">
        <v>0</v>
      </c>
      <c r="Q493" s="88">
        <v>8738</v>
      </c>
      <c r="R493" s="88"/>
      <c r="S493" s="89">
        <v>9241</v>
      </c>
      <c r="T493" s="90">
        <v>448</v>
      </c>
      <c r="U493" s="90">
        <v>9689</v>
      </c>
    </row>
    <row r="494" spans="1:21">
      <c r="A494" s="86">
        <v>95301</v>
      </c>
      <c r="B494" s="87" t="s">
        <v>523</v>
      </c>
      <c r="C494" s="156">
        <v>2.35440101667577E-3</v>
      </c>
      <c r="D494" s="156">
        <v>2.2685000000000001E-3</v>
      </c>
      <c r="E494" s="88">
        <v>984785</v>
      </c>
      <c r="F494" s="88">
        <v>-1252025.983</v>
      </c>
      <c r="G494" s="88">
        <v>1056641</v>
      </c>
      <c r="H494" s="88"/>
      <c r="I494" s="89">
        <v>0</v>
      </c>
      <c r="J494" s="89">
        <v>2123471</v>
      </c>
      <c r="K494" s="89">
        <v>0</v>
      </c>
      <c r="L494" s="88">
        <v>78924</v>
      </c>
      <c r="M494" s="88"/>
      <c r="N494" s="89">
        <v>248373</v>
      </c>
      <c r="O494" s="89">
        <v>2424295</v>
      </c>
      <c r="P494" s="89">
        <v>0</v>
      </c>
      <c r="Q494" s="88">
        <v>33910</v>
      </c>
      <c r="R494" s="88"/>
      <c r="S494" s="89">
        <v>482421</v>
      </c>
      <c r="T494" s="90">
        <v>9320</v>
      </c>
      <c r="U494" s="90">
        <v>491741</v>
      </c>
    </row>
    <row r="495" spans="1:21">
      <c r="A495" s="86">
        <v>95311</v>
      </c>
      <c r="B495" s="87" t="s">
        <v>524</v>
      </c>
      <c r="C495" s="156">
        <v>2.9946012278252985E-3</v>
      </c>
      <c r="D495" s="156">
        <v>2.8942E-3</v>
      </c>
      <c r="E495" s="88">
        <v>1148108</v>
      </c>
      <c r="F495" s="88">
        <v>-1597361.0756000001</v>
      </c>
      <c r="G495" s="88">
        <v>1343959</v>
      </c>
      <c r="H495" s="88"/>
      <c r="I495" s="89">
        <v>0</v>
      </c>
      <c r="J495" s="89">
        <v>2700878</v>
      </c>
      <c r="K495" s="89">
        <v>0</v>
      </c>
      <c r="L495" s="88">
        <v>11385</v>
      </c>
      <c r="M495" s="88"/>
      <c r="N495" s="89">
        <v>315909</v>
      </c>
      <c r="O495" s="89">
        <v>3083501</v>
      </c>
      <c r="P495" s="89">
        <v>0</v>
      </c>
      <c r="Q495" s="88">
        <v>80619</v>
      </c>
      <c r="R495" s="88"/>
      <c r="S495" s="89">
        <v>613600</v>
      </c>
      <c r="T495" s="90">
        <v>-23983</v>
      </c>
      <c r="U495" s="90">
        <v>589617</v>
      </c>
    </row>
    <row r="496" spans="1:21">
      <c r="A496" s="86">
        <v>95317</v>
      </c>
      <c r="B496" s="87" t="s">
        <v>525</v>
      </c>
      <c r="C496" s="156">
        <v>5.3900010120170309E-5</v>
      </c>
      <c r="D496" s="156">
        <v>5.0000000000000002E-5</v>
      </c>
      <c r="E496" s="88">
        <v>25659</v>
      </c>
      <c r="F496" s="88">
        <v>-27595.9</v>
      </c>
      <c r="G496" s="88">
        <v>24190</v>
      </c>
      <c r="H496" s="88"/>
      <c r="I496" s="89">
        <v>0</v>
      </c>
      <c r="J496" s="89">
        <v>48613</v>
      </c>
      <c r="K496" s="89">
        <v>0</v>
      </c>
      <c r="L496" s="88">
        <v>5631</v>
      </c>
      <c r="M496" s="88"/>
      <c r="N496" s="89">
        <v>5686</v>
      </c>
      <c r="O496" s="89">
        <v>55500</v>
      </c>
      <c r="P496" s="89">
        <v>0</v>
      </c>
      <c r="Q496" s="88">
        <v>113.62</v>
      </c>
      <c r="R496" s="88"/>
      <c r="S496" s="89">
        <v>11044</v>
      </c>
      <c r="T496" s="90">
        <v>1436</v>
      </c>
      <c r="U496" s="90">
        <v>12480</v>
      </c>
    </row>
    <row r="497" spans="1:21">
      <c r="A497" s="86">
        <v>95321</v>
      </c>
      <c r="B497" s="87" t="s">
        <v>526</v>
      </c>
      <c r="C497" s="156">
        <v>5.6500312385992499E-5</v>
      </c>
      <c r="D497" s="156">
        <v>5.1900000000000001E-5</v>
      </c>
      <c r="E497" s="88">
        <v>24910</v>
      </c>
      <c r="F497" s="88">
        <v>-28644.5442</v>
      </c>
      <c r="G497" s="88">
        <v>25357</v>
      </c>
      <c r="H497" s="88"/>
      <c r="I497" s="89">
        <v>0</v>
      </c>
      <c r="J497" s="89">
        <v>50958</v>
      </c>
      <c r="K497" s="89">
        <v>0</v>
      </c>
      <c r="L497" s="88">
        <v>5157</v>
      </c>
      <c r="M497" s="88"/>
      <c r="N497" s="89">
        <v>5960</v>
      </c>
      <c r="O497" s="89">
        <v>58177</v>
      </c>
      <c r="P497" s="89">
        <v>0</v>
      </c>
      <c r="Q497" s="88">
        <v>0</v>
      </c>
      <c r="R497" s="88"/>
      <c r="S497" s="89">
        <v>11577</v>
      </c>
      <c r="T497" s="90">
        <v>1384</v>
      </c>
      <c r="U497" s="90">
        <v>12961</v>
      </c>
    </row>
    <row r="498" spans="1:21">
      <c r="A498" s="86">
        <v>95401</v>
      </c>
      <c r="B498" s="87" t="s">
        <v>527</v>
      </c>
      <c r="C498" s="156">
        <v>2.8663998643579931E-3</v>
      </c>
      <c r="D498" s="156">
        <v>2.8936999999999999E-3</v>
      </c>
      <c r="E498" s="88">
        <v>1208280</v>
      </c>
      <c r="F498" s="88">
        <v>-1597085.1166000001</v>
      </c>
      <c r="G498" s="88">
        <v>1286423</v>
      </c>
      <c r="H498" s="88"/>
      <c r="I498" s="89">
        <v>0</v>
      </c>
      <c r="J498" s="89">
        <v>2585252</v>
      </c>
      <c r="K498" s="89">
        <v>0</v>
      </c>
      <c r="L498" s="88">
        <v>30785</v>
      </c>
      <c r="M498" s="88"/>
      <c r="N498" s="89">
        <v>302385</v>
      </c>
      <c r="O498" s="89">
        <v>2951495</v>
      </c>
      <c r="P498" s="89">
        <v>0</v>
      </c>
      <c r="Q498" s="88">
        <v>0</v>
      </c>
      <c r="R498" s="88"/>
      <c r="S498" s="89">
        <v>587331</v>
      </c>
      <c r="T498" s="90">
        <v>9501</v>
      </c>
      <c r="U498" s="90">
        <v>596832</v>
      </c>
    </row>
    <row r="499" spans="1:21">
      <c r="A499" s="86">
        <v>95404</v>
      </c>
      <c r="B499" s="87" t="s">
        <v>528</v>
      </c>
      <c r="C499" s="156">
        <v>3.5000469572866278E-5</v>
      </c>
      <c r="D499" s="156">
        <v>3.4199999999999998E-5</v>
      </c>
      <c r="E499" s="88">
        <v>14464</v>
      </c>
      <c r="F499" s="88">
        <v>-18875.595600000001</v>
      </c>
      <c r="G499" s="88">
        <v>15708</v>
      </c>
      <c r="H499" s="88"/>
      <c r="I499" s="89">
        <v>0</v>
      </c>
      <c r="J499" s="89">
        <v>31567</v>
      </c>
      <c r="K499" s="89">
        <v>0</v>
      </c>
      <c r="L499" s="88">
        <v>1247</v>
      </c>
      <c r="M499" s="88"/>
      <c r="N499" s="89">
        <v>3692</v>
      </c>
      <c r="O499" s="89">
        <v>36039</v>
      </c>
      <c r="P499" s="89">
        <v>0</v>
      </c>
      <c r="Q499" s="88">
        <v>0</v>
      </c>
      <c r="R499" s="88"/>
      <c r="S499" s="89">
        <v>7171.57</v>
      </c>
      <c r="T499" s="90">
        <v>366</v>
      </c>
      <c r="U499" s="90">
        <v>7538</v>
      </c>
    </row>
    <row r="500" spans="1:21">
      <c r="A500" s="86">
        <v>95405</v>
      </c>
      <c r="B500" s="87" t="s">
        <v>529</v>
      </c>
      <c r="C500" s="156">
        <v>1.6998891161917293E-5</v>
      </c>
      <c r="D500" s="156">
        <v>1.56E-5</v>
      </c>
      <c r="E500" s="88">
        <v>15062</v>
      </c>
      <c r="F500" s="88">
        <v>-8609.9207999999999</v>
      </c>
      <c r="G500" s="88">
        <v>7629</v>
      </c>
      <c r="H500" s="88"/>
      <c r="I500" s="89">
        <v>0</v>
      </c>
      <c r="J500" s="89">
        <v>15333</v>
      </c>
      <c r="K500" s="89">
        <v>0</v>
      </c>
      <c r="L500" s="88">
        <v>7508</v>
      </c>
      <c r="M500" s="88"/>
      <c r="N500" s="89">
        <v>1793</v>
      </c>
      <c r="O500" s="89">
        <v>17505</v>
      </c>
      <c r="P500" s="89">
        <v>0</v>
      </c>
      <c r="Q500" s="88">
        <v>0</v>
      </c>
      <c r="R500" s="88"/>
      <c r="S500" s="89">
        <v>3483</v>
      </c>
      <c r="T500" s="90">
        <v>1972</v>
      </c>
      <c r="U500" s="90">
        <v>5455</v>
      </c>
    </row>
    <row r="501" spans="1:21">
      <c r="A501" s="86">
        <v>95411</v>
      </c>
      <c r="B501" s="87" t="s">
        <v>530</v>
      </c>
      <c r="C501" s="156">
        <v>2.3019003123164708E-3</v>
      </c>
      <c r="D501" s="156">
        <v>2.3509999999999998E-3</v>
      </c>
      <c r="E501" s="88">
        <v>988710</v>
      </c>
      <c r="F501" s="88">
        <v>-1297559.2179999999</v>
      </c>
      <c r="G501" s="88">
        <v>1033079</v>
      </c>
      <c r="H501" s="88"/>
      <c r="I501" s="89">
        <v>0</v>
      </c>
      <c r="J501" s="89">
        <v>2076120</v>
      </c>
      <c r="K501" s="89">
        <v>0</v>
      </c>
      <c r="L501" s="88">
        <v>4288</v>
      </c>
      <c r="M501" s="88"/>
      <c r="N501" s="89">
        <v>242834</v>
      </c>
      <c r="O501" s="89">
        <v>2370237</v>
      </c>
      <c r="P501" s="89">
        <v>0</v>
      </c>
      <c r="Q501" s="88">
        <v>56250.87</v>
      </c>
      <c r="R501" s="88"/>
      <c r="S501" s="89">
        <v>471664</v>
      </c>
      <c r="T501" s="90">
        <v>-17690</v>
      </c>
      <c r="U501" s="90">
        <v>453973</v>
      </c>
    </row>
    <row r="502" spans="1:21">
      <c r="A502" s="86">
        <v>95412</v>
      </c>
      <c r="B502" s="87" t="s">
        <v>531</v>
      </c>
      <c r="C502" s="156">
        <v>0</v>
      </c>
      <c r="D502" s="156">
        <v>6.2299999999999996E-5</v>
      </c>
      <c r="E502" s="88"/>
      <c r="F502" s="88">
        <v>-34384.491399999999</v>
      </c>
      <c r="G502" s="88">
        <v>0</v>
      </c>
      <c r="H502" s="88"/>
      <c r="I502" s="89">
        <v>0</v>
      </c>
      <c r="J502" s="89">
        <v>0</v>
      </c>
      <c r="K502" s="89">
        <v>0</v>
      </c>
      <c r="L502" s="88">
        <v>0</v>
      </c>
      <c r="M502" s="88"/>
      <c r="N502" s="89">
        <v>0</v>
      </c>
      <c r="O502" s="89">
        <v>0</v>
      </c>
      <c r="P502" s="89">
        <v>0</v>
      </c>
      <c r="Q502" s="88">
        <v>64866</v>
      </c>
      <c r="R502" s="88"/>
      <c r="S502" s="89">
        <v>0</v>
      </c>
      <c r="T502" s="90">
        <v>-18518</v>
      </c>
      <c r="U502" s="90">
        <v>-18518</v>
      </c>
    </row>
    <row r="503" spans="1:21">
      <c r="A503" s="86">
        <v>95413</v>
      </c>
      <c r="B503" s="87" t="s">
        <v>532</v>
      </c>
      <c r="C503" s="156">
        <v>2.9579942304600948E-4</v>
      </c>
      <c r="D503" s="156">
        <v>2.9779999999999997E-4</v>
      </c>
      <c r="E503" s="88">
        <v>269788</v>
      </c>
      <c r="F503" s="88">
        <v>-164361.18039999998</v>
      </c>
      <c r="G503" s="88">
        <v>132753</v>
      </c>
      <c r="H503" s="88"/>
      <c r="I503" s="89">
        <v>0</v>
      </c>
      <c r="J503" s="89">
        <v>266787</v>
      </c>
      <c r="K503" s="89">
        <v>0</v>
      </c>
      <c r="L503" s="88">
        <v>116698</v>
      </c>
      <c r="M503" s="88"/>
      <c r="N503" s="89">
        <v>31205</v>
      </c>
      <c r="O503" s="89">
        <v>304581</v>
      </c>
      <c r="P503" s="89">
        <v>0</v>
      </c>
      <c r="Q503" s="88">
        <v>28393.040000000001</v>
      </c>
      <c r="R503" s="88"/>
      <c r="S503" s="89">
        <v>60610</v>
      </c>
      <c r="T503" s="90">
        <v>21053</v>
      </c>
      <c r="U503" s="90">
        <v>81663</v>
      </c>
    </row>
    <row r="504" spans="1:21">
      <c r="A504" s="86">
        <v>95415</v>
      </c>
      <c r="B504" s="87" t="s">
        <v>533</v>
      </c>
      <c r="C504" s="156">
        <v>7.6600849438247828E-5</v>
      </c>
      <c r="D504" s="156">
        <v>8.4300000000000003E-5</v>
      </c>
      <c r="E504" s="88">
        <v>27674</v>
      </c>
      <c r="F504" s="88">
        <v>-46526.687400000003</v>
      </c>
      <c r="G504" s="88">
        <v>34378</v>
      </c>
      <c r="H504" s="88"/>
      <c r="I504" s="89">
        <v>0</v>
      </c>
      <c r="J504" s="89">
        <v>69087</v>
      </c>
      <c r="K504" s="89">
        <v>0</v>
      </c>
      <c r="L504" s="88">
        <v>16011.45</v>
      </c>
      <c r="M504" s="88"/>
      <c r="N504" s="89">
        <v>8081</v>
      </c>
      <c r="O504" s="89">
        <v>78874</v>
      </c>
      <c r="P504" s="89">
        <v>0</v>
      </c>
      <c r="Q504" s="88">
        <v>8257</v>
      </c>
      <c r="R504" s="88"/>
      <c r="S504" s="89">
        <v>15695</v>
      </c>
      <c r="T504" s="90">
        <v>3193</v>
      </c>
      <c r="U504" s="90">
        <v>18889</v>
      </c>
    </row>
    <row r="505" spans="1:21">
      <c r="A505" s="86">
        <v>95421</v>
      </c>
      <c r="B505" s="87" t="s">
        <v>534</v>
      </c>
      <c r="C505" s="156">
        <v>5.0998901679638617E-5</v>
      </c>
      <c r="D505" s="156">
        <v>5.13E-5</v>
      </c>
      <c r="E505" s="88">
        <v>14449</v>
      </c>
      <c r="F505" s="88">
        <v>-28313.393400000001</v>
      </c>
      <c r="G505" s="88">
        <v>22888</v>
      </c>
      <c r="H505" s="88"/>
      <c r="I505" s="89">
        <v>0</v>
      </c>
      <c r="J505" s="89">
        <v>45998</v>
      </c>
      <c r="K505" s="89">
        <v>0</v>
      </c>
      <c r="L505" s="88">
        <v>0</v>
      </c>
      <c r="M505" s="88"/>
      <c r="N505" s="89">
        <v>5380</v>
      </c>
      <c r="O505" s="89">
        <v>52514</v>
      </c>
      <c r="P505" s="89">
        <v>0</v>
      </c>
      <c r="Q505" s="88">
        <v>10740</v>
      </c>
      <c r="R505" s="88"/>
      <c r="S505" s="89">
        <v>10450</v>
      </c>
      <c r="T505" s="90">
        <v>-3209</v>
      </c>
      <c r="U505" s="90">
        <v>7241</v>
      </c>
    </row>
    <row r="506" spans="1:21">
      <c r="A506" s="86">
        <v>95431</v>
      </c>
      <c r="B506" s="87" t="s">
        <v>535</v>
      </c>
      <c r="C506" s="156">
        <v>1.7250008612952562E-4</v>
      </c>
      <c r="D506" s="156">
        <v>1.738E-4</v>
      </c>
      <c r="E506" s="88">
        <v>61862</v>
      </c>
      <c r="F506" s="88">
        <v>-95923.348400000003</v>
      </c>
      <c r="G506" s="88">
        <v>77417</v>
      </c>
      <c r="H506" s="88"/>
      <c r="I506" s="89">
        <v>0</v>
      </c>
      <c r="J506" s="89">
        <v>155581</v>
      </c>
      <c r="K506" s="89">
        <v>0</v>
      </c>
      <c r="L506" s="88">
        <v>675.74</v>
      </c>
      <c r="M506" s="88"/>
      <c r="N506" s="89">
        <v>18198</v>
      </c>
      <c r="O506" s="89">
        <v>177621</v>
      </c>
      <c r="P506" s="89">
        <v>0</v>
      </c>
      <c r="Q506" s="88">
        <v>7701</v>
      </c>
      <c r="R506" s="88"/>
      <c r="S506" s="89">
        <v>35346</v>
      </c>
      <c r="T506" s="90">
        <v>-1790</v>
      </c>
      <c r="U506" s="90">
        <v>33556</v>
      </c>
    </row>
    <row r="507" spans="1:21">
      <c r="A507" s="86">
        <v>95501</v>
      </c>
      <c r="B507" s="87" t="s">
        <v>536</v>
      </c>
      <c r="C507" s="156">
        <v>4.8337992540097175E-3</v>
      </c>
      <c r="D507" s="156">
        <v>4.7701000000000002E-3</v>
      </c>
      <c r="E507" s="88">
        <v>1889220</v>
      </c>
      <c r="F507" s="88">
        <v>-2632704.0518</v>
      </c>
      <c r="G507" s="88">
        <v>2169380</v>
      </c>
      <c r="H507" s="88"/>
      <c r="I507" s="89">
        <v>0</v>
      </c>
      <c r="J507" s="89">
        <v>4359682</v>
      </c>
      <c r="K507" s="89">
        <v>0</v>
      </c>
      <c r="L507" s="88">
        <v>95724.85</v>
      </c>
      <c r="M507" s="88"/>
      <c r="N507" s="89">
        <v>509932</v>
      </c>
      <c r="O507" s="89">
        <v>4977301</v>
      </c>
      <c r="P507" s="89">
        <v>0</v>
      </c>
      <c r="Q507" s="88">
        <v>22136</v>
      </c>
      <c r="R507" s="88"/>
      <c r="S507" s="89">
        <v>990455</v>
      </c>
      <c r="T507" s="90">
        <v>26220</v>
      </c>
      <c r="U507" s="90">
        <v>1016675</v>
      </c>
    </row>
    <row r="508" spans="1:21">
      <c r="A508" s="86">
        <v>95504</v>
      </c>
      <c r="B508" s="87" t="s">
        <v>537</v>
      </c>
      <c r="C508" s="156">
        <v>1.2099092804982422E-5</v>
      </c>
      <c r="D508" s="156">
        <v>7.0999999999999998E-6</v>
      </c>
      <c r="E508" s="88">
        <v>7639</v>
      </c>
      <c r="F508" s="88">
        <v>-3918.6178</v>
      </c>
      <c r="G508" s="88">
        <v>5430</v>
      </c>
      <c r="H508" s="88"/>
      <c r="I508" s="89">
        <v>0</v>
      </c>
      <c r="J508" s="89">
        <v>10913</v>
      </c>
      <c r="K508" s="89">
        <v>0</v>
      </c>
      <c r="L508" s="88">
        <v>6006</v>
      </c>
      <c r="M508" s="88"/>
      <c r="N508" s="89">
        <v>1276</v>
      </c>
      <c r="O508" s="89">
        <v>12459</v>
      </c>
      <c r="P508" s="89">
        <v>0</v>
      </c>
      <c r="Q508" s="88">
        <v>0</v>
      </c>
      <c r="R508" s="88"/>
      <c r="S508" s="89">
        <v>2479</v>
      </c>
      <c r="T508" s="90">
        <v>1598</v>
      </c>
      <c r="U508" s="90">
        <v>4078</v>
      </c>
    </row>
    <row r="509" spans="1:21">
      <c r="A509" s="86">
        <v>95511</v>
      </c>
      <c r="B509" s="87" t="s">
        <v>538</v>
      </c>
      <c r="C509" s="156">
        <v>1.0989006610610001E-3</v>
      </c>
      <c r="D509" s="156">
        <v>1.1119000000000001E-3</v>
      </c>
      <c r="E509" s="88">
        <v>440045</v>
      </c>
      <c r="F509" s="88">
        <v>-613677.62420000008</v>
      </c>
      <c r="G509" s="88">
        <v>493180</v>
      </c>
      <c r="H509" s="88"/>
      <c r="I509" s="89">
        <v>0</v>
      </c>
      <c r="J509" s="89">
        <v>991115</v>
      </c>
      <c r="K509" s="89">
        <v>0</v>
      </c>
      <c r="L509" s="88">
        <v>16238.69</v>
      </c>
      <c r="M509" s="88"/>
      <c r="N509" s="89">
        <v>115926</v>
      </c>
      <c r="O509" s="89">
        <v>1131523</v>
      </c>
      <c r="P509" s="89">
        <v>0</v>
      </c>
      <c r="Q509" s="88">
        <v>15951</v>
      </c>
      <c r="R509" s="88"/>
      <c r="S509" s="89">
        <v>225167</v>
      </c>
      <c r="T509" s="90">
        <v>1255</v>
      </c>
      <c r="U509" s="90">
        <v>226422</v>
      </c>
    </row>
    <row r="510" spans="1:21">
      <c r="A510" s="86">
        <v>95513</v>
      </c>
      <c r="B510" s="87" t="s">
        <v>539</v>
      </c>
      <c r="C510" s="156">
        <v>4.4499260112026511E-5</v>
      </c>
      <c r="D510" s="156">
        <v>4.5300000000000003E-5</v>
      </c>
      <c r="E510" s="88">
        <v>30386</v>
      </c>
      <c r="F510" s="88">
        <v>-25001.885400000003</v>
      </c>
      <c r="G510" s="88">
        <v>19971</v>
      </c>
      <c r="H510" s="88"/>
      <c r="I510" s="89">
        <v>0</v>
      </c>
      <c r="J510" s="89">
        <v>40135</v>
      </c>
      <c r="K510" s="89">
        <v>0</v>
      </c>
      <c r="L510" s="88">
        <v>16106</v>
      </c>
      <c r="M510" s="88"/>
      <c r="N510" s="89">
        <v>4694</v>
      </c>
      <c r="O510" s="89">
        <v>45821</v>
      </c>
      <c r="P510" s="89">
        <v>0</v>
      </c>
      <c r="Q510" s="88">
        <v>0</v>
      </c>
      <c r="R510" s="88"/>
      <c r="S510" s="89">
        <v>9118</v>
      </c>
      <c r="T510" s="90">
        <v>4724</v>
      </c>
      <c r="U510" s="90">
        <v>13842</v>
      </c>
    </row>
    <row r="511" spans="1:21">
      <c r="A511" s="86">
        <v>95517</v>
      </c>
      <c r="B511" s="87" t="s">
        <v>540</v>
      </c>
      <c r="C511" s="156">
        <v>1.1399439924546975E-5</v>
      </c>
      <c r="D511" s="156">
        <v>1.2300000000000001E-5</v>
      </c>
      <c r="E511" s="88">
        <v>11504</v>
      </c>
      <c r="F511" s="88">
        <v>-6788.5914000000002</v>
      </c>
      <c r="G511" s="88">
        <v>5116</v>
      </c>
      <c r="H511" s="88"/>
      <c r="I511" s="89">
        <v>0</v>
      </c>
      <c r="J511" s="89">
        <v>10282</v>
      </c>
      <c r="K511" s="89">
        <v>0</v>
      </c>
      <c r="L511" s="88">
        <v>7907</v>
      </c>
      <c r="M511" s="88"/>
      <c r="N511" s="89">
        <v>1203</v>
      </c>
      <c r="O511" s="89">
        <v>11738</v>
      </c>
      <c r="P511" s="89">
        <v>0</v>
      </c>
      <c r="Q511" s="88">
        <v>0</v>
      </c>
      <c r="R511" s="88"/>
      <c r="S511" s="89">
        <v>2336</v>
      </c>
      <c r="T511" s="90">
        <v>2296</v>
      </c>
      <c r="U511" s="90">
        <v>4632</v>
      </c>
    </row>
    <row r="512" spans="1:21">
      <c r="A512" s="86">
        <v>95601</v>
      </c>
      <c r="B512" s="87" t="s">
        <v>541</v>
      </c>
      <c r="C512" s="156">
        <v>2.4567998949346598E-3</v>
      </c>
      <c r="D512" s="156">
        <v>2.4214000000000002E-3</v>
      </c>
      <c r="E512" s="88">
        <v>1038784</v>
      </c>
      <c r="F512" s="88">
        <v>-1336414.2452</v>
      </c>
      <c r="G512" s="88">
        <v>1102597</v>
      </c>
      <c r="H512" s="88"/>
      <c r="I512" s="89">
        <v>0</v>
      </c>
      <c r="J512" s="89">
        <v>2215827</v>
      </c>
      <c r="K512" s="89">
        <v>0</v>
      </c>
      <c r="L512" s="88">
        <v>133089</v>
      </c>
      <c r="M512" s="88"/>
      <c r="N512" s="89">
        <v>259175</v>
      </c>
      <c r="O512" s="89">
        <v>2529735</v>
      </c>
      <c r="P512" s="89">
        <v>0</v>
      </c>
      <c r="Q512" s="88">
        <v>0</v>
      </c>
      <c r="R512" s="88"/>
      <c r="S512" s="89">
        <v>503403</v>
      </c>
      <c r="T512" s="90">
        <v>40649</v>
      </c>
      <c r="U512" s="90">
        <v>544052</v>
      </c>
    </row>
    <row r="513" spans="1:21">
      <c r="A513" s="86">
        <v>95611</v>
      </c>
      <c r="B513" s="87" t="s">
        <v>542</v>
      </c>
      <c r="C513" s="156">
        <v>3.9500001864569356E-4</v>
      </c>
      <c r="D513" s="156">
        <v>4.0559999999999999E-4</v>
      </c>
      <c r="E513" s="88">
        <v>161168</v>
      </c>
      <c r="F513" s="88">
        <v>-223857.94079999998</v>
      </c>
      <c r="G513" s="88">
        <v>177273.63</v>
      </c>
      <c r="H513" s="88"/>
      <c r="I513" s="89">
        <v>0</v>
      </c>
      <c r="J513" s="89">
        <v>356256.82</v>
      </c>
      <c r="K513" s="89">
        <v>0</v>
      </c>
      <c r="L513" s="88">
        <v>4132.18</v>
      </c>
      <c r="M513" s="88"/>
      <c r="N513" s="89">
        <v>41670</v>
      </c>
      <c r="O513" s="89">
        <v>406726</v>
      </c>
      <c r="P513" s="89">
        <v>0</v>
      </c>
      <c r="Q513" s="88">
        <v>7521</v>
      </c>
      <c r="R513" s="88"/>
      <c r="S513" s="89">
        <v>80936</v>
      </c>
      <c r="T513" s="90">
        <v>-587</v>
      </c>
      <c r="U513" s="90">
        <v>80350</v>
      </c>
    </row>
    <row r="514" spans="1:21">
      <c r="A514" s="86">
        <v>95617</v>
      </c>
      <c r="B514" s="87" t="s">
        <v>543</v>
      </c>
      <c r="C514" s="156">
        <v>1.6299238281481844E-5</v>
      </c>
      <c r="D514" s="156">
        <v>2.0299999999999999E-5</v>
      </c>
      <c r="E514" s="88">
        <v>7751</v>
      </c>
      <c r="F514" s="88">
        <v>-11203.935399999998</v>
      </c>
      <c r="G514" s="88">
        <v>7315</v>
      </c>
      <c r="H514" s="88"/>
      <c r="I514" s="89">
        <v>0</v>
      </c>
      <c r="J514" s="89">
        <v>14701</v>
      </c>
      <c r="K514" s="89">
        <v>0</v>
      </c>
      <c r="L514" s="88">
        <v>0</v>
      </c>
      <c r="M514" s="88"/>
      <c r="N514" s="89">
        <v>1720</v>
      </c>
      <c r="O514" s="89">
        <v>16784</v>
      </c>
      <c r="P514" s="89">
        <v>0</v>
      </c>
      <c r="Q514" s="88">
        <v>3006</v>
      </c>
      <c r="R514" s="88"/>
      <c r="S514" s="89">
        <v>3340</v>
      </c>
      <c r="T514" s="90">
        <v>-864</v>
      </c>
      <c r="U514" s="90">
        <v>2476</v>
      </c>
    </row>
    <row r="515" spans="1:21">
      <c r="A515" s="86">
        <v>95621</v>
      </c>
      <c r="B515" s="87" t="s">
        <v>544</v>
      </c>
      <c r="C515" s="156">
        <v>5.0209898224345007E-4</v>
      </c>
      <c r="D515" s="156">
        <v>5.1590000000000002E-4</v>
      </c>
      <c r="E515" s="88">
        <v>212115</v>
      </c>
      <c r="F515" s="88">
        <v>-284734.49619999999</v>
      </c>
      <c r="G515" s="88">
        <v>225339</v>
      </c>
      <c r="H515" s="88"/>
      <c r="I515" s="89">
        <v>0</v>
      </c>
      <c r="J515" s="89">
        <v>452852</v>
      </c>
      <c r="K515" s="89">
        <v>0</v>
      </c>
      <c r="L515" s="88">
        <v>9562.02</v>
      </c>
      <c r="M515" s="88"/>
      <c r="N515" s="89">
        <v>52968</v>
      </c>
      <c r="O515" s="89">
        <v>517006</v>
      </c>
      <c r="P515" s="89">
        <v>0</v>
      </c>
      <c r="Q515" s="88">
        <v>4044</v>
      </c>
      <c r="R515" s="88"/>
      <c r="S515" s="89">
        <v>102881</v>
      </c>
      <c r="T515" s="90">
        <v>2139</v>
      </c>
      <c r="U515" s="90">
        <v>105021</v>
      </c>
    </row>
    <row r="516" spans="1:21">
      <c r="A516" s="86">
        <v>95701</v>
      </c>
      <c r="B516" s="87" t="s">
        <v>545</v>
      </c>
      <c r="C516" s="156">
        <v>1.2436998407906103E-3</v>
      </c>
      <c r="D516" s="156">
        <v>1.2654000000000001E-3</v>
      </c>
      <c r="E516" s="88">
        <v>546793</v>
      </c>
      <c r="F516" s="88">
        <v>-698397.03720000002</v>
      </c>
      <c r="G516" s="88">
        <v>558165</v>
      </c>
      <c r="H516" s="88"/>
      <c r="I516" s="89">
        <v>0</v>
      </c>
      <c r="J516" s="89">
        <v>1121713</v>
      </c>
      <c r="K516" s="89">
        <v>0</v>
      </c>
      <c r="L516" s="88">
        <v>53748</v>
      </c>
      <c r="M516" s="88"/>
      <c r="N516" s="89">
        <v>131202</v>
      </c>
      <c r="O516" s="89">
        <v>1280622</v>
      </c>
      <c r="P516" s="89">
        <v>0</v>
      </c>
      <c r="Q516" s="88">
        <v>0</v>
      </c>
      <c r="R516" s="88"/>
      <c r="S516" s="89">
        <v>254837</v>
      </c>
      <c r="T516" s="90">
        <v>16836</v>
      </c>
      <c r="U516" s="90">
        <v>271672</v>
      </c>
    </row>
    <row r="517" spans="1:21">
      <c r="A517" s="86">
        <v>95711</v>
      </c>
      <c r="B517" s="87" t="s">
        <v>546</v>
      </c>
      <c r="C517" s="156">
        <v>1.2839967272322507E-4</v>
      </c>
      <c r="D517" s="156">
        <v>1.11E-4</v>
      </c>
      <c r="E517" s="88">
        <v>51045</v>
      </c>
      <c r="F517" s="88">
        <v>-61262.898000000001</v>
      </c>
      <c r="G517" s="88">
        <v>57625</v>
      </c>
      <c r="H517" s="88"/>
      <c r="I517" s="89">
        <v>0</v>
      </c>
      <c r="J517" s="89">
        <v>115806</v>
      </c>
      <c r="K517" s="89">
        <v>0</v>
      </c>
      <c r="L517" s="88">
        <v>11118</v>
      </c>
      <c r="M517" s="88"/>
      <c r="N517" s="89">
        <v>13545</v>
      </c>
      <c r="O517" s="89">
        <v>132212</v>
      </c>
      <c r="P517" s="89">
        <v>0</v>
      </c>
      <c r="Q517" s="88">
        <v>215</v>
      </c>
      <c r="R517" s="88"/>
      <c r="S517" s="89">
        <v>26309</v>
      </c>
      <c r="T517" s="90">
        <v>2838</v>
      </c>
      <c r="U517" s="90">
        <v>29148</v>
      </c>
    </row>
    <row r="518" spans="1:21">
      <c r="A518" s="86">
        <v>95721</v>
      </c>
      <c r="B518" s="87" t="s">
        <v>547</v>
      </c>
      <c r="C518" s="156">
        <v>6.7200099430104023E-5</v>
      </c>
      <c r="D518" s="156">
        <v>6.2600000000000004E-5</v>
      </c>
      <c r="E518" s="88">
        <v>22801</v>
      </c>
      <c r="F518" s="88">
        <v>-34550.066800000001</v>
      </c>
      <c r="G518" s="88">
        <v>30159</v>
      </c>
      <c r="H518" s="88"/>
      <c r="I518" s="89">
        <v>0</v>
      </c>
      <c r="J518" s="89">
        <v>60609</v>
      </c>
      <c r="K518" s="89">
        <v>0</v>
      </c>
      <c r="L518" s="88">
        <v>0</v>
      </c>
      <c r="M518" s="88"/>
      <c r="N518" s="89">
        <v>7089</v>
      </c>
      <c r="O518" s="89">
        <v>69195</v>
      </c>
      <c r="P518" s="89">
        <v>0</v>
      </c>
      <c r="Q518" s="88">
        <v>7726</v>
      </c>
      <c r="R518" s="88"/>
      <c r="S518" s="89">
        <v>13769</v>
      </c>
      <c r="T518" s="90">
        <v>-2552</v>
      </c>
      <c r="U518" s="90">
        <v>11218</v>
      </c>
    </row>
    <row r="519" spans="1:21">
      <c r="A519" s="86">
        <v>95733</v>
      </c>
      <c r="B519" s="87" t="s">
        <v>548</v>
      </c>
      <c r="C519" s="156">
        <v>1.6299238281481844E-5</v>
      </c>
      <c r="D519" s="156">
        <v>1.45E-5</v>
      </c>
      <c r="E519" s="88">
        <v>6456</v>
      </c>
      <c r="F519" s="88">
        <v>-8002.8109999999997</v>
      </c>
      <c r="G519" s="88">
        <v>7315</v>
      </c>
      <c r="H519" s="88"/>
      <c r="I519" s="89">
        <v>0</v>
      </c>
      <c r="J519" s="89">
        <v>14701</v>
      </c>
      <c r="K519" s="89">
        <v>0</v>
      </c>
      <c r="L519" s="88">
        <v>1270</v>
      </c>
      <c r="M519" s="88"/>
      <c r="N519" s="89">
        <v>1720</v>
      </c>
      <c r="O519" s="89">
        <v>16784</v>
      </c>
      <c r="P519" s="89">
        <v>0</v>
      </c>
      <c r="Q519" s="88">
        <v>0</v>
      </c>
      <c r="R519" s="88"/>
      <c r="S519" s="89">
        <v>3340</v>
      </c>
      <c r="T519" s="90">
        <v>344</v>
      </c>
      <c r="U519" s="90">
        <v>3684</v>
      </c>
    </row>
    <row r="520" spans="1:21">
      <c r="A520" s="86">
        <v>95801</v>
      </c>
      <c r="B520" s="87" t="s">
        <v>549</v>
      </c>
      <c r="C520" s="156">
        <v>9.1810055270337887E-4</v>
      </c>
      <c r="D520" s="156">
        <v>9.167E-4</v>
      </c>
      <c r="E520" s="88">
        <v>398584</v>
      </c>
      <c r="F520" s="88">
        <v>-505943.23060000001</v>
      </c>
      <c r="G520" s="88">
        <v>412038</v>
      </c>
      <c r="H520" s="88"/>
      <c r="I520" s="89">
        <v>0</v>
      </c>
      <c r="J520" s="89">
        <v>828049</v>
      </c>
      <c r="K520" s="89">
        <v>0</v>
      </c>
      <c r="L520" s="88">
        <v>19797</v>
      </c>
      <c r="M520" s="88"/>
      <c r="N520" s="89">
        <v>96853</v>
      </c>
      <c r="O520" s="89">
        <v>945356</v>
      </c>
      <c r="P520" s="89">
        <v>0</v>
      </c>
      <c r="Q520" s="88">
        <v>11625.12</v>
      </c>
      <c r="R520" s="88"/>
      <c r="S520" s="89">
        <v>188121</v>
      </c>
      <c r="T520" s="90">
        <v>1295</v>
      </c>
      <c r="U520" s="90">
        <v>189415</v>
      </c>
    </row>
    <row r="521" spans="1:21">
      <c r="A521" s="86">
        <v>95802</v>
      </c>
      <c r="B521" s="87" t="s">
        <v>550</v>
      </c>
      <c r="C521" s="156">
        <v>6.8004477423216115E-6</v>
      </c>
      <c r="D521" s="156">
        <v>6.2999999999999998E-6</v>
      </c>
      <c r="E521" s="88">
        <v>4533</v>
      </c>
      <c r="F521" s="88">
        <v>-3477.0834</v>
      </c>
      <c r="G521" s="88">
        <v>3052</v>
      </c>
      <c r="H521" s="88"/>
      <c r="I521" s="89">
        <v>0</v>
      </c>
      <c r="J521" s="89">
        <v>6133</v>
      </c>
      <c r="K521" s="89">
        <v>0</v>
      </c>
      <c r="L521" s="88">
        <v>1743</v>
      </c>
      <c r="M521" s="88"/>
      <c r="N521" s="89">
        <v>717</v>
      </c>
      <c r="O521" s="89">
        <v>7002</v>
      </c>
      <c r="P521" s="89">
        <v>0</v>
      </c>
      <c r="Q521" s="88">
        <v>3770</v>
      </c>
      <c r="R521" s="88"/>
      <c r="S521" s="89">
        <v>1393</v>
      </c>
      <c r="T521" s="90">
        <v>-805</v>
      </c>
      <c r="U521" s="90">
        <v>589</v>
      </c>
    </row>
    <row r="522" spans="1:21">
      <c r="A522" s="86">
        <v>95804</v>
      </c>
      <c r="B522" s="87" t="s">
        <v>551</v>
      </c>
      <c r="C522" s="156">
        <v>1.4400817089981841E-5</v>
      </c>
      <c r="D522" s="156">
        <v>1.2099999999999999E-5</v>
      </c>
      <c r="E522" s="88">
        <v>6493</v>
      </c>
      <c r="F522" s="88">
        <v>-6678.2077999999992</v>
      </c>
      <c r="G522" s="88">
        <v>6463</v>
      </c>
      <c r="H522" s="88"/>
      <c r="I522" s="89">
        <v>0</v>
      </c>
      <c r="J522" s="89">
        <v>12988</v>
      </c>
      <c r="K522" s="89">
        <v>0</v>
      </c>
      <c r="L522" s="88">
        <v>3631</v>
      </c>
      <c r="M522" s="88"/>
      <c r="N522" s="89">
        <v>1519</v>
      </c>
      <c r="O522" s="89">
        <v>14827</v>
      </c>
      <c r="P522" s="89">
        <v>0</v>
      </c>
      <c r="Q522" s="88">
        <v>0</v>
      </c>
      <c r="R522" s="88"/>
      <c r="S522" s="89">
        <v>2951</v>
      </c>
      <c r="T522" s="90">
        <v>1062</v>
      </c>
      <c r="U522" s="90">
        <v>4012</v>
      </c>
    </row>
    <row r="523" spans="1:21">
      <c r="A523" s="86">
        <v>95811</v>
      </c>
      <c r="B523" s="87" t="s">
        <v>552</v>
      </c>
      <c r="C523" s="156">
        <v>5.2459928411172129E-4</v>
      </c>
      <c r="D523" s="156">
        <v>5.4000000000000001E-4</v>
      </c>
      <c r="E523" s="88">
        <v>218684</v>
      </c>
      <c r="F523" s="88">
        <v>-298035.72000000003</v>
      </c>
      <c r="G523" s="88">
        <v>235437</v>
      </c>
      <c r="H523" s="88"/>
      <c r="I523" s="89">
        <v>0</v>
      </c>
      <c r="J523" s="89">
        <v>473145</v>
      </c>
      <c r="K523" s="89">
        <v>0</v>
      </c>
      <c r="L523" s="88">
        <v>1267.76</v>
      </c>
      <c r="M523" s="88"/>
      <c r="N523" s="89">
        <v>55342</v>
      </c>
      <c r="O523" s="89">
        <v>540174</v>
      </c>
      <c r="P523" s="89">
        <v>0</v>
      </c>
      <c r="Q523" s="88">
        <v>7241</v>
      </c>
      <c r="R523" s="88"/>
      <c r="S523" s="89">
        <v>107492</v>
      </c>
      <c r="T523" s="90">
        <v>-1472</v>
      </c>
      <c r="U523" s="90">
        <v>106020</v>
      </c>
    </row>
    <row r="524" spans="1:21">
      <c r="A524" s="86">
        <v>95813</v>
      </c>
      <c r="B524" s="87" t="s">
        <v>553</v>
      </c>
      <c r="C524" s="156">
        <v>5.0198980074299999E-5</v>
      </c>
      <c r="D524" s="156">
        <v>5.5300000000000002E-5</v>
      </c>
      <c r="E524" s="88">
        <v>59536</v>
      </c>
      <c r="F524" s="88">
        <v>-30521.065400000003</v>
      </c>
      <c r="G524" s="88">
        <v>22529</v>
      </c>
      <c r="H524" s="88"/>
      <c r="I524" s="89">
        <v>0</v>
      </c>
      <c r="J524" s="89">
        <v>45276</v>
      </c>
      <c r="K524" s="89">
        <v>0</v>
      </c>
      <c r="L524" s="88">
        <v>28420</v>
      </c>
      <c r="M524" s="88"/>
      <c r="N524" s="89">
        <v>5296</v>
      </c>
      <c r="O524" s="89">
        <v>51690</v>
      </c>
      <c r="P524" s="89">
        <v>0</v>
      </c>
      <c r="Q524" s="88">
        <v>0</v>
      </c>
      <c r="R524" s="88"/>
      <c r="S524" s="89">
        <v>10286</v>
      </c>
      <c r="T524" s="90">
        <v>7517</v>
      </c>
      <c r="U524" s="90">
        <v>17803</v>
      </c>
    </row>
    <row r="525" spans="1:21">
      <c r="A525" s="86">
        <v>95821</v>
      </c>
      <c r="B525" s="87" t="s">
        <v>554</v>
      </c>
      <c r="C525" s="156">
        <v>1.5998432106772337E-6</v>
      </c>
      <c r="D525" s="156">
        <v>1.7999999999999999E-6</v>
      </c>
      <c r="E525" s="88">
        <v>1872</v>
      </c>
      <c r="F525" s="88">
        <v>-993.45240000000001</v>
      </c>
      <c r="G525" s="88">
        <v>718</v>
      </c>
      <c r="H525" s="88"/>
      <c r="I525" s="89">
        <v>0</v>
      </c>
      <c r="J525" s="89">
        <v>1443</v>
      </c>
      <c r="K525" s="89">
        <v>0</v>
      </c>
      <c r="L525" s="88">
        <v>1247</v>
      </c>
      <c r="M525" s="88"/>
      <c r="N525" s="89">
        <v>169</v>
      </c>
      <c r="O525" s="89">
        <v>1647</v>
      </c>
      <c r="P525" s="89">
        <v>0</v>
      </c>
      <c r="Q525" s="88">
        <v>0</v>
      </c>
      <c r="R525" s="88"/>
      <c r="S525" s="89">
        <v>328</v>
      </c>
      <c r="T525" s="90">
        <v>357</v>
      </c>
      <c r="U525" s="90">
        <v>685</v>
      </c>
    </row>
    <row r="526" spans="1:21">
      <c r="A526" s="86">
        <v>95831</v>
      </c>
      <c r="B526" s="87" t="s">
        <v>555</v>
      </c>
      <c r="C526" s="156">
        <v>1.9200346722013543E-5</v>
      </c>
      <c r="D526" s="156">
        <v>1.9599999999999999E-5</v>
      </c>
      <c r="E526" s="88">
        <v>20276</v>
      </c>
      <c r="F526" s="88">
        <v>-10817.592799999999</v>
      </c>
      <c r="G526" s="88">
        <v>8617</v>
      </c>
      <c r="H526" s="88"/>
      <c r="I526" s="89">
        <v>0</v>
      </c>
      <c r="J526" s="89">
        <v>17317</v>
      </c>
      <c r="K526" s="89">
        <v>0</v>
      </c>
      <c r="L526" s="88">
        <v>10186</v>
      </c>
      <c r="M526" s="88"/>
      <c r="N526" s="89">
        <v>2025</v>
      </c>
      <c r="O526" s="89">
        <v>19770</v>
      </c>
      <c r="P526" s="89">
        <v>0</v>
      </c>
      <c r="Q526" s="88">
        <v>0</v>
      </c>
      <c r="R526" s="88"/>
      <c r="S526" s="89">
        <v>3934</v>
      </c>
      <c r="T526" s="90">
        <v>2711</v>
      </c>
      <c r="U526" s="90">
        <v>6645</v>
      </c>
    </row>
    <row r="527" spans="1:21">
      <c r="A527" s="86">
        <v>95841</v>
      </c>
      <c r="B527" s="87" t="s">
        <v>556</v>
      </c>
      <c r="C527" s="156">
        <v>2.0699921207787606E-5</v>
      </c>
      <c r="D527" s="156">
        <v>2.0699999999999998E-5</v>
      </c>
      <c r="E527" s="88">
        <v>9477</v>
      </c>
      <c r="F527" s="88">
        <v>-11424.702599999999</v>
      </c>
      <c r="G527" s="88">
        <v>9290</v>
      </c>
      <c r="H527" s="88"/>
      <c r="I527" s="89">
        <v>0</v>
      </c>
      <c r="J527" s="89">
        <v>18670</v>
      </c>
      <c r="K527" s="89">
        <v>0</v>
      </c>
      <c r="L527" s="88">
        <v>1226</v>
      </c>
      <c r="M527" s="88"/>
      <c r="N527" s="89">
        <v>2184</v>
      </c>
      <c r="O527" s="89">
        <v>21315</v>
      </c>
      <c r="P527" s="89">
        <v>0</v>
      </c>
      <c r="Q527" s="88">
        <v>0</v>
      </c>
      <c r="R527" s="88"/>
      <c r="S527" s="89">
        <v>4241</v>
      </c>
      <c r="T527" s="90">
        <v>351</v>
      </c>
      <c r="U527" s="90">
        <v>4592</v>
      </c>
    </row>
    <row r="528" spans="1:21">
      <c r="A528" s="86">
        <v>95851</v>
      </c>
      <c r="B528" s="87" t="s">
        <v>557</v>
      </c>
      <c r="C528" s="156">
        <v>1.4399925812427146E-4</v>
      </c>
      <c r="D528" s="156">
        <v>1.5190000000000001E-4</v>
      </c>
      <c r="E528" s="88">
        <v>132720</v>
      </c>
      <c r="F528" s="88">
        <v>-83836.344200000007</v>
      </c>
      <c r="G528" s="88">
        <v>64626</v>
      </c>
      <c r="H528" s="88"/>
      <c r="I528" s="89">
        <v>0</v>
      </c>
      <c r="J528" s="89">
        <v>129876</v>
      </c>
      <c r="K528" s="89">
        <v>0</v>
      </c>
      <c r="L528" s="88">
        <v>53046</v>
      </c>
      <c r="M528" s="88"/>
      <c r="N528" s="89">
        <v>15191</v>
      </c>
      <c r="O528" s="89">
        <v>148275</v>
      </c>
      <c r="P528" s="89">
        <v>0</v>
      </c>
      <c r="Q528" s="88">
        <v>12623.78</v>
      </c>
      <c r="R528" s="88"/>
      <c r="S528" s="89">
        <v>29506</v>
      </c>
      <c r="T528" s="90">
        <v>9664</v>
      </c>
      <c r="U528" s="90">
        <v>39170</v>
      </c>
    </row>
    <row r="529" spans="1:21">
      <c r="A529" s="86">
        <v>95853</v>
      </c>
      <c r="B529" s="87" t="s">
        <v>558</v>
      </c>
      <c r="C529" s="156">
        <v>2.4400951253657919E-5</v>
      </c>
      <c r="D529" s="156">
        <v>2.5599999999999999E-5</v>
      </c>
      <c r="E529" s="88">
        <v>14790</v>
      </c>
      <c r="F529" s="88">
        <v>-14129.1008</v>
      </c>
      <c r="G529" s="88">
        <v>10951</v>
      </c>
      <c r="H529" s="88"/>
      <c r="I529" s="89">
        <v>0</v>
      </c>
      <c r="J529" s="89">
        <v>22007</v>
      </c>
      <c r="K529" s="89">
        <v>0</v>
      </c>
      <c r="L529" s="88">
        <v>6046</v>
      </c>
      <c r="M529" s="88"/>
      <c r="N529" s="89">
        <v>2574</v>
      </c>
      <c r="O529" s="89">
        <v>25124</v>
      </c>
      <c r="P529" s="89">
        <v>0</v>
      </c>
      <c r="Q529" s="88">
        <v>0</v>
      </c>
      <c r="R529" s="88"/>
      <c r="S529" s="89">
        <v>5000</v>
      </c>
      <c r="T529" s="90">
        <v>1805</v>
      </c>
      <c r="U529" s="90">
        <v>6805</v>
      </c>
    </row>
    <row r="530" spans="1:21">
      <c r="A530" s="86">
        <v>95901</v>
      </c>
      <c r="B530" s="87" t="s">
        <v>559</v>
      </c>
      <c r="C530" s="156">
        <v>1.8055990905663105E-3</v>
      </c>
      <c r="D530" s="156">
        <v>1.7918000000000001E-3</v>
      </c>
      <c r="E530" s="88">
        <v>750366</v>
      </c>
      <c r="F530" s="88">
        <v>-988926.67240000004</v>
      </c>
      <c r="G530" s="88">
        <v>810342</v>
      </c>
      <c r="H530" s="88"/>
      <c r="I530" s="89">
        <v>0</v>
      </c>
      <c r="J530" s="89">
        <v>1628500</v>
      </c>
      <c r="K530" s="89">
        <v>0</v>
      </c>
      <c r="L530" s="88">
        <v>101864</v>
      </c>
      <c r="M530" s="88"/>
      <c r="N530" s="89">
        <v>190478</v>
      </c>
      <c r="O530" s="89">
        <v>1859203</v>
      </c>
      <c r="P530" s="89">
        <v>0</v>
      </c>
      <c r="Q530" s="88">
        <v>0</v>
      </c>
      <c r="R530" s="88"/>
      <c r="S530" s="89">
        <v>369971</v>
      </c>
      <c r="T530" s="90">
        <v>32606</v>
      </c>
      <c r="U530" s="90">
        <v>402577</v>
      </c>
    </row>
    <row r="531" spans="1:21">
      <c r="A531" s="86">
        <v>95908</v>
      </c>
      <c r="B531" s="87" t="s">
        <v>560</v>
      </c>
      <c r="C531" s="156">
        <v>6.6700983999474914E-5</v>
      </c>
      <c r="D531" s="156">
        <v>8.81E-5</v>
      </c>
      <c r="E531" s="88">
        <v>19280</v>
      </c>
      <c r="F531" s="88">
        <v>-48623.9758</v>
      </c>
      <c r="G531" s="88">
        <v>29935</v>
      </c>
      <c r="H531" s="88"/>
      <c r="I531" s="89">
        <v>0</v>
      </c>
      <c r="J531" s="89">
        <v>60158</v>
      </c>
      <c r="K531" s="89">
        <v>0</v>
      </c>
      <c r="L531" s="88">
        <v>0</v>
      </c>
      <c r="M531" s="88"/>
      <c r="N531" s="89">
        <v>7036</v>
      </c>
      <c r="O531" s="89">
        <v>68680</v>
      </c>
      <c r="P531" s="89">
        <v>0</v>
      </c>
      <c r="Q531" s="88">
        <v>28750</v>
      </c>
      <c r="R531" s="88"/>
      <c r="S531" s="89">
        <v>13667</v>
      </c>
      <c r="T531" s="90">
        <v>-8066</v>
      </c>
      <c r="U531" s="90">
        <v>5601</v>
      </c>
    </row>
    <row r="532" spans="1:21">
      <c r="A532" s="86">
        <v>95911</v>
      </c>
      <c r="B532" s="87" t="s">
        <v>561</v>
      </c>
      <c r="C532" s="156">
        <v>6.2099986442751493E-4</v>
      </c>
      <c r="D532" s="156">
        <v>5.8920000000000001E-4</v>
      </c>
      <c r="E532" s="88">
        <v>233060</v>
      </c>
      <c r="F532" s="88">
        <v>-325190.08559999999</v>
      </c>
      <c r="G532" s="88">
        <v>278701</v>
      </c>
      <c r="H532" s="88"/>
      <c r="I532" s="89">
        <v>0</v>
      </c>
      <c r="J532" s="89">
        <v>560090</v>
      </c>
      <c r="K532" s="89">
        <v>0</v>
      </c>
      <c r="L532" s="88">
        <v>6082</v>
      </c>
      <c r="M532" s="88"/>
      <c r="N532" s="89">
        <v>65511</v>
      </c>
      <c r="O532" s="89">
        <v>639436</v>
      </c>
      <c r="P532" s="89">
        <v>0</v>
      </c>
      <c r="Q532" s="88">
        <v>11622</v>
      </c>
      <c r="R532" s="88"/>
      <c r="S532" s="89">
        <v>127244</v>
      </c>
      <c r="T532" s="90">
        <v>-2295</v>
      </c>
      <c r="U532" s="90">
        <v>124949</v>
      </c>
    </row>
    <row r="533" spans="1:21">
      <c r="A533" s="86">
        <v>95917</v>
      </c>
      <c r="B533" s="87" t="s">
        <v>562</v>
      </c>
      <c r="C533" s="156">
        <v>2.449899178467435E-5</v>
      </c>
      <c r="D533" s="156">
        <v>2.0800000000000001E-5</v>
      </c>
      <c r="E533" s="88">
        <v>10201</v>
      </c>
      <c r="F533" s="88">
        <v>-11479.894400000001</v>
      </c>
      <c r="G533" s="88">
        <v>10995</v>
      </c>
      <c r="H533" s="88"/>
      <c r="I533" s="89">
        <v>0</v>
      </c>
      <c r="J533" s="89">
        <v>22097</v>
      </c>
      <c r="K533" s="89">
        <v>0</v>
      </c>
      <c r="L533" s="88">
        <v>6344</v>
      </c>
      <c r="M533" s="88"/>
      <c r="N533" s="89">
        <v>2585</v>
      </c>
      <c r="O533" s="89">
        <v>25227</v>
      </c>
      <c r="P533" s="89">
        <v>0</v>
      </c>
      <c r="Q533" s="88">
        <v>0</v>
      </c>
      <c r="R533" s="88"/>
      <c r="S533" s="89">
        <v>5020</v>
      </c>
      <c r="T533" s="90">
        <v>1922</v>
      </c>
      <c r="U533" s="90">
        <v>6942</v>
      </c>
    </row>
    <row r="534" spans="1:21">
      <c r="A534" s="86">
        <v>95921</v>
      </c>
      <c r="B534" s="87" t="s">
        <v>563</v>
      </c>
      <c r="C534" s="156">
        <v>3.4599394673253597E-5</v>
      </c>
      <c r="D534" s="156">
        <v>3.3399999999999999E-5</v>
      </c>
      <c r="E534" s="88">
        <v>14870</v>
      </c>
      <c r="F534" s="88">
        <v>-18434.0612</v>
      </c>
      <c r="G534" s="88">
        <v>15528</v>
      </c>
      <c r="H534" s="88"/>
      <c r="I534" s="89">
        <v>0</v>
      </c>
      <c r="J534" s="89">
        <v>31206</v>
      </c>
      <c r="K534" s="89">
        <v>0</v>
      </c>
      <c r="L534" s="88">
        <v>1431</v>
      </c>
      <c r="M534" s="88"/>
      <c r="N534" s="89">
        <v>3650</v>
      </c>
      <c r="O534" s="89">
        <v>35627</v>
      </c>
      <c r="P534" s="89">
        <v>0</v>
      </c>
      <c r="Q534" s="88">
        <v>2864.42</v>
      </c>
      <c r="R534" s="88"/>
      <c r="S534" s="89">
        <v>7090</v>
      </c>
      <c r="T534" s="90">
        <v>-583</v>
      </c>
      <c r="U534" s="90">
        <v>6506</v>
      </c>
    </row>
    <row r="535" spans="1:21">
      <c r="A535" s="86">
        <v>96001</v>
      </c>
      <c r="B535" s="87" t="s">
        <v>564</v>
      </c>
      <c r="C535" s="156">
        <v>4.4145601178323599E-2</v>
      </c>
      <c r="D535" s="156">
        <v>4.3575700000000002E-2</v>
      </c>
      <c r="E535" s="88">
        <v>18226128</v>
      </c>
      <c r="F535" s="88">
        <v>-24050213.192600001</v>
      </c>
      <c r="G535" s="88">
        <v>19812280</v>
      </c>
      <c r="H535" s="88"/>
      <c r="I535" s="89">
        <v>0</v>
      </c>
      <c r="J535" s="89">
        <v>39815623</v>
      </c>
      <c r="K535" s="89">
        <v>0</v>
      </c>
      <c r="L535" s="88">
        <v>4155557</v>
      </c>
      <c r="M535" s="88"/>
      <c r="N535" s="89">
        <v>4657052</v>
      </c>
      <c r="O535" s="89">
        <v>45456150</v>
      </c>
      <c r="P535" s="89">
        <v>0</v>
      </c>
      <c r="Q535" s="88">
        <v>0</v>
      </c>
      <c r="R535" s="88"/>
      <c r="S535" s="89">
        <v>9045522</v>
      </c>
      <c r="T535" s="90">
        <v>1349108</v>
      </c>
      <c r="U535" s="90">
        <v>10394629</v>
      </c>
    </row>
    <row r="536" spans="1:21">
      <c r="A536" s="86">
        <v>96003</v>
      </c>
      <c r="B536" s="87" t="s">
        <v>565</v>
      </c>
      <c r="C536" s="156">
        <v>1.7632990578204935E-3</v>
      </c>
      <c r="D536" s="156">
        <v>1.6972999999999999E-3</v>
      </c>
      <c r="E536" s="88">
        <v>669665</v>
      </c>
      <c r="F536" s="88">
        <v>-936770.42139999999</v>
      </c>
      <c r="G536" s="88">
        <v>791358</v>
      </c>
      <c r="H536" s="88"/>
      <c r="I536" s="89">
        <v>0</v>
      </c>
      <c r="J536" s="89">
        <v>1590348</v>
      </c>
      <c r="K536" s="89">
        <v>0</v>
      </c>
      <c r="L536" s="88">
        <v>6483</v>
      </c>
      <c r="M536" s="88"/>
      <c r="N536" s="89">
        <v>186016</v>
      </c>
      <c r="O536" s="89">
        <v>1815647</v>
      </c>
      <c r="P536" s="89">
        <v>0</v>
      </c>
      <c r="Q536" s="88">
        <v>76107</v>
      </c>
      <c r="R536" s="88"/>
      <c r="S536" s="89">
        <v>361304</v>
      </c>
      <c r="T536" s="90">
        <v>-23757</v>
      </c>
      <c r="U536" s="90">
        <v>337547</v>
      </c>
    </row>
    <row r="537" spans="1:21">
      <c r="A537" s="86">
        <v>96004</v>
      </c>
      <c r="B537" s="87" t="s">
        <v>566</v>
      </c>
      <c r="C537" s="156">
        <v>8.2079978205734346E-4</v>
      </c>
      <c r="D537" s="156">
        <v>8.0990000000000001E-4</v>
      </c>
      <c r="E537" s="88">
        <v>410932</v>
      </c>
      <c r="F537" s="88">
        <v>-446998.38819999999</v>
      </c>
      <c r="G537" s="88">
        <v>368370</v>
      </c>
      <c r="H537" s="88"/>
      <c r="I537" s="89">
        <v>0</v>
      </c>
      <c r="J537" s="89">
        <v>740293</v>
      </c>
      <c r="K537" s="89">
        <v>0</v>
      </c>
      <c r="L537" s="88">
        <v>122867</v>
      </c>
      <c r="M537" s="88"/>
      <c r="N537" s="89">
        <v>86589</v>
      </c>
      <c r="O537" s="89">
        <v>845167</v>
      </c>
      <c r="P537" s="89">
        <v>0</v>
      </c>
      <c r="Q537" s="88">
        <v>0</v>
      </c>
      <c r="R537" s="88"/>
      <c r="S537" s="89">
        <v>168184</v>
      </c>
      <c r="T537" s="90">
        <v>36170</v>
      </c>
      <c r="U537" s="90">
        <v>204354</v>
      </c>
    </row>
    <row r="538" spans="1:21">
      <c r="A538" s="86">
        <v>96005</v>
      </c>
      <c r="B538" s="87" t="s">
        <v>567</v>
      </c>
      <c r="C538" s="156">
        <v>2.6692002489939869E-3</v>
      </c>
      <c r="D538" s="156">
        <v>2.4970000000000001E-3</v>
      </c>
      <c r="E538" s="88">
        <v>1150224</v>
      </c>
      <c r="F538" s="88">
        <v>-1378139.246</v>
      </c>
      <c r="G538" s="88">
        <v>1197921</v>
      </c>
      <c r="H538" s="88"/>
      <c r="I538" s="89">
        <v>0</v>
      </c>
      <c r="J538" s="89">
        <v>2407394</v>
      </c>
      <c r="K538" s="89">
        <v>0</v>
      </c>
      <c r="L538" s="88">
        <v>480553</v>
      </c>
      <c r="M538" s="88"/>
      <c r="N538" s="89">
        <v>281582</v>
      </c>
      <c r="O538" s="89">
        <v>2748441</v>
      </c>
      <c r="P538" s="89">
        <v>0</v>
      </c>
      <c r="Q538" s="88">
        <v>0</v>
      </c>
      <c r="R538" s="88"/>
      <c r="S538" s="89">
        <v>546924</v>
      </c>
      <c r="T538" s="90">
        <v>148458</v>
      </c>
      <c r="U538" s="90">
        <v>695383</v>
      </c>
    </row>
    <row r="539" spans="1:21">
      <c r="A539" s="86">
        <v>96008</v>
      </c>
      <c r="B539" s="87" t="s">
        <v>568</v>
      </c>
      <c r="C539" s="156">
        <v>5.4187001492782046E-3</v>
      </c>
      <c r="D539" s="156">
        <v>5.1526000000000002E-3</v>
      </c>
      <c r="E539" s="88">
        <v>1908108</v>
      </c>
      <c r="F539" s="88">
        <v>-2843812.6868000003</v>
      </c>
      <c r="G539" s="88">
        <v>2431880</v>
      </c>
      <c r="H539" s="88"/>
      <c r="I539" s="89">
        <v>0</v>
      </c>
      <c r="J539" s="89">
        <v>4887212</v>
      </c>
      <c r="K539" s="89">
        <v>0</v>
      </c>
      <c r="L539" s="88">
        <v>0</v>
      </c>
      <c r="M539" s="88"/>
      <c r="N539" s="89">
        <v>571635</v>
      </c>
      <c r="O539" s="89">
        <v>5579565</v>
      </c>
      <c r="P539" s="89">
        <v>0</v>
      </c>
      <c r="Q539" s="88">
        <v>289783</v>
      </c>
      <c r="R539" s="88"/>
      <c r="S539" s="89">
        <v>1110302</v>
      </c>
      <c r="T539" s="90">
        <v>-92965</v>
      </c>
      <c r="U539" s="90">
        <v>1017338</v>
      </c>
    </row>
    <row r="540" spans="1:21">
      <c r="A540" s="86">
        <v>96009</v>
      </c>
      <c r="B540" s="87" t="s">
        <v>569</v>
      </c>
      <c r="C540" s="156">
        <v>3.9109927558175501E-4</v>
      </c>
      <c r="D540" s="156">
        <v>4.0850000000000001E-4</v>
      </c>
      <c r="E540" s="88">
        <v>180815</v>
      </c>
      <c r="F540" s="88">
        <v>-225458.503</v>
      </c>
      <c r="G540" s="88">
        <v>175523</v>
      </c>
      <c r="H540" s="88"/>
      <c r="I540" s="89">
        <v>0</v>
      </c>
      <c r="J540" s="89">
        <v>352739</v>
      </c>
      <c r="K540" s="89">
        <v>0</v>
      </c>
      <c r="L540" s="88">
        <v>18336</v>
      </c>
      <c r="M540" s="88"/>
      <c r="N540" s="89">
        <v>41258</v>
      </c>
      <c r="O540" s="89">
        <v>402711</v>
      </c>
      <c r="P540" s="89">
        <v>0</v>
      </c>
      <c r="Q540" s="88">
        <v>0</v>
      </c>
      <c r="R540" s="88"/>
      <c r="S540" s="89">
        <v>80137</v>
      </c>
      <c r="T540" s="90">
        <v>5803</v>
      </c>
      <c r="U540" s="90">
        <v>85940</v>
      </c>
    </row>
    <row r="541" spans="1:21">
      <c r="A541" s="86">
        <v>96011</v>
      </c>
      <c r="B541" s="87" t="s">
        <v>570</v>
      </c>
      <c r="C541" s="156">
        <v>5.8946102774932792E-2</v>
      </c>
      <c r="D541" s="156">
        <v>5.8814900000000003E-2</v>
      </c>
      <c r="E541" s="88">
        <v>24236328</v>
      </c>
      <c r="F541" s="88">
        <v>-32461001.978200004</v>
      </c>
      <c r="G541" s="88">
        <v>26454656</v>
      </c>
      <c r="H541" s="88"/>
      <c r="I541" s="89">
        <v>0</v>
      </c>
      <c r="J541" s="89">
        <v>53164431</v>
      </c>
      <c r="K541" s="89">
        <v>0</v>
      </c>
      <c r="L541" s="88">
        <v>226557</v>
      </c>
      <c r="M541" s="88"/>
      <c r="N541" s="89">
        <v>6218401</v>
      </c>
      <c r="O541" s="89">
        <v>60696033</v>
      </c>
      <c r="P541" s="89">
        <v>0</v>
      </c>
      <c r="Q541" s="88">
        <v>4009.59</v>
      </c>
      <c r="R541" s="88"/>
      <c r="S541" s="89">
        <v>12078174</v>
      </c>
      <c r="T541" s="90">
        <v>57967</v>
      </c>
      <c r="U541" s="90">
        <v>12136141</v>
      </c>
    </row>
    <row r="542" spans="1:21">
      <c r="A542" s="86">
        <v>96012</v>
      </c>
      <c r="B542" s="87" t="s">
        <v>571</v>
      </c>
      <c r="C542" s="156">
        <v>2.1904995307551627E-3</v>
      </c>
      <c r="D542" s="156">
        <v>2.1489E-3</v>
      </c>
      <c r="E542" s="88">
        <v>901166</v>
      </c>
      <c r="F542" s="88">
        <v>-1186016.5902</v>
      </c>
      <c r="G542" s="88">
        <v>983083</v>
      </c>
      <c r="H542" s="88"/>
      <c r="I542" s="89">
        <v>0</v>
      </c>
      <c r="J542" s="89">
        <v>1975647</v>
      </c>
      <c r="K542" s="89">
        <v>0</v>
      </c>
      <c r="L542" s="88">
        <v>60138</v>
      </c>
      <c r="M542" s="88"/>
      <c r="N542" s="89">
        <v>231082</v>
      </c>
      <c r="O542" s="89">
        <v>2255529</v>
      </c>
      <c r="P542" s="89">
        <v>0</v>
      </c>
      <c r="Q542" s="88">
        <v>0</v>
      </c>
      <c r="R542" s="88"/>
      <c r="S542" s="89">
        <v>448838</v>
      </c>
      <c r="T542" s="90">
        <v>17599</v>
      </c>
      <c r="U542" s="90">
        <v>466437</v>
      </c>
    </row>
    <row r="543" spans="1:21">
      <c r="A543" s="86">
        <v>96018</v>
      </c>
      <c r="B543" s="87" t="s">
        <v>572</v>
      </c>
      <c r="C543" s="156">
        <v>3.3598935618108643E-5</v>
      </c>
      <c r="D543" s="156">
        <v>2.62E-5</v>
      </c>
      <c r="E543" s="88">
        <v>13911</v>
      </c>
      <c r="F543" s="88">
        <v>-14460.2516</v>
      </c>
      <c r="G543" s="88">
        <v>15079</v>
      </c>
      <c r="H543" s="88"/>
      <c r="I543" s="89">
        <v>0</v>
      </c>
      <c r="J543" s="89">
        <v>30304</v>
      </c>
      <c r="K543" s="89">
        <v>0</v>
      </c>
      <c r="L543" s="88">
        <v>16080</v>
      </c>
      <c r="M543" s="88"/>
      <c r="N543" s="89">
        <v>3545</v>
      </c>
      <c r="O543" s="89">
        <v>34597</v>
      </c>
      <c r="P543" s="89">
        <v>0</v>
      </c>
      <c r="Q543" s="88">
        <v>0</v>
      </c>
      <c r="R543" s="88"/>
      <c r="S543" s="89">
        <v>6885</v>
      </c>
      <c r="T543" s="90">
        <v>4989</v>
      </c>
      <c r="U543" s="90">
        <v>11874</v>
      </c>
    </row>
    <row r="544" spans="1:21">
      <c r="A544" s="86">
        <v>96021</v>
      </c>
      <c r="B544" s="87" t="s">
        <v>573</v>
      </c>
      <c r="C544" s="156">
        <v>8.8719995988210888E-4</v>
      </c>
      <c r="D544" s="156">
        <v>7.6659999999999999E-4</v>
      </c>
      <c r="E544" s="88">
        <v>335207</v>
      </c>
      <c r="F544" s="88">
        <v>-423100.33879999997</v>
      </c>
      <c r="G544" s="88">
        <v>398170</v>
      </c>
      <c r="H544" s="88"/>
      <c r="I544" s="89">
        <v>0</v>
      </c>
      <c r="J544" s="89">
        <v>800180</v>
      </c>
      <c r="K544" s="89">
        <v>0</v>
      </c>
      <c r="L544" s="88">
        <v>68773</v>
      </c>
      <c r="M544" s="88"/>
      <c r="N544" s="89">
        <v>93593</v>
      </c>
      <c r="O544" s="89">
        <v>913538</v>
      </c>
      <c r="P544" s="89">
        <v>0</v>
      </c>
      <c r="Q544" s="88">
        <v>0</v>
      </c>
      <c r="R544" s="88"/>
      <c r="S544" s="89">
        <v>181789</v>
      </c>
      <c r="T544" s="90">
        <v>18407</v>
      </c>
      <c r="U544" s="90">
        <v>200196</v>
      </c>
    </row>
    <row r="545" spans="1:21">
      <c r="A545" s="86">
        <v>96031</v>
      </c>
      <c r="B545" s="87" t="s">
        <v>574</v>
      </c>
      <c r="C545" s="156">
        <v>8.1159956949900598E-4</v>
      </c>
      <c r="D545" s="156">
        <v>8.7100000000000003E-4</v>
      </c>
      <c r="E545" s="88">
        <v>271686</v>
      </c>
      <c r="F545" s="88">
        <v>-480720.57800000004</v>
      </c>
      <c r="G545" s="88">
        <v>364241</v>
      </c>
      <c r="H545" s="88"/>
      <c r="I545" s="89">
        <v>0</v>
      </c>
      <c r="J545" s="89">
        <v>731995</v>
      </c>
      <c r="K545" s="89">
        <v>0</v>
      </c>
      <c r="L545" s="88">
        <v>0</v>
      </c>
      <c r="M545" s="88"/>
      <c r="N545" s="89">
        <v>85618</v>
      </c>
      <c r="O545" s="89">
        <v>835694</v>
      </c>
      <c r="P545" s="89">
        <v>0</v>
      </c>
      <c r="Q545" s="88">
        <v>146924</v>
      </c>
      <c r="R545" s="88"/>
      <c r="S545" s="89">
        <v>166298</v>
      </c>
      <c r="T545" s="90">
        <v>-42673</v>
      </c>
      <c r="U545" s="90">
        <v>123626</v>
      </c>
    </row>
    <row r="546" spans="1:21">
      <c r="A546" s="86">
        <v>96041</v>
      </c>
      <c r="B546" s="87" t="s">
        <v>575</v>
      </c>
      <c r="C546" s="156">
        <v>1.6794008734031818E-3</v>
      </c>
      <c r="D546" s="156">
        <v>1.6793000000000001E-3</v>
      </c>
      <c r="E546" s="88">
        <v>606806</v>
      </c>
      <c r="F546" s="88">
        <v>-926835.89740000002</v>
      </c>
      <c r="G546" s="88">
        <v>753705</v>
      </c>
      <c r="H546" s="88"/>
      <c r="I546" s="89">
        <v>0</v>
      </c>
      <c r="J546" s="89">
        <v>1514678</v>
      </c>
      <c r="K546" s="89">
        <v>0</v>
      </c>
      <c r="L546" s="88">
        <v>0</v>
      </c>
      <c r="M546" s="88"/>
      <c r="N546" s="89">
        <v>177165</v>
      </c>
      <c r="O546" s="89">
        <v>1729256</v>
      </c>
      <c r="P546" s="89">
        <v>0</v>
      </c>
      <c r="Q546" s="88">
        <v>113428</v>
      </c>
      <c r="R546" s="88"/>
      <c r="S546" s="89">
        <v>344112</v>
      </c>
      <c r="T546" s="90">
        <v>-33399</v>
      </c>
      <c r="U546" s="90">
        <v>310713</v>
      </c>
    </row>
    <row r="547" spans="1:21">
      <c r="A547" s="86">
        <v>96051</v>
      </c>
      <c r="B547" s="87" t="s">
        <v>576</v>
      </c>
      <c r="C547" s="156">
        <v>1.0266002258241549E-3</v>
      </c>
      <c r="D547" s="156">
        <v>1.029E-3</v>
      </c>
      <c r="E547" s="88">
        <v>369455</v>
      </c>
      <c r="F547" s="88">
        <v>-567923.62199999997</v>
      </c>
      <c r="G547" s="88">
        <v>460732</v>
      </c>
      <c r="H547" s="88"/>
      <c r="I547" s="89">
        <v>0</v>
      </c>
      <c r="J547" s="89">
        <v>925907</v>
      </c>
      <c r="K547" s="89">
        <v>0</v>
      </c>
      <c r="L547" s="88">
        <v>0</v>
      </c>
      <c r="M547" s="88"/>
      <c r="N547" s="89">
        <v>108299</v>
      </c>
      <c r="O547" s="89">
        <v>1057077</v>
      </c>
      <c r="P547" s="89">
        <v>0</v>
      </c>
      <c r="Q547" s="88">
        <v>74458</v>
      </c>
      <c r="R547" s="88"/>
      <c r="S547" s="89">
        <v>210352</v>
      </c>
      <c r="T547" s="90">
        <v>-21918</v>
      </c>
      <c r="U547" s="90">
        <v>188434</v>
      </c>
    </row>
    <row r="548" spans="1:21">
      <c r="A548" s="86">
        <v>96061</v>
      </c>
      <c r="B548" s="87" t="s">
        <v>577</v>
      </c>
      <c r="C548" s="156">
        <v>3.180991874644743E-4</v>
      </c>
      <c r="D548" s="156">
        <v>3.057E-4</v>
      </c>
      <c r="E548" s="88">
        <v>122722</v>
      </c>
      <c r="F548" s="88">
        <v>-168721.33259999999</v>
      </c>
      <c r="G548" s="88">
        <v>142761</v>
      </c>
      <c r="H548" s="88"/>
      <c r="I548" s="89">
        <v>0</v>
      </c>
      <c r="J548" s="89">
        <v>286899</v>
      </c>
      <c r="K548" s="89">
        <v>0</v>
      </c>
      <c r="L548" s="88">
        <v>3033</v>
      </c>
      <c r="M548" s="88"/>
      <c r="N548" s="89">
        <v>33557</v>
      </c>
      <c r="O548" s="89">
        <v>327543</v>
      </c>
      <c r="P548" s="89">
        <v>0</v>
      </c>
      <c r="Q548" s="88">
        <v>4822.87</v>
      </c>
      <c r="R548" s="88"/>
      <c r="S548" s="89">
        <v>65179</v>
      </c>
      <c r="T548" s="90">
        <v>-819</v>
      </c>
      <c r="U548" s="90">
        <v>64360</v>
      </c>
    </row>
    <row r="549" spans="1:21">
      <c r="A549" s="86">
        <v>96071</v>
      </c>
      <c r="B549" s="87" t="s">
        <v>578</v>
      </c>
      <c r="C549" s="156">
        <v>1.29790065708549E-3</v>
      </c>
      <c r="D549" s="156">
        <v>1.1546E-3</v>
      </c>
      <c r="E549" s="88">
        <v>512928</v>
      </c>
      <c r="F549" s="88">
        <v>-637244.52280000004</v>
      </c>
      <c r="G549" s="88">
        <v>582490</v>
      </c>
      <c r="H549" s="88"/>
      <c r="I549" s="89">
        <v>0</v>
      </c>
      <c r="J549" s="89">
        <v>1170597</v>
      </c>
      <c r="K549" s="89">
        <v>0</v>
      </c>
      <c r="L549" s="88">
        <v>87101</v>
      </c>
      <c r="M549" s="88"/>
      <c r="N549" s="89">
        <v>136919</v>
      </c>
      <c r="O549" s="89">
        <v>1336431</v>
      </c>
      <c r="P549" s="89">
        <v>0</v>
      </c>
      <c r="Q549" s="88">
        <v>31476</v>
      </c>
      <c r="R549" s="88"/>
      <c r="S549" s="89">
        <v>265942</v>
      </c>
      <c r="T549" s="90">
        <v>12274</v>
      </c>
      <c r="U549" s="90">
        <v>278217</v>
      </c>
    </row>
    <row r="550" spans="1:21">
      <c r="A550" s="86">
        <v>96081</v>
      </c>
      <c r="B550" s="87" t="s">
        <v>579</v>
      </c>
      <c r="C550" s="156">
        <v>4.3820106615349044E-4</v>
      </c>
      <c r="D550" s="156">
        <v>4.3780000000000002E-4</v>
      </c>
      <c r="E550" s="88">
        <v>167658</v>
      </c>
      <c r="F550" s="88">
        <v>-241629.7004</v>
      </c>
      <c r="G550" s="88">
        <v>196662</v>
      </c>
      <c r="H550" s="88"/>
      <c r="I550" s="89">
        <v>0</v>
      </c>
      <c r="J550" s="89">
        <v>395220</v>
      </c>
      <c r="K550" s="89">
        <v>0</v>
      </c>
      <c r="L550" s="88">
        <v>18152.29</v>
      </c>
      <c r="M550" s="88"/>
      <c r="N550" s="89">
        <v>46227</v>
      </c>
      <c r="O550" s="89">
        <v>451209</v>
      </c>
      <c r="P550" s="89">
        <v>0</v>
      </c>
      <c r="Q550" s="88">
        <v>8636</v>
      </c>
      <c r="R550" s="88"/>
      <c r="S550" s="89">
        <v>89788</v>
      </c>
      <c r="T550" s="90">
        <v>3810</v>
      </c>
      <c r="U550" s="90">
        <v>93598</v>
      </c>
    </row>
    <row r="551" spans="1:21">
      <c r="A551" s="86">
        <v>96101</v>
      </c>
      <c r="B551" s="87" t="s">
        <v>580</v>
      </c>
      <c r="C551" s="156">
        <v>7.69901149102608E-4</v>
      </c>
      <c r="D551" s="156">
        <v>7.4390000000000003E-4</v>
      </c>
      <c r="E551" s="88">
        <v>319810</v>
      </c>
      <c r="F551" s="88">
        <v>-410571.8002</v>
      </c>
      <c r="G551" s="88">
        <v>345527</v>
      </c>
      <c r="H551" s="88"/>
      <c r="I551" s="89">
        <v>0</v>
      </c>
      <c r="J551" s="89">
        <v>694385</v>
      </c>
      <c r="K551" s="89">
        <v>0</v>
      </c>
      <c r="L551" s="88">
        <v>44144</v>
      </c>
      <c r="M551" s="88"/>
      <c r="N551" s="89">
        <v>81219</v>
      </c>
      <c r="O551" s="89">
        <v>792756</v>
      </c>
      <c r="P551" s="89">
        <v>0</v>
      </c>
      <c r="Q551" s="88">
        <v>0</v>
      </c>
      <c r="R551" s="88"/>
      <c r="S551" s="89">
        <v>157754</v>
      </c>
      <c r="T551" s="90">
        <v>13123</v>
      </c>
      <c r="U551" s="90">
        <v>170877</v>
      </c>
    </row>
    <row r="552" spans="1:21">
      <c r="A552" s="86">
        <v>96102</v>
      </c>
      <c r="B552" s="87" t="s">
        <v>581</v>
      </c>
      <c r="C552" s="156">
        <v>1.3698936015659656E-5</v>
      </c>
      <c r="D552" s="156">
        <v>1.5500000000000001E-5</v>
      </c>
      <c r="E552" s="88">
        <v>4681</v>
      </c>
      <c r="F552" s="88">
        <v>-8554.7290000000012</v>
      </c>
      <c r="G552" s="88">
        <v>6148</v>
      </c>
      <c r="H552" s="88"/>
      <c r="I552" s="89">
        <v>0</v>
      </c>
      <c r="J552" s="89">
        <v>12356</v>
      </c>
      <c r="K552" s="89">
        <v>0</v>
      </c>
      <c r="L552" s="88">
        <v>0</v>
      </c>
      <c r="M552" s="88"/>
      <c r="N552" s="89">
        <v>1445</v>
      </c>
      <c r="O552" s="89">
        <v>14107</v>
      </c>
      <c r="P552" s="89">
        <v>0</v>
      </c>
      <c r="Q552" s="88">
        <v>3275</v>
      </c>
      <c r="R552" s="88"/>
      <c r="S552" s="89">
        <v>2807</v>
      </c>
      <c r="T552" s="90">
        <v>-951</v>
      </c>
      <c r="U552" s="90">
        <v>1856</v>
      </c>
    </row>
    <row r="553" spans="1:21">
      <c r="A553" s="86">
        <v>96111</v>
      </c>
      <c r="B553" s="87" t="s">
        <v>582</v>
      </c>
      <c r="C553" s="156">
        <v>1.6159976163560775E-4</v>
      </c>
      <c r="D553" s="156">
        <v>1.6699999999999999E-4</v>
      </c>
      <c r="E553" s="88">
        <v>74225</v>
      </c>
      <c r="F553" s="88">
        <v>-92170.305999999997</v>
      </c>
      <c r="G553" s="88">
        <v>72525</v>
      </c>
      <c r="H553" s="88"/>
      <c r="I553" s="89">
        <v>0</v>
      </c>
      <c r="J553" s="89">
        <v>145750</v>
      </c>
      <c r="K553" s="89">
        <v>0</v>
      </c>
      <c r="L553" s="88">
        <v>19326</v>
      </c>
      <c r="M553" s="88"/>
      <c r="N553" s="89">
        <v>17048</v>
      </c>
      <c r="O553" s="89">
        <v>166397</v>
      </c>
      <c r="P553" s="89">
        <v>0</v>
      </c>
      <c r="Q553" s="88">
        <v>0</v>
      </c>
      <c r="R553" s="88"/>
      <c r="S553" s="89">
        <v>33112</v>
      </c>
      <c r="T553" s="90">
        <v>6264</v>
      </c>
      <c r="U553" s="90">
        <v>39376</v>
      </c>
    </row>
    <row r="554" spans="1:21">
      <c r="A554" s="86">
        <v>96121</v>
      </c>
      <c r="B554" s="87" t="s">
        <v>583</v>
      </c>
      <c r="C554" s="156">
        <v>1.9200346722013543E-5</v>
      </c>
      <c r="D554" s="156">
        <v>2.02E-5</v>
      </c>
      <c r="E554" s="88">
        <v>8009</v>
      </c>
      <c r="F554" s="88">
        <v>-11148.7436</v>
      </c>
      <c r="G554" s="88">
        <v>8617</v>
      </c>
      <c r="H554" s="88"/>
      <c r="I554" s="89">
        <v>0</v>
      </c>
      <c r="J554" s="89">
        <v>17317</v>
      </c>
      <c r="K554" s="89">
        <v>0</v>
      </c>
      <c r="L554" s="88">
        <v>0</v>
      </c>
      <c r="M554" s="88"/>
      <c r="N554" s="89">
        <v>2025</v>
      </c>
      <c r="O554" s="89">
        <v>19770</v>
      </c>
      <c r="P554" s="89">
        <v>0</v>
      </c>
      <c r="Q554" s="88">
        <v>2804</v>
      </c>
      <c r="R554" s="88"/>
      <c r="S554" s="89">
        <v>3934</v>
      </c>
      <c r="T554" s="90">
        <v>-896</v>
      </c>
      <c r="U554" s="90">
        <v>3038</v>
      </c>
    </row>
    <row r="555" spans="1:21">
      <c r="A555" s="86">
        <v>96201</v>
      </c>
      <c r="B555" s="87" t="s">
        <v>584</v>
      </c>
      <c r="C555" s="156">
        <v>1.2474008708364805E-3</v>
      </c>
      <c r="D555" s="156">
        <v>1.2522E-3</v>
      </c>
      <c r="E555" s="88">
        <v>502072</v>
      </c>
      <c r="F555" s="88">
        <v>-691111.71959999995</v>
      </c>
      <c r="G555" s="88">
        <v>559826</v>
      </c>
      <c r="H555" s="88"/>
      <c r="I555" s="89">
        <v>0</v>
      </c>
      <c r="J555" s="89">
        <v>1125050</v>
      </c>
      <c r="K555" s="89">
        <v>0</v>
      </c>
      <c r="L555" s="88">
        <v>0</v>
      </c>
      <c r="M555" s="88"/>
      <c r="N555" s="89">
        <v>131592</v>
      </c>
      <c r="O555" s="89">
        <v>1284432</v>
      </c>
      <c r="P555" s="89">
        <v>0</v>
      </c>
      <c r="Q555" s="88">
        <v>15240</v>
      </c>
      <c r="R555" s="88"/>
      <c r="S555" s="89">
        <v>255595</v>
      </c>
      <c r="T555" s="90">
        <v>-4436</v>
      </c>
      <c r="U555" s="90">
        <v>251158</v>
      </c>
    </row>
    <row r="556" spans="1:21">
      <c r="A556" s="86">
        <v>96204</v>
      </c>
      <c r="B556" s="87" t="s">
        <v>585</v>
      </c>
      <c r="C556" s="156">
        <v>1.4899932520610949E-5</v>
      </c>
      <c r="D556" s="156">
        <v>1.4100000000000001E-5</v>
      </c>
      <c r="E556" s="88">
        <v>7950</v>
      </c>
      <c r="F556" s="88">
        <v>-7782.0438000000004</v>
      </c>
      <c r="G556" s="88">
        <v>6687</v>
      </c>
      <c r="H556" s="88"/>
      <c r="I556" s="89">
        <v>0</v>
      </c>
      <c r="J556" s="89">
        <v>13439</v>
      </c>
      <c r="K556" s="89">
        <v>0</v>
      </c>
      <c r="L556" s="88">
        <v>3580</v>
      </c>
      <c r="M556" s="88"/>
      <c r="N556" s="89">
        <v>1572</v>
      </c>
      <c r="O556" s="89">
        <v>15342</v>
      </c>
      <c r="P556" s="89">
        <v>0</v>
      </c>
      <c r="Q556" s="88">
        <v>0</v>
      </c>
      <c r="R556" s="88"/>
      <c r="S556" s="89">
        <v>3053</v>
      </c>
      <c r="T556" s="90">
        <v>1049</v>
      </c>
      <c r="U556" s="90">
        <v>4102</v>
      </c>
    </row>
    <row r="557" spans="1:21">
      <c r="A557" s="86">
        <v>96211</v>
      </c>
      <c r="B557" s="87" t="s">
        <v>586</v>
      </c>
      <c r="C557" s="156">
        <v>2.7400100225206049E-5</v>
      </c>
      <c r="D557" s="156">
        <v>2.4700000000000001E-5</v>
      </c>
      <c r="E557" s="88">
        <v>13099</v>
      </c>
      <c r="F557" s="88">
        <v>-13632.374600000001</v>
      </c>
      <c r="G557" s="88">
        <v>12297</v>
      </c>
      <c r="H557" s="88"/>
      <c r="I557" s="89">
        <v>0</v>
      </c>
      <c r="J557" s="89">
        <v>24712</v>
      </c>
      <c r="K557" s="89">
        <v>0</v>
      </c>
      <c r="L557" s="88">
        <v>3410</v>
      </c>
      <c r="M557" s="88"/>
      <c r="N557" s="89">
        <v>2891</v>
      </c>
      <c r="O557" s="89">
        <v>28213</v>
      </c>
      <c r="P557" s="89">
        <v>0</v>
      </c>
      <c r="Q557" s="88">
        <v>13475.93</v>
      </c>
      <c r="R557" s="88"/>
      <c r="S557" s="89">
        <v>5614</v>
      </c>
      <c r="T557" s="90">
        <v>-3614</v>
      </c>
      <c r="U557" s="90">
        <v>2000</v>
      </c>
    </row>
    <row r="558" spans="1:21">
      <c r="A558" s="86">
        <v>96221</v>
      </c>
      <c r="B558" s="87" t="s">
        <v>587</v>
      </c>
      <c r="C558" s="156">
        <v>2.3720015201871063E-4</v>
      </c>
      <c r="D558" s="156">
        <v>2.474E-4</v>
      </c>
      <c r="E558" s="88">
        <v>93411</v>
      </c>
      <c r="F558" s="88">
        <v>-136544.51319999999</v>
      </c>
      <c r="G558" s="88">
        <v>106454</v>
      </c>
      <c r="H558" s="88"/>
      <c r="I558" s="89">
        <v>0</v>
      </c>
      <c r="J558" s="89">
        <v>213934</v>
      </c>
      <c r="K558" s="89">
        <v>0</v>
      </c>
      <c r="L558" s="88">
        <v>7367</v>
      </c>
      <c r="M558" s="88"/>
      <c r="N558" s="89">
        <v>25023</v>
      </c>
      <c r="O558" s="89">
        <v>244242</v>
      </c>
      <c r="P558" s="89">
        <v>0</v>
      </c>
      <c r="Q558" s="88">
        <v>9879</v>
      </c>
      <c r="R558" s="88"/>
      <c r="S558" s="89">
        <v>48603</v>
      </c>
      <c r="T558" s="90">
        <v>-122</v>
      </c>
      <c r="U558" s="90">
        <v>48481</v>
      </c>
    </row>
    <row r="559" spans="1:21">
      <c r="A559" s="86">
        <v>96231</v>
      </c>
      <c r="B559" s="87" t="s">
        <v>588</v>
      </c>
      <c r="C559" s="156">
        <v>1.2419952724672563E-4</v>
      </c>
      <c r="D559" s="156">
        <v>1.3109999999999999E-4</v>
      </c>
      <c r="E559" s="88">
        <v>43891</v>
      </c>
      <c r="F559" s="88">
        <v>-72356.449799999988</v>
      </c>
      <c r="G559" s="88">
        <v>55740</v>
      </c>
      <c r="H559" s="88"/>
      <c r="I559" s="89">
        <v>0</v>
      </c>
      <c r="J559" s="89">
        <v>112018</v>
      </c>
      <c r="K559" s="89">
        <v>0</v>
      </c>
      <c r="L559" s="88">
        <v>0</v>
      </c>
      <c r="M559" s="88"/>
      <c r="N559" s="89">
        <v>13102</v>
      </c>
      <c r="O559" s="89">
        <v>127887</v>
      </c>
      <c r="P559" s="89">
        <v>0</v>
      </c>
      <c r="Q559" s="88">
        <v>17230</v>
      </c>
      <c r="R559" s="88"/>
      <c r="S559" s="89">
        <v>25449</v>
      </c>
      <c r="T559" s="90">
        <v>-5018</v>
      </c>
      <c r="U559" s="90">
        <v>20431</v>
      </c>
    </row>
    <row r="560" spans="1:21">
      <c r="A560" s="86">
        <v>96241</v>
      </c>
      <c r="B560" s="87" t="s">
        <v>589</v>
      </c>
      <c r="C560" s="156">
        <v>5.6999427816621607E-5</v>
      </c>
      <c r="D560" s="156">
        <v>5.5000000000000002E-5</v>
      </c>
      <c r="E560" s="88">
        <v>24238</v>
      </c>
      <c r="F560" s="88">
        <v>-30355.49</v>
      </c>
      <c r="G560" s="88">
        <v>25581</v>
      </c>
      <c r="H560" s="88"/>
      <c r="I560" s="89">
        <v>0</v>
      </c>
      <c r="J560" s="89">
        <v>51409</v>
      </c>
      <c r="K560" s="89">
        <v>0</v>
      </c>
      <c r="L560" s="88">
        <v>11582</v>
      </c>
      <c r="M560" s="88"/>
      <c r="N560" s="89">
        <v>6013</v>
      </c>
      <c r="O560" s="89">
        <v>58692</v>
      </c>
      <c r="P560" s="89">
        <v>0</v>
      </c>
      <c r="Q560" s="88">
        <v>0</v>
      </c>
      <c r="R560" s="88"/>
      <c r="S560" s="89">
        <v>11679</v>
      </c>
      <c r="T560" s="90">
        <v>3716</v>
      </c>
      <c r="U560" s="90">
        <v>15395</v>
      </c>
    </row>
    <row r="561" spans="1:21">
      <c r="A561" s="86">
        <v>96251</v>
      </c>
      <c r="B561" s="87" t="s">
        <v>590</v>
      </c>
      <c r="C561" s="156">
        <v>9.0700860353520166E-5</v>
      </c>
      <c r="D561" s="156">
        <v>1.127E-4</v>
      </c>
      <c r="E561" s="88">
        <v>34062</v>
      </c>
      <c r="F561" s="88">
        <v>-62201.158600000002</v>
      </c>
      <c r="G561" s="88">
        <v>40706</v>
      </c>
      <c r="H561" s="88"/>
      <c r="I561" s="89">
        <v>0</v>
      </c>
      <c r="J561" s="89">
        <v>81804</v>
      </c>
      <c r="K561" s="89">
        <v>0</v>
      </c>
      <c r="L561" s="88">
        <v>0</v>
      </c>
      <c r="M561" s="88"/>
      <c r="N561" s="89">
        <v>9568</v>
      </c>
      <c r="O561" s="89">
        <v>93393</v>
      </c>
      <c r="P561" s="89">
        <v>0</v>
      </c>
      <c r="Q561" s="88">
        <v>22611</v>
      </c>
      <c r="R561" s="88"/>
      <c r="S561" s="89">
        <v>18585</v>
      </c>
      <c r="T561" s="90">
        <v>-6269</v>
      </c>
      <c r="U561" s="90">
        <v>12315</v>
      </c>
    </row>
    <row r="562" spans="1:21">
      <c r="A562" s="86">
        <v>96301</v>
      </c>
      <c r="B562" s="87" t="s">
        <v>591</v>
      </c>
      <c r="C562" s="156">
        <v>4.5368010626526435E-3</v>
      </c>
      <c r="D562" s="156">
        <v>4.3090000000000003E-3</v>
      </c>
      <c r="E562" s="88">
        <v>1811574</v>
      </c>
      <c r="F562" s="88">
        <v>-2378214.662</v>
      </c>
      <c r="G562" s="88">
        <v>2036089</v>
      </c>
      <c r="H562" s="88"/>
      <c r="I562" s="89">
        <v>0</v>
      </c>
      <c r="J562" s="89">
        <v>4091813</v>
      </c>
      <c r="K562" s="89">
        <v>0</v>
      </c>
      <c r="L562" s="88">
        <v>127584</v>
      </c>
      <c r="M562" s="88"/>
      <c r="N562" s="89">
        <v>478601</v>
      </c>
      <c r="O562" s="89">
        <v>4671484</v>
      </c>
      <c r="P562" s="89">
        <v>0</v>
      </c>
      <c r="Q562" s="88">
        <v>50322</v>
      </c>
      <c r="R562" s="88"/>
      <c r="S562" s="89">
        <v>929599</v>
      </c>
      <c r="T562" s="90">
        <v>16569</v>
      </c>
      <c r="U562" s="90">
        <v>946168</v>
      </c>
    </row>
    <row r="563" spans="1:21">
      <c r="A563" s="86">
        <v>96302</v>
      </c>
      <c r="B563" s="87" t="s">
        <v>592</v>
      </c>
      <c r="C563" s="156">
        <v>1.4200279640175502E-5</v>
      </c>
      <c r="D563" s="156">
        <v>1.2799999999999999E-5</v>
      </c>
      <c r="E563" s="88">
        <v>8086</v>
      </c>
      <c r="F563" s="88">
        <v>-7064.5504000000001</v>
      </c>
      <c r="G563" s="88">
        <v>6373</v>
      </c>
      <c r="H563" s="88"/>
      <c r="I563" s="89">
        <v>0</v>
      </c>
      <c r="J563" s="89">
        <v>12807</v>
      </c>
      <c r="K563" s="89">
        <v>0</v>
      </c>
      <c r="L563" s="88">
        <v>3813</v>
      </c>
      <c r="M563" s="88"/>
      <c r="N563" s="89">
        <v>1498</v>
      </c>
      <c r="O563" s="89">
        <v>14622</v>
      </c>
      <c r="P563" s="89">
        <v>0</v>
      </c>
      <c r="Q563" s="88">
        <v>0</v>
      </c>
      <c r="R563" s="88"/>
      <c r="S563" s="89">
        <v>2910</v>
      </c>
      <c r="T563" s="90">
        <v>1072</v>
      </c>
      <c r="U563" s="90">
        <v>3982</v>
      </c>
    </row>
    <row r="564" spans="1:21">
      <c r="A564" s="86">
        <v>96304</v>
      </c>
      <c r="B564" s="87" t="s">
        <v>593</v>
      </c>
      <c r="C564" s="156">
        <v>5.2400435634396245E-5</v>
      </c>
      <c r="D564" s="156">
        <v>4.8999999999999998E-5</v>
      </c>
      <c r="E564" s="88">
        <v>25444</v>
      </c>
      <c r="F564" s="88">
        <v>-27043.982</v>
      </c>
      <c r="G564" s="88">
        <v>23517</v>
      </c>
      <c r="H564" s="88"/>
      <c r="I564" s="89">
        <v>0</v>
      </c>
      <c r="J564" s="89">
        <v>47260</v>
      </c>
      <c r="K564" s="89">
        <v>0</v>
      </c>
      <c r="L564" s="88">
        <v>5596</v>
      </c>
      <c r="M564" s="88"/>
      <c r="N564" s="89">
        <v>5528</v>
      </c>
      <c r="O564" s="89">
        <v>53956</v>
      </c>
      <c r="P564" s="89">
        <v>0</v>
      </c>
      <c r="Q564" s="88">
        <v>347</v>
      </c>
      <c r="R564" s="88"/>
      <c r="S564" s="89">
        <v>10737</v>
      </c>
      <c r="T564" s="90">
        <v>1349</v>
      </c>
      <c r="U564" s="90">
        <v>12086</v>
      </c>
    </row>
    <row r="565" spans="1:21">
      <c r="A565" s="86">
        <v>96305</v>
      </c>
      <c r="B565" s="87" t="s">
        <v>594</v>
      </c>
      <c r="C565" s="156">
        <v>5.0399517524106336E-5</v>
      </c>
      <c r="D565" s="156">
        <v>4.8699999999999998E-5</v>
      </c>
      <c r="E565" s="88">
        <v>27665</v>
      </c>
      <c r="F565" s="88">
        <v>-26878.406599999998</v>
      </c>
      <c r="G565" s="88">
        <v>22619</v>
      </c>
      <c r="H565" s="88"/>
      <c r="I565" s="89">
        <v>0</v>
      </c>
      <c r="J565" s="89">
        <v>45457</v>
      </c>
      <c r="K565" s="89">
        <v>0</v>
      </c>
      <c r="L565" s="88">
        <v>6951</v>
      </c>
      <c r="M565" s="88"/>
      <c r="N565" s="89">
        <v>5317</v>
      </c>
      <c r="O565" s="89">
        <v>51896</v>
      </c>
      <c r="P565" s="89">
        <v>0</v>
      </c>
      <c r="Q565" s="88">
        <v>0</v>
      </c>
      <c r="R565" s="88"/>
      <c r="S565" s="89">
        <v>10327</v>
      </c>
      <c r="T565" s="90">
        <v>1830</v>
      </c>
      <c r="U565" s="90">
        <v>12157</v>
      </c>
    </row>
    <row r="566" spans="1:21">
      <c r="A566" s="86">
        <v>96310</v>
      </c>
      <c r="B566" s="87" t="s">
        <v>595</v>
      </c>
      <c r="C566" s="156">
        <v>6.1299842018024204E-5</v>
      </c>
      <c r="D566" s="156">
        <v>6.0099999999999997E-5</v>
      </c>
      <c r="E566" s="88">
        <v>27132</v>
      </c>
      <c r="F566" s="88">
        <v>-33170.271799999995</v>
      </c>
      <c r="G566" s="88">
        <v>27511</v>
      </c>
      <c r="H566" s="88"/>
      <c r="I566" s="89">
        <v>0</v>
      </c>
      <c r="J566" s="89">
        <v>55287</v>
      </c>
      <c r="K566" s="89">
        <v>0</v>
      </c>
      <c r="L566" s="88">
        <v>8825</v>
      </c>
      <c r="M566" s="88"/>
      <c r="N566" s="89">
        <v>6467</v>
      </c>
      <c r="O566" s="89">
        <v>63120</v>
      </c>
      <c r="P566" s="89">
        <v>0</v>
      </c>
      <c r="Q566" s="88">
        <v>0</v>
      </c>
      <c r="R566" s="88"/>
      <c r="S566" s="89">
        <v>12560</v>
      </c>
      <c r="T566" s="90">
        <v>2769</v>
      </c>
      <c r="U566" s="90">
        <v>15330</v>
      </c>
    </row>
    <row r="567" spans="1:21">
      <c r="A567" s="86">
        <v>96311</v>
      </c>
      <c r="B567" s="87" t="s">
        <v>596</v>
      </c>
      <c r="C567" s="156">
        <v>1.4382991538887944E-3</v>
      </c>
      <c r="D567" s="156">
        <v>1.42E-3</v>
      </c>
      <c r="E567" s="88">
        <v>524962</v>
      </c>
      <c r="F567" s="88">
        <v>-783723.56</v>
      </c>
      <c r="G567" s="88">
        <v>645500</v>
      </c>
      <c r="H567" s="88"/>
      <c r="I567" s="89">
        <v>0</v>
      </c>
      <c r="J567" s="89">
        <v>1297226</v>
      </c>
      <c r="K567" s="89">
        <v>0</v>
      </c>
      <c r="L567" s="88">
        <v>33347.47</v>
      </c>
      <c r="M567" s="88"/>
      <c r="N567" s="89">
        <v>151731</v>
      </c>
      <c r="O567" s="89">
        <v>1480999</v>
      </c>
      <c r="P567" s="89">
        <v>0</v>
      </c>
      <c r="Q567" s="88">
        <v>36509</v>
      </c>
      <c r="R567" s="88"/>
      <c r="S567" s="89">
        <v>294711</v>
      </c>
      <c r="T567" s="90">
        <v>1596</v>
      </c>
      <c r="U567" s="90">
        <v>296306</v>
      </c>
    </row>
    <row r="568" spans="1:21">
      <c r="A568" s="86">
        <v>96312</v>
      </c>
      <c r="B568" s="87" t="s">
        <v>597</v>
      </c>
      <c r="C568" s="156">
        <v>4.7995296320317014E-6</v>
      </c>
      <c r="D568" s="156">
        <v>6.7000000000000002E-6</v>
      </c>
      <c r="E568" s="88">
        <v>3730</v>
      </c>
      <c r="F568" s="88">
        <v>-3697.8506000000002</v>
      </c>
      <c r="G568" s="88">
        <v>2154</v>
      </c>
      <c r="H568" s="88"/>
      <c r="I568" s="89">
        <v>0</v>
      </c>
      <c r="J568" s="89">
        <v>4329</v>
      </c>
      <c r="K568" s="89">
        <v>0</v>
      </c>
      <c r="L568" s="88">
        <v>70</v>
      </c>
      <c r="M568" s="88"/>
      <c r="N568" s="89">
        <v>506</v>
      </c>
      <c r="O568" s="89">
        <v>4942</v>
      </c>
      <c r="P568" s="89">
        <v>0</v>
      </c>
      <c r="Q568" s="88">
        <v>4120.22</v>
      </c>
      <c r="R568" s="88"/>
      <c r="S568" s="89">
        <v>984</v>
      </c>
      <c r="T568" s="90">
        <v>-1360</v>
      </c>
      <c r="U568" s="90">
        <v>-376</v>
      </c>
    </row>
    <row r="569" spans="1:21">
      <c r="A569" s="86">
        <v>96321</v>
      </c>
      <c r="B569" s="87" t="s">
        <v>598</v>
      </c>
      <c r="C569" s="156">
        <v>3.9699730479994812E-5</v>
      </c>
      <c r="D569" s="156">
        <v>3.4999999999999997E-5</v>
      </c>
      <c r="E569" s="88">
        <v>13477</v>
      </c>
      <c r="F569" s="88">
        <v>-19317.129999999997</v>
      </c>
      <c r="G569" s="88">
        <v>17817</v>
      </c>
      <c r="H569" s="88"/>
      <c r="I569" s="89">
        <v>0</v>
      </c>
      <c r="J569" s="89">
        <v>35806</v>
      </c>
      <c r="K569" s="89">
        <v>0</v>
      </c>
      <c r="L569" s="88">
        <v>1133</v>
      </c>
      <c r="M569" s="88"/>
      <c r="N569" s="89">
        <v>4188</v>
      </c>
      <c r="O569" s="89">
        <v>40879</v>
      </c>
      <c r="P569" s="89">
        <v>0</v>
      </c>
      <c r="Q569" s="88">
        <v>936</v>
      </c>
      <c r="R569" s="88"/>
      <c r="S569" s="89">
        <v>8135</v>
      </c>
      <c r="T569" s="90">
        <v>-16</v>
      </c>
      <c r="U569" s="90">
        <v>8118</v>
      </c>
    </row>
    <row r="570" spans="1:21">
      <c r="A570" s="86">
        <v>96331</v>
      </c>
      <c r="B570" s="87" t="s">
        <v>599</v>
      </c>
      <c r="C570" s="156">
        <v>7.6109978324999644E-4</v>
      </c>
      <c r="D570" s="156">
        <v>7.138E-4</v>
      </c>
      <c r="E570" s="88">
        <v>277090</v>
      </c>
      <c r="F570" s="88">
        <v>-393959.06839999999</v>
      </c>
      <c r="G570" s="88">
        <v>341577</v>
      </c>
      <c r="H570" s="88"/>
      <c r="I570" s="89">
        <v>0</v>
      </c>
      <c r="J570" s="89">
        <v>686448</v>
      </c>
      <c r="K570" s="89">
        <v>0</v>
      </c>
      <c r="L570" s="88">
        <v>6521</v>
      </c>
      <c r="M570" s="88"/>
      <c r="N570" s="89">
        <v>80291</v>
      </c>
      <c r="O570" s="89">
        <v>783695</v>
      </c>
      <c r="P570" s="89">
        <v>0</v>
      </c>
      <c r="Q570" s="88">
        <v>28384</v>
      </c>
      <c r="R570" s="88"/>
      <c r="S570" s="89">
        <v>155951</v>
      </c>
      <c r="T570" s="90">
        <v>-7786</v>
      </c>
      <c r="U570" s="90">
        <v>148165</v>
      </c>
    </row>
    <row r="571" spans="1:21">
      <c r="A571" s="86">
        <v>96341</v>
      </c>
      <c r="B571" s="87" t="s">
        <v>600</v>
      </c>
      <c r="C571" s="156">
        <v>8.0800994914747253E-5</v>
      </c>
      <c r="D571" s="156">
        <v>6.2199999999999994E-5</v>
      </c>
      <c r="E571" s="88">
        <v>36228</v>
      </c>
      <c r="F571" s="88">
        <v>-34329.299599999998</v>
      </c>
      <c r="G571" s="88">
        <v>36263</v>
      </c>
      <c r="H571" s="88"/>
      <c r="I571" s="89">
        <v>0</v>
      </c>
      <c r="J571" s="89">
        <v>72875</v>
      </c>
      <c r="K571" s="89">
        <v>0</v>
      </c>
      <c r="L571" s="88">
        <v>15619</v>
      </c>
      <c r="M571" s="88"/>
      <c r="N571" s="89">
        <v>8524</v>
      </c>
      <c r="O571" s="89">
        <v>83199</v>
      </c>
      <c r="P571" s="89">
        <v>0</v>
      </c>
      <c r="Q571" s="88">
        <v>16810</v>
      </c>
      <c r="R571" s="88"/>
      <c r="S571" s="89">
        <v>16556</v>
      </c>
      <c r="T571" s="90">
        <v>-1533</v>
      </c>
      <c r="U571" s="90">
        <v>15023</v>
      </c>
    </row>
    <row r="572" spans="1:21">
      <c r="A572" s="86">
        <v>96351</v>
      </c>
      <c r="B572" s="87" t="s">
        <v>601</v>
      </c>
      <c r="C572" s="156">
        <v>1.0940008627040652E-3</v>
      </c>
      <c r="D572" s="156">
        <v>1.0826E-3</v>
      </c>
      <c r="E572" s="88">
        <v>444788</v>
      </c>
      <c r="F572" s="88">
        <v>-597506.42680000002</v>
      </c>
      <c r="G572" s="88">
        <v>490981</v>
      </c>
      <c r="H572" s="88"/>
      <c r="I572" s="89">
        <v>0</v>
      </c>
      <c r="J572" s="89">
        <v>986696</v>
      </c>
      <c r="K572" s="89">
        <v>0</v>
      </c>
      <c r="L572" s="88">
        <v>13512</v>
      </c>
      <c r="M572" s="88"/>
      <c r="N572" s="89">
        <v>115409</v>
      </c>
      <c r="O572" s="89">
        <v>1126478</v>
      </c>
      <c r="P572" s="89">
        <v>0</v>
      </c>
      <c r="Q572" s="88">
        <v>0</v>
      </c>
      <c r="R572" s="88"/>
      <c r="S572" s="89">
        <v>224163</v>
      </c>
      <c r="T572" s="90">
        <v>4046</v>
      </c>
      <c r="U572" s="90">
        <v>228208</v>
      </c>
    </row>
    <row r="573" spans="1:21">
      <c r="A573" s="86">
        <v>96361</v>
      </c>
      <c r="B573" s="87" t="s">
        <v>602</v>
      </c>
      <c r="C573" s="156">
        <v>4.9000211763235438E-5</v>
      </c>
      <c r="D573" s="156">
        <v>4.9499999999999997E-5</v>
      </c>
      <c r="E573" s="88">
        <v>19782</v>
      </c>
      <c r="F573" s="88">
        <v>-27319.940999999999</v>
      </c>
      <c r="G573" s="88">
        <v>21991</v>
      </c>
      <c r="H573" s="88"/>
      <c r="I573" s="89">
        <v>0</v>
      </c>
      <c r="J573" s="89">
        <v>44194</v>
      </c>
      <c r="K573" s="89">
        <v>0</v>
      </c>
      <c r="L573" s="88">
        <v>3094.65</v>
      </c>
      <c r="M573" s="88"/>
      <c r="N573" s="89">
        <v>5169</v>
      </c>
      <c r="O573" s="89">
        <v>50455</v>
      </c>
      <c r="P573" s="89">
        <v>0</v>
      </c>
      <c r="Q573" s="88">
        <v>528</v>
      </c>
      <c r="R573" s="88"/>
      <c r="S573" s="89">
        <v>10040</v>
      </c>
      <c r="T573" s="90">
        <v>897</v>
      </c>
      <c r="U573" s="90">
        <v>10937</v>
      </c>
    </row>
    <row r="574" spans="1:21">
      <c r="A574" s="86">
        <v>96371</v>
      </c>
      <c r="B574" s="87" t="s">
        <v>603</v>
      </c>
      <c r="C574" s="156">
        <v>1.6760028777259076E-4</v>
      </c>
      <c r="D574" s="156">
        <v>1.652E-4</v>
      </c>
      <c r="E574" s="88">
        <v>63222</v>
      </c>
      <c r="F574" s="88">
        <v>-91176.853600000002</v>
      </c>
      <c r="G574" s="88">
        <v>75218</v>
      </c>
      <c r="H574" s="88"/>
      <c r="I574" s="89">
        <v>0</v>
      </c>
      <c r="J574" s="89">
        <v>151161</v>
      </c>
      <c r="K574" s="89">
        <v>0</v>
      </c>
      <c r="L574" s="88">
        <v>4031</v>
      </c>
      <c r="M574" s="88"/>
      <c r="N574" s="89">
        <v>17681</v>
      </c>
      <c r="O574" s="89">
        <v>172576</v>
      </c>
      <c r="P574" s="89">
        <v>0</v>
      </c>
      <c r="Q574" s="88">
        <v>2442</v>
      </c>
      <c r="R574" s="88"/>
      <c r="S574" s="89">
        <v>34342</v>
      </c>
      <c r="T574" s="90">
        <v>709</v>
      </c>
      <c r="U574" s="90">
        <v>35050</v>
      </c>
    </row>
    <row r="575" spans="1:21">
      <c r="A575" s="86">
        <v>96381</v>
      </c>
      <c r="B575" s="87" t="s">
        <v>604</v>
      </c>
      <c r="C575" s="156">
        <v>2.9599327591415561E-5</v>
      </c>
      <c r="D575" s="156">
        <v>3.4700000000000003E-5</v>
      </c>
      <c r="E575" s="88">
        <v>12883</v>
      </c>
      <c r="F575" s="88">
        <v>-19151.554600000003</v>
      </c>
      <c r="G575" s="88">
        <v>13284</v>
      </c>
      <c r="H575" s="88"/>
      <c r="I575" s="89">
        <v>0</v>
      </c>
      <c r="J575" s="89">
        <v>26697</v>
      </c>
      <c r="K575" s="89">
        <v>0</v>
      </c>
      <c r="L575" s="88">
        <v>0</v>
      </c>
      <c r="M575" s="88"/>
      <c r="N575" s="89">
        <v>3123</v>
      </c>
      <c r="O575" s="89">
        <v>30479</v>
      </c>
      <c r="P575" s="89">
        <v>0</v>
      </c>
      <c r="Q575" s="88">
        <v>4319</v>
      </c>
      <c r="R575" s="88"/>
      <c r="S575" s="89">
        <v>6065</v>
      </c>
      <c r="T575" s="90">
        <v>-1230</v>
      </c>
      <c r="U575" s="90">
        <v>4835</v>
      </c>
    </row>
    <row r="576" spans="1:21">
      <c r="A576" s="86">
        <v>96391</v>
      </c>
      <c r="B576" s="87" t="s">
        <v>605</v>
      </c>
      <c r="C576" s="156">
        <v>1.9449904437328095E-4</v>
      </c>
      <c r="D576" s="156">
        <v>1.9680000000000001E-4</v>
      </c>
      <c r="E576" s="88">
        <v>60801</v>
      </c>
      <c r="F576" s="88">
        <v>-108617.4624</v>
      </c>
      <c r="G576" s="88">
        <v>87290</v>
      </c>
      <c r="H576" s="88"/>
      <c r="I576" s="89">
        <v>0</v>
      </c>
      <c r="J576" s="89">
        <v>175423</v>
      </c>
      <c r="K576" s="89">
        <v>0</v>
      </c>
      <c r="L576" s="88">
        <v>29690.7</v>
      </c>
      <c r="M576" s="88"/>
      <c r="N576" s="89">
        <v>20518</v>
      </c>
      <c r="O576" s="89">
        <v>200274</v>
      </c>
      <c r="P576" s="89">
        <v>0</v>
      </c>
      <c r="Q576" s="88">
        <v>16363</v>
      </c>
      <c r="R576" s="88"/>
      <c r="S576" s="89">
        <v>39853</v>
      </c>
      <c r="T576" s="90">
        <v>5646</v>
      </c>
      <c r="U576" s="90">
        <v>45500</v>
      </c>
    </row>
    <row r="577" spans="1:21">
      <c r="A577" s="86">
        <v>96401</v>
      </c>
      <c r="B577" s="87" t="s">
        <v>606</v>
      </c>
      <c r="C577" s="156">
        <v>4.5435012416700617E-3</v>
      </c>
      <c r="D577" s="156">
        <v>4.6289E-3</v>
      </c>
      <c r="E577" s="88">
        <v>1894272</v>
      </c>
      <c r="F577" s="88">
        <v>-2554773.2302000001</v>
      </c>
      <c r="G577" s="88">
        <v>2039096</v>
      </c>
      <c r="H577" s="88"/>
      <c r="I577" s="89">
        <v>0</v>
      </c>
      <c r="J577" s="89">
        <v>4097855</v>
      </c>
      <c r="K577" s="89">
        <v>0</v>
      </c>
      <c r="L577" s="88">
        <v>47927</v>
      </c>
      <c r="M577" s="88"/>
      <c r="N577" s="89">
        <v>479307</v>
      </c>
      <c r="O577" s="89">
        <v>4678383</v>
      </c>
      <c r="P577" s="89">
        <v>0</v>
      </c>
      <c r="Q577" s="88">
        <v>28827</v>
      </c>
      <c r="R577" s="88"/>
      <c r="S577" s="89">
        <v>930972</v>
      </c>
      <c r="T577" s="90">
        <v>8483</v>
      </c>
      <c r="U577" s="90">
        <v>939455</v>
      </c>
    </row>
    <row r="578" spans="1:21">
      <c r="A578" s="86">
        <v>96404</v>
      </c>
      <c r="B578" s="87" t="s">
        <v>607</v>
      </c>
      <c r="C578" s="156">
        <v>8.9199057673859365E-5</v>
      </c>
      <c r="D578" s="156">
        <v>9.0199999999999997E-5</v>
      </c>
      <c r="E578" s="88">
        <v>50597</v>
      </c>
      <c r="F578" s="88">
        <v>-49783.003599999996</v>
      </c>
      <c r="G578" s="88">
        <v>40032</v>
      </c>
      <c r="H578" s="88"/>
      <c r="I578" s="89">
        <v>0</v>
      </c>
      <c r="J578" s="89">
        <v>80451</v>
      </c>
      <c r="K578" s="89">
        <v>0</v>
      </c>
      <c r="L578" s="88">
        <v>16085</v>
      </c>
      <c r="M578" s="88"/>
      <c r="N578" s="89">
        <v>9410</v>
      </c>
      <c r="O578" s="89">
        <v>91848</v>
      </c>
      <c r="P578" s="89">
        <v>0</v>
      </c>
      <c r="Q578" s="88">
        <v>0</v>
      </c>
      <c r="R578" s="88"/>
      <c r="S578" s="89">
        <v>18277</v>
      </c>
      <c r="T578" s="90">
        <v>4614</v>
      </c>
      <c r="U578" s="90">
        <v>22891</v>
      </c>
    </row>
    <row r="579" spans="1:21">
      <c r="A579" s="86">
        <v>96405</v>
      </c>
      <c r="B579" s="87" t="s">
        <v>608</v>
      </c>
      <c r="C579" s="156">
        <v>1.9420046639245819E-4</v>
      </c>
      <c r="D579" s="156">
        <v>1.775E-4</v>
      </c>
      <c r="E579" s="88">
        <v>91571</v>
      </c>
      <c r="F579" s="88">
        <v>-97965.445000000007</v>
      </c>
      <c r="G579" s="88">
        <v>87156</v>
      </c>
      <c r="H579" s="88"/>
      <c r="I579" s="89">
        <v>0</v>
      </c>
      <c r="J579" s="89">
        <v>175152</v>
      </c>
      <c r="K579" s="89">
        <v>0</v>
      </c>
      <c r="L579" s="88">
        <v>21454</v>
      </c>
      <c r="M579" s="88"/>
      <c r="N579" s="89">
        <v>20487</v>
      </c>
      <c r="O579" s="89">
        <v>199965</v>
      </c>
      <c r="P579" s="89">
        <v>0</v>
      </c>
      <c r="Q579" s="88">
        <v>2631</v>
      </c>
      <c r="R579" s="88"/>
      <c r="S579" s="89">
        <v>39792</v>
      </c>
      <c r="T579" s="90">
        <v>4736</v>
      </c>
      <c r="U579" s="90">
        <v>44528</v>
      </c>
    </row>
    <row r="580" spans="1:21">
      <c r="A580" s="86">
        <v>96411</v>
      </c>
      <c r="B580" s="87" t="s">
        <v>609</v>
      </c>
      <c r="C580" s="156">
        <v>6.6700983999474914E-5</v>
      </c>
      <c r="D580" s="156">
        <v>4.7899999999999999E-5</v>
      </c>
      <c r="E580" s="88">
        <v>24569</v>
      </c>
      <c r="F580" s="88">
        <v>-26436.872199999998</v>
      </c>
      <c r="G580" s="88">
        <v>29935</v>
      </c>
      <c r="H580" s="88"/>
      <c r="I580" s="89">
        <v>0</v>
      </c>
      <c r="J580" s="89">
        <v>60158</v>
      </c>
      <c r="K580" s="89">
        <v>0</v>
      </c>
      <c r="L580" s="88">
        <v>11082</v>
      </c>
      <c r="M580" s="88"/>
      <c r="N580" s="89">
        <v>7036</v>
      </c>
      <c r="O580" s="89">
        <v>68680</v>
      </c>
      <c r="P580" s="89">
        <v>0</v>
      </c>
      <c r="Q580" s="88">
        <v>3306.94</v>
      </c>
      <c r="R580" s="88"/>
      <c r="S580" s="89">
        <v>13667</v>
      </c>
      <c r="T580" s="90">
        <v>1795</v>
      </c>
      <c r="U580" s="90">
        <v>15462</v>
      </c>
    </row>
    <row r="581" spans="1:21">
      <c r="A581" s="86">
        <v>96421</v>
      </c>
      <c r="B581" s="87" t="s">
        <v>610</v>
      </c>
      <c r="C581" s="156">
        <v>4.6069913982787488E-4</v>
      </c>
      <c r="D581" s="156">
        <v>4.8440000000000001E-4</v>
      </c>
      <c r="E581" s="88">
        <v>158107</v>
      </c>
      <c r="F581" s="88">
        <v>-267349.07919999998</v>
      </c>
      <c r="G581" s="88">
        <v>206759</v>
      </c>
      <c r="H581" s="88"/>
      <c r="I581" s="89">
        <v>0</v>
      </c>
      <c r="J581" s="89">
        <v>415513</v>
      </c>
      <c r="K581" s="89">
        <v>0</v>
      </c>
      <c r="L581" s="88">
        <v>0</v>
      </c>
      <c r="M581" s="88"/>
      <c r="N581" s="89">
        <v>48601</v>
      </c>
      <c r="O581" s="89">
        <v>474377</v>
      </c>
      <c r="P581" s="89">
        <v>0</v>
      </c>
      <c r="Q581" s="88">
        <v>67679</v>
      </c>
      <c r="R581" s="88"/>
      <c r="S581" s="89">
        <v>94398</v>
      </c>
      <c r="T581" s="90">
        <v>-19699</v>
      </c>
      <c r="U581" s="90">
        <v>74699</v>
      </c>
    </row>
    <row r="582" spans="1:21">
      <c r="A582" s="86">
        <v>96431</v>
      </c>
      <c r="B582" s="87" t="s">
        <v>611</v>
      </c>
      <c r="C582" s="156">
        <v>3.9398924305285303E-5</v>
      </c>
      <c r="D582" s="156">
        <v>5.1900000000000001E-5</v>
      </c>
      <c r="E582" s="88">
        <v>23323</v>
      </c>
      <c r="F582" s="88">
        <v>-28644.5442</v>
      </c>
      <c r="G582" s="88">
        <v>17682</v>
      </c>
      <c r="H582" s="88"/>
      <c r="I582" s="89">
        <v>0</v>
      </c>
      <c r="J582" s="89">
        <v>35535</v>
      </c>
      <c r="K582" s="89">
        <v>0</v>
      </c>
      <c r="L582" s="88">
        <v>0</v>
      </c>
      <c r="M582" s="88"/>
      <c r="N582" s="89">
        <v>4156</v>
      </c>
      <c r="O582" s="89">
        <v>40570</v>
      </c>
      <c r="P582" s="89">
        <v>0</v>
      </c>
      <c r="Q582" s="88">
        <v>6311</v>
      </c>
      <c r="R582" s="88"/>
      <c r="S582" s="89">
        <v>8073</v>
      </c>
      <c r="T582" s="90">
        <v>-1890</v>
      </c>
      <c r="U582" s="90">
        <v>6183</v>
      </c>
    </row>
    <row r="583" spans="1:21">
      <c r="A583" s="86">
        <v>96441</v>
      </c>
      <c r="B583" s="87" t="s">
        <v>612</v>
      </c>
      <c r="C583" s="156">
        <v>3.9100346324462531E-5</v>
      </c>
      <c r="D583" s="156">
        <v>2.9200000000000002E-5</v>
      </c>
      <c r="E583" s="88">
        <v>18949</v>
      </c>
      <c r="F583" s="88">
        <v>-16116.0056</v>
      </c>
      <c r="G583" s="88">
        <v>17548</v>
      </c>
      <c r="H583" s="88"/>
      <c r="I583" s="89">
        <v>0</v>
      </c>
      <c r="J583" s="89">
        <v>35265</v>
      </c>
      <c r="K583" s="89">
        <v>0</v>
      </c>
      <c r="L583" s="88">
        <v>9313</v>
      </c>
      <c r="M583" s="88"/>
      <c r="N583" s="89">
        <v>4125</v>
      </c>
      <c r="O583" s="89">
        <v>40261</v>
      </c>
      <c r="P583" s="89">
        <v>0</v>
      </c>
      <c r="Q583" s="88">
        <v>1061.45</v>
      </c>
      <c r="R583" s="88"/>
      <c r="S583" s="89">
        <v>8012</v>
      </c>
      <c r="T583" s="90">
        <v>2083</v>
      </c>
      <c r="U583" s="90">
        <v>10095</v>
      </c>
    </row>
    <row r="584" spans="1:21">
      <c r="A584" s="86">
        <v>96451</v>
      </c>
      <c r="B584" s="87" t="s">
        <v>613</v>
      </c>
      <c r="C584" s="156">
        <v>8.8994063836279553E-6</v>
      </c>
      <c r="D584" s="156">
        <v>1.5800000000000001E-5</v>
      </c>
      <c r="E584" s="88">
        <v>7144</v>
      </c>
      <c r="F584" s="88">
        <v>-8720.3044000000009</v>
      </c>
      <c r="G584" s="88">
        <v>3994</v>
      </c>
      <c r="H584" s="88"/>
      <c r="I584" s="89">
        <v>0</v>
      </c>
      <c r="J584" s="89">
        <v>8027</v>
      </c>
      <c r="K584" s="89">
        <v>0</v>
      </c>
      <c r="L584" s="88">
        <v>0</v>
      </c>
      <c r="M584" s="88"/>
      <c r="N584" s="89">
        <v>939</v>
      </c>
      <c r="O584" s="89">
        <v>9164</v>
      </c>
      <c r="P584" s="89">
        <v>0</v>
      </c>
      <c r="Q584" s="88">
        <v>3080</v>
      </c>
      <c r="R584" s="88"/>
      <c r="S584" s="89">
        <v>1824</v>
      </c>
      <c r="T584" s="90">
        <v>-880</v>
      </c>
      <c r="U584" s="90">
        <v>943</v>
      </c>
    </row>
    <row r="585" spans="1:21">
      <c r="A585" s="86">
        <v>96461</v>
      </c>
      <c r="B585" s="87" t="s">
        <v>614</v>
      </c>
      <c r="C585" s="156">
        <v>1.6129895546089827E-4</v>
      </c>
      <c r="D585" s="156">
        <v>1.9210000000000001E-4</v>
      </c>
      <c r="E585" s="88">
        <v>64771</v>
      </c>
      <c r="F585" s="88">
        <v>-106023.44780000001</v>
      </c>
      <c r="G585" s="88">
        <v>72390</v>
      </c>
      <c r="H585" s="88"/>
      <c r="I585" s="89">
        <v>0</v>
      </c>
      <c r="J585" s="89">
        <v>145479</v>
      </c>
      <c r="K585" s="89">
        <v>0</v>
      </c>
      <c r="L585" s="88">
        <v>12089</v>
      </c>
      <c r="M585" s="88"/>
      <c r="N585" s="89">
        <v>17016</v>
      </c>
      <c r="O585" s="89">
        <v>166089</v>
      </c>
      <c r="P585" s="89">
        <v>0</v>
      </c>
      <c r="Q585" s="88">
        <v>22473</v>
      </c>
      <c r="R585" s="88"/>
      <c r="S585" s="89">
        <v>33051</v>
      </c>
      <c r="T585" s="90">
        <v>-1840</v>
      </c>
      <c r="U585" s="90">
        <v>31211</v>
      </c>
    </row>
    <row r="586" spans="1:21">
      <c r="A586" s="86">
        <v>96501</v>
      </c>
      <c r="B586" s="87" t="s">
        <v>615</v>
      </c>
      <c r="C586" s="156">
        <v>1.4844599781821607E-2</v>
      </c>
      <c r="D586" s="156">
        <v>1.36948E-2</v>
      </c>
      <c r="E586" s="88">
        <v>5637296</v>
      </c>
      <c r="F586" s="88">
        <v>-7558406.6264000004</v>
      </c>
      <c r="G586" s="88">
        <v>6662167</v>
      </c>
      <c r="H586" s="88"/>
      <c r="I586" s="89">
        <v>0</v>
      </c>
      <c r="J586" s="89">
        <v>13388582</v>
      </c>
      <c r="K586" s="89">
        <v>0</v>
      </c>
      <c r="L586" s="88">
        <v>846416</v>
      </c>
      <c r="M586" s="88"/>
      <c r="N586" s="89">
        <v>1566001</v>
      </c>
      <c r="O586" s="89">
        <v>15285292</v>
      </c>
      <c r="P586" s="89">
        <v>0</v>
      </c>
      <c r="Q586" s="88">
        <v>0</v>
      </c>
      <c r="R586" s="88"/>
      <c r="S586" s="89">
        <v>3041688</v>
      </c>
      <c r="T586" s="90">
        <v>248839</v>
      </c>
      <c r="U586" s="90">
        <v>3290527</v>
      </c>
    </row>
    <row r="587" spans="1:21">
      <c r="A587" s="86">
        <v>96502</v>
      </c>
      <c r="B587" s="87" t="s">
        <v>616</v>
      </c>
      <c r="C587" s="156">
        <v>3.9640014883830256E-4</v>
      </c>
      <c r="D587" s="156">
        <v>3.8949999999999998E-4</v>
      </c>
      <c r="E587" s="88">
        <v>179348</v>
      </c>
      <c r="F587" s="88">
        <v>-214972.06099999999</v>
      </c>
      <c r="G587" s="88">
        <v>177902</v>
      </c>
      <c r="H587" s="88"/>
      <c r="I587" s="89">
        <v>0</v>
      </c>
      <c r="J587" s="89">
        <v>357520</v>
      </c>
      <c r="K587" s="89">
        <v>0</v>
      </c>
      <c r="L587" s="88">
        <v>55319</v>
      </c>
      <c r="M587" s="88"/>
      <c r="N587" s="89">
        <v>41817</v>
      </c>
      <c r="O587" s="89">
        <v>408168</v>
      </c>
      <c r="P587" s="89">
        <v>0</v>
      </c>
      <c r="Q587" s="88">
        <v>0</v>
      </c>
      <c r="R587" s="88"/>
      <c r="S587" s="89">
        <v>81223</v>
      </c>
      <c r="T587" s="90">
        <v>17141</v>
      </c>
      <c r="U587" s="90">
        <v>98364</v>
      </c>
    </row>
    <row r="588" spans="1:21">
      <c r="A588" s="86">
        <v>96503</v>
      </c>
      <c r="B588" s="87" t="s">
        <v>617</v>
      </c>
      <c r="C588" s="156">
        <v>3.7459949985046683E-4</v>
      </c>
      <c r="D588" s="156">
        <v>3.8739999999999998E-4</v>
      </c>
      <c r="E588" s="88">
        <v>326748</v>
      </c>
      <c r="F588" s="88">
        <v>-213813.03320000001</v>
      </c>
      <c r="G588" s="88">
        <v>168118</v>
      </c>
      <c r="H588" s="88"/>
      <c r="I588" s="89">
        <v>0</v>
      </c>
      <c r="J588" s="89">
        <v>337858</v>
      </c>
      <c r="K588" s="89">
        <v>0</v>
      </c>
      <c r="L588" s="88">
        <v>128764</v>
      </c>
      <c r="M588" s="88"/>
      <c r="N588" s="89">
        <v>39518</v>
      </c>
      <c r="O588" s="89">
        <v>385721</v>
      </c>
      <c r="P588" s="89">
        <v>0</v>
      </c>
      <c r="Q588" s="88">
        <v>44921.760000000002</v>
      </c>
      <c r="R588" s="88"/>
      <c r="S588" s="89">
        <v>76756</v>
      </c>
      <c r="T588" s="90">
        <v>18684</v>
      </c>
      <c r="U588" s="90">
        <v>95440</v>
      </c>
    </row>
    <row r="589" spans="1:21">
      <c r="A589" s="86">
        <v>96504</v>
      </c>
      <c r="B589" s="87" t="s">
        <v>618</v>
      </c>
      <c r="C589" s="156">
        <v>3.715000821540155E-4</v>
      </c>
      <c r="D589" s="156">
        <v>3.5540000000000002E-4</v>
      </c>
      <c r="E589" s="88">
        <v>156682</v>
      </c>
      <c r="F589" s="88">
        <v>-196151.65720000002</v>
      </c>
      <c r="G589" s="88">
        <v>166727</v>
      </c>
      <c r="H589" s="88"/>
      <c r="I589" s="89">
        <v>0</v>
      </c>
      <c r="J589" s="89">
        <v>335062</v>
      </c>
      <c r="K589" s="89">
        <v>0</v>
      </c>
      <c r="L589" s="88">
        <v>15265</v>
      </c>
      <c r="M589" s="88"/>
      <c r="N589" s="89">
        <v>39191</v>
      </c>
      <c r="O589" s="89">
        <v>382529</v>
      </c>
      <c r="P589" s="89">
        <v>0</v>
      </c>
      <c r="Q589" s="88">
        <v>678.73</v>
      </c>
      <c r="R589" s="88"/>
      <c r="S589" s="89">
        <v>76121</v>
      </c>
      <c r="T589" s="90">
        <v>3769</v>
      </c>
      <c r="U589" s="90">
        <v>79890</v>
      </c>
    </row>
    <row r="590" spans="1:21">
      <c r="A590" s="86">
        <v>96507</v>
      </c>
      <c r="B590" s="87" t="s">
        <v>619</v>
      </c>
      <c r="C590" s="156">
        <v>2.1895993404249213E-3</v>
      </c>
      <c r="D590" s="156">
        <v>2.1332999999999999E-3</v>
      </c>
      <c r="E590" s="88">
        <v>944228</v>
      </c>
      <c r="F590" s="88">
        <v>-1177406.6694</v>
      </c>
      <c r="G590" s="88">
        <v>982679</v>
      </c>
      <c r="H590" s="88"/>
      <c r="I590" s="89">
        <v>0</v>
      </c>
      <c r="J590" s="89">
        <v>1974835</v>
      </c>
      <c r="K590" s="89">
        <v>0</v>
      </c>
      <c r="L590" s="88">
        <v>154964</v>
      </c>
      <c r="M590" s="88"/>
      <c r="N590" s="89">
        <v>230987</v>
      </c>
      <c r="O590" s="89">
        <v>2254603</v>
      </c>
      <c r="P590" s="89">
        <v>0</v>
      </c>
      <c r="Q590" s="88">
        <v>0</v>
      </c>
      <c r="R590" s="88"/>
      <c r="S590" s="89">
        <v>448653</v>
      </c>
      <c r="T590" s="90">
        <v>46062</v>
      </c>
      <c r="U590" s="90">
        <v>494716</v>
      </c>
    </row>
    <row r="591" spans="1:21">
      <c r="A591" s="86">
        <v>96508</v>
      </c>
      <c r="B591" s="87" t="s">
        <v>620</v>
      </c>
      <c r="C591" s="156">
        <v>1.0300940338385588E-5</v>
      </c>
      <c r="D591" s="156">
        <v>1.11E-5</v>
      </c>
      <c r="E591" s="88">
        <v>10239</v>
      </c>
      <c r="F591" s="88">
        <v>-6126.2898000000005</v>
      </c>
      <c r="G591" s="88">
        <v>4623</v>
      </c>
      <c r="H591" s="88"/>
      <c r="I591" s="89">
        <v>0</v>
      </c>
      <c r="J591" s="89">
        <v>9290</v>
      </c>
      <c r="K591" s="89">
        <v>0</v>
      </c>
      <c r="L591" s="88">
        <v>6981</v>
      </c>
      <c r="M591" s="88"/>
      <c r="N591" s="89">
        <v>1087</v>
      </c>
      <c r="O591" s="89">
        <v>10606</v>
      </c>
      <c r="P591" s="89">
        <v>0</v>
      </c>
      <c r="Q591" s="88">
        <v>0</v>
      </c>
      <c r="R591" s="88"/>
      <c r="S591" s="89">
        <v>2110</v>
      </c>
      <c r="T591" s="90">
        <v>2028</v>
      </c>
      <c r="U591" s="90">
        <v>4138</v>
      </c>
    </row>
    <row r="592" spans="1:21">
      <c r="A592" s="86">
        <v>96511</v>
      </c>
      <c r="B592" s="87" t="s">
        <v>621</v>
      </c>
      <c r="C592" s="156">
        <v>7.5080107110549763E-4</v>
      </c>
      <c r="D592" s="156">
        <v>7.3999999999999999E-4</v>
      </c>
      <c r="E592" s="88">
        <v>280697</v>
      </c>
      <c r="F592" s="88">
        <v>-408419.32</v>
      </c>
      <c r="G592" s="88">
        <v>336955</v>
      </c>
      <c r="H592" s="88"/>
      <c r="I592" s="89">
        <v>0</v>
      </c>
      <c r="J592" s="89">
        <v>677159</v>
      </c>
      <c r="K592" s="89">
        <v>0</v>
      </c>
      <c r="L592" s="88">
        <v>0</v>
      </c>
      <c r="M592" s="88"/>
      <c r="N592" s="89">
        <v>79204</v>
      </c>
      <c r="O592" s="89">
        <v>773089</v>
      </c>
      <c r="P592" s="89">
        <v>0</v>
      </c>
      <c r="Q592" s="88">
        <v>83594</v>
      </c>
      <c r="R592" s="88"/>
      <c r="S592" s="89">
        <v>153840</v>
      </c>
      <c r="T592" s="90">
        <v>-27020</v>
      </c>
      <c r="U592" s="90">
        <v>126820</v>
      </c>
    </row>
    <row r="593" spans="1:21">
      <c r="A593" s="86">
        <v>96512</v>
      </c>
      <c r="B593" s="87" t="s">
        <v>622</v>
      </c>
      <c r="C593" s="156">
        <v>1.5549896677372161E-4</v>
      </c>
      <c r="D593" s="156">
        <v>1.46E-4</v>
      </c>
      <c r="E593" s="88">
        <v>63345</v>
      </c>
      <c r="F593" s="88">
        <v>-80580.028000000006</v>
      </c>
      <c r="G593" s="88">
        <v>69787</v>
      </c>
      <c r="H593" s="88"/>
      <c r="I593" s="89">
        <v>0</v>
      </c>
      <c r="J593" s="89">
        <v>140248</v>
      </c>
      <c r="K593" s="89">
        <v>0</v>
      </c>
      <c r="L593" s="88">
        <v>7077</v>
      </c>
      <c r="M593" s="88"/>
      <c r="N593" s="89">
        <v>16404</v>
      </c>
      <c r="O593" s="89">
        <v>160116</v>
      </c>
      <c r="P593" s="89">
        <v>0</v>
      </c>
      <c r="Q593" s="88">
        <v>0</v>
      </c>
      <c r="R593" s="88"/>
      <c r="S593" s="89">
        <v>31862</v>
      </c>
      <c r="T593" s="90">
        <v>1891</v>
      </c>
      <c r="U593" s="90">
        <v>33753</v>
      </c>
    </row>
    <row r="594" spans="1:21">
      <c r="A594" s="86">
        <v>96519</v>
      </c>
      <c r="B594" s="87" t="s">
        <v>623</v>
      </c>
      <c r="C594" s="156">
        <v>1.7196999880387087E-3</v>
      </c>
      <c r="D594" s="156">
        <v>1.5574E-3</v>
      </c>
      <c r="E594" s="88">
        <v>706651</v>
      </c>
      <c r="F594" s="88">
        <v>-859557.0932</v>
      </c>
      <c r="G594" s="88">
        <v>771791</v>
      </c>
      <c r="H594" s="88"/>
      <c r="I594" s="89">
        <v>0</v>
      </c>
      <c r="J594" s="89">
        <v>1551025</v>
      </c>
      <c r="K594" s="89">
        <v>0</v>
      </c>
      <c r="L594" s="88">
        <v>439316</v>
      </c>
      <c r="M594" s="88"/>
      <c r="N594" s="89">
        <v>181416</v>
      </c>
      <c r="O594" s="89">
        <v>1770753</v>
      </c>
      <c r="P594" s="89">
        <v>0</v>
      </c>
      <c r="Q594" s="88">
        <v>0</v>
      </c>
      <c r="R594" s="88"/>
      <c r="S594" s="89">
        <v>352370</v>
      </c>
      <c r="T594" s="90">
        <v>138391</v>
      </c>
      <c r="U594" s="90">
        <v>490761</v>
      </c>
    </row>
    <row r="595" spans="1:21">
      <c r="A595" s="86">
        <v>96521</v>
      </c>
      <c r="B595" s="87" t="s">
        <v>624</v>
      </c>
      <c r="C595" s="156">
        <v>9.0480046339344513E-4</v>
      </c>
      <c r="D595" s="156">
        <v>7.7110000000000004E-4</v>
      </c>
      <c r="E595" s="88">
        <v>330545</v>
      </c>
      <c r="F595" s="88">
        <v>-425583.96980000002</v>
      </c>
      <c r="G595" s="88">
        <v>406069</v>
      </c>
      <c r="H595" s="88"/>
      <c r="I595" s="89">
        <v>0</v>
      </c>
      <c r="J595" s="89">
        <v>816054</v>
      </c>
      <c r="K595" s="89">
        <v>0</v>
      </c>
      <c r="L595" s="88">
        <v>63018</v>
      </c>
      <c r="M595" s="88"/>
      <c r="N595" s="89">
        <v>95450</v>
      </c>
      <c r="O595" s="89">
        <v>931661</v>
      </c>
      <c r="P595" s="89">
        <v>0</v>
      </c>
      <c r="Q595" s="88">
        <v>6999.59</v>
      </c>
      <c r="R595" s="88"/>
      <c r="S595" s="89">
        <v>185395</v>
      </c>
      <c r="T595" s="90">
        <v>14156</v>
      </c>
      <c r="U595" s="90">
        <v>199551</v>
      </c>
    </row>
    <row r="596" spans="1:21">
      <c r="A596" s="86">
        <v>96531</v>
      </c>
      <c r="B596" s="87" t="s">
        <v>625</v>
      </c>
      <c r="C596" s="156">
        <v>9.1911995140656101E-3</v>
      </c>
      <c r="D596" s="156">
        <v>8.6663999999999995E-3</v>
      </c>
      <c r="E596" s="88">
        <v>3417071</v>
      </c>
      <c r="F596" s="88">
        <v>-4783142.1551999999</v>
      </c>
      <c r="G596" s="88">
        <v>4124955</v>
      </c>
      <c r="H596" s="88"/>
      <c r="I596" s="89">
        <v>0</v>
      </c>
      <c r="J596" s="89">
        <v>8289690</v>
      </c>
      <c r="K596" s="89">
        <v>0</v>
      </c>
      <c r="L596" s="88">
        <v>102353</v>
      </c>
      <c r="M596" s="88"/>
      <c r="N596" s="89">
        <v>969607</v>
      </c>
      <c r="O596" s="89">
        <v>9464059</v>
      </c>
      <c r="P596" s="89">
        <v>0</v>
      </c>
      <c r="Q596" s="88">
        <v>56777.11</v>
      </c>
      <c r="R596" s="88"/>
      <c r="S596" s="89">
        <v>1883295</v>
      </c>
      <c r="T596" s="90">
        <v>7805</v>
      </c>
      <c r="U596" s="90">
        <v>1891100</v>
      </c>
    </row>
    <row r="597" spans="1:21">
      <c r="A597" s="86">
        <v>96541</v>
      </c>
      <c r="B597" s="87" t="s">
        <v>626</v>
      </c>
      <c r="C597" s="156">
        <v>3.2760020619752129E-4</v>
      </c>
      <c r="D597" s="156">
        <v>3.123E-4</v>
      </c>
      <c r="E597" s="88">
        <v>130407</v>
      </c>
      <c r="F597" s="88">
        <v>-172363.9914</v>
      </c>
      <c r="G597" s="88">
        <v>147025</v>
      </c>
      <c r="H597" s="88"/>
      <c r="I597" s="89">
        <v>0</v>
      </c>
      <c r="J597" s="89">
        <v>295468</v>
      </c>
      <c r="K597" s="89">
        <v>0</v>
      </c>
      <c r="L597" s="88">
        <v>29974</v>
      </c>
      <c r="M597" s="88"/>
      <c r="N597" s="89">
        <v>34560</v>
      </c>
      <c r="O597" s="89">
        <v>337325</v>
      </c>
      <c r="P597" s="89">
        <v>0</v>
      </c>
      <c r="Q597" s="88">
        <v>0</v>
      </c>
      <c r="R597" s="88"/>
      <c r="S597" s="89">
        <v>67126</v>
      </c>
      <c r="T597" s="90">
        <v>9437</v>
      </c>
      <c r="U597" s="90">
        <v>76563</v>
      </c>
    </row>
    <row r="598" spans="1:21">
      <c r="A598" s="86">
        <v>96601</v>
      </c>
      <c r="B598" s="87" t="s">
        <v>627</v>
      </c>
      <c r="C598" s="156">
        <v>1.8462992801014503E-3</v>
      </c>
      <c r="D598" s="156">
        <v>1.921E-3</v>
      </c>
      <c r="E598" s="88">
        <v>808992</v>
      </c>
      <c r="F598" s="88">
        <v>-1060234.4779999999</v>
      </c>
      <c r="G598" s="88">
        <v>828608</v>
      </c>
      <c r="H598" s="88"/>
      <c r="I598" s="89">
        <v>0</v>
      </c>
      <c r="J598" s="89">
        <v>1665208</v>
      </c>
      <c r="K598" s="89">
        <v>0</v>
      </c>
      <c r="L598" s="88">
        <v>76768.25</v>
      </c>
      <c r="M598" s="88"/>
      <c r="N598" s="89">
        <v>194772</v>
      </c>
      <c r="O598" s="89">
        <v>1901111</v>
      </c>
      <c r="P598" s="89">
        <v>0</v>
      </c>
      <c r="Q598" s="88">
        <v>8687</v>
      </c>
      <c r="R598" s="88"/>
      <c r="S598" s="89">
        <v>378311</v>
      </c>
      <c r="T598" s="90">
        <v>23401</v>
      </c>
      <c r="U598" s="90">
        <v>401712</v>
      </c>
    </row>
    <row r="599" spans="1:21">
      <c r="A599" s="86">
        <v>96604</v>
      </c>
      <c r="B599" s="87" t="s">
        <v>628</v>
      </c>
      <c r="C599" s="156">
        <v>7.898947328482999E-6</v>
      </c>
      <c r="D599" s="156">
        <v>9.3999999999999998E-6</v>
      </c>
      <c r="E599" s="88">
        <v>4369</v>
      </c>
      <c r="F599" s="88">
        <v>-5188.0291999999999</v>
      </c>
      <c r="G599" s="88">
        <v>3545</v>
      </c>
      <c r="H599" s="88"/>
      <c r="I599" s="89">
        <v>0</v>
      </c>
      <c r="J599" s="89">
        <v>7125</v>
      </c>
      <c r="K599" s="89">
        <v>0</v>
      </c>
      <c r="L599" s="88">
        <v>1052.48</v>
      </c>
      <c r="M599" s="88"/>
      <c r="N599" s="89">
        <v>833</v>
      </c>
      <c r="O599" s="89">
        <v>8135</v>
      </c>
      <c r="P599" s="89">
        <v>0</v>
      </c>
      <c r="Q599" s="88">
        <v>146</v>
      </c>
      <c r="R599" s="88"/>
      <c r="S599" s="89">
        <v>1619</v>
      </c>
      <c r="T599" s="90">
        <v>314</v>
      </c>
      <c r="U599" s="90">
        <v>1932</v>
      </c>
    </row>
    <row r="600" spans="1:21">
      <c r="A600" s="86">
        <v>96611</v>
      </c>
      <c r="B600" s="87" t="s">
        <v>629</v>
      </c>
      <c r="C600" s="156">
        <v>2.9499058866512393E-5</v>
      </c>
      <c r="D600" s="156">
        <v>2.9899999999999998E-5</v>
      </c>
      <c r="E600" s="88">
        <v>11290</v>
      </c>
      <c r="F600" s="88">
        <v>-16502.3482</v>
      </c>
      <c r="G600" s="88">
        <v>13239</v>
      </c>
      <c r="H600" s="88"/>
      <c r="I600" s="89">
        <v>0</v>
      </c>
      <c r="J600" s="89">
        <v>26607</v>
      </c>
      <c r="K600" s="89">
        <v>0</v>
      </c>
      <c r="L600" s="88">
        <v>3489</v>
      </c>
      <c r="M600" s="88"/>
      <c r="N600" s="89">
        <v>3112</v>
      </c>
      <c r="O600" s="89">
        <v>30376</v>
      </c>
      <c r="P600" s="89">
        <v>0</v>
      </c>
      <c r="Q600" s="88">
        <v>879</v>
      </c>
      <c r="R600" s="88"/>
      <c r="S600" s="89">
        <v>6045</v>
      </c>
      <c r="T600" s="90">
        <v>937</v>
      </c>
      <c r="U600" s="90">
        <v>6982</v>
      </c>
    </row>
    <row r="601" spans="1:21">
      <c r="A601" s="86">
        <v>96612</v>
      </c>
      <c r="B601" s="87" t="s">
        <v>630</v>
      </c>
      <c r="C601" s="156">
        <v>6.4399259714475503E-5</v>
      </c>
      <c r="D601" s="156">
        <v>6.5099999999999997E-5</v>
      </c>
      <c r="E601" s="88">
        <v>33587</v>
      </c>
      <c r="F601" s="88">
        <v>-35929.861799999999</v>
      </c>
      <c r="G601" s="88">
        <v>28902</v>
      </c>
      <c r="H601" s="88"/>
      <c r="I601" s="89">
        <v>0</v>
      </c>
      <c r="J601" s="89">
        <v>58083</v>
      </c>
      <c r="K601" s="89">
        <v>0</v>
      </c>
      <c r="L601" s="88">
        <v>5289</v>
      </c>
      <c r="M601" s="88"/>
      <c r="N601" s="89">
        <v>6794</v>
      </c>
      <c r="O601" s="89">
        <v>66312</v>
      </c>
      <c r="P601" s="89">
        <v>0</v>
      </c>
      <c r="Q601" s="88">
        <v>1988</v>
      </c>
      <c r="R601" s="88"/>
      <c r="S601" s="89">
        <v>13196</v>
      </c>
      <c r="T601" s="90">
        <v>720</v>
      </c>
      <c r="U601" s="90">
        <v>13915</v>
      </c>
    </row>
    <row r="602" spans="1:21">
      <c r="A602" s="86">
        <v>96621</v>
      </c>
      <c r="B602" s="87" t="s">
        <v>631</v>
      </c>
      <c r="C602" s="156">
        <v>3.6600312783543513E-5</v>
      </c>
      <c r="D602" s="156">
        <v>3.3399999999999999E-5</v>
      </c>
      <c r="E602" s="88">
        <v>14046</v>
      </c>
      <c r="F602" s="88">
        <v>-18434.0612</v>
      </c>
      <c r="G602" s="88">
        <v>16426</v>
      </c>
      <c r="H602" s="88"/>
      <c r="I602" s="89">
        <v>0</v>
      </c>
      <c r="J602" s="89">
        <v>33010</v>
      </c>
      <c r="K602" s="89">
        <v>0</v>
      </c>
      <c r="L602" s="88">
        <v>1535</v>
      </c>
      <c r="M602" s="88"/>
      <c r="N602" s="89">
        <v>3861</v>
      </c>
      <c r="O602" s="89">
        <v>37687</v>
      </c>
      <c r="P602" s="89">
        <v>0</v>
      </c>
      <c r="Q602" s="88">
        <v>5352.1</v>
      </c>
      <c r="R602" s="88"/>
      <c r="S602" s="89">
        <v>7499</v>
      </c>
      <c r="T602" s="90">
        <v>-1388</v>
      </c>
      <c r="U602" s="90">
        <v>6111</v>
      </c>
    </row>
    <row r="603" spans="1:21">
      <c r="A603" s="86">
        <v>96631</v>
      </c>
      <c r="B603" s="87" t="s">
        <v>632</v>
      </c>
      <c r="C603" s="156">
        <v>2.5599719564722477E-5</v>
      </c>
      <c r="D603" s="156">
        <v>1.8199999999999999E-5</v>
      </c>
      <c r="E603" s="88">
        <v>10337</v>
      </c>
      <c r="F603" s="88">
        <v>-10044.907599999999</v>
      </c>
      <c r="G603" s="88">
        <v>11489</v>
      </c>
      <c r="H603" s="88"/>
      <c r="I603" s="89">
        <v>0</v>
      </c>
      <c r="J603" s="89">
        <v>23089</v>
      </c>
      <c r="K603" s="89">
        <v>0</v>
      </c>
      <c r="L603" s="88">
        <v>7954</v>
      </c>
      <c r="M603" s="88"/>
      <c r="N603" s="89">
        <v>2701</v>
      </c>
      <c r="O603" s="89">
        <v>26360</v>
      </c>
      <c r="P603" s="89">
        <v>0</v>
      </c>
      <c r="Q603" s="88">
        <v>0</v>
      </c>
      <c r="R603" s="88"/>
      <c r="S603" s="89">
        <v>5245</v>
      </c>
      <c r="T603" s="90">
        <v>2289</v>
      </c>
      <c r="U603" s="90">
        <v>7535</v>
      </c>
    </row>
    <row r="604" spans="1:21">
      <c r="A604" s="86">
        <v>96641</v>
      </c>
      <c r="B604" s="87" t="s">
        <v>633</v>
      </c>
      <c r="C604" s="156">
        <v>2.709929405049654E-5</v>
      </c>
      <c r="D604" s="156">
        <v>2.7699999999999999E-5</v>
      </c>
      <c r="E604" s="88">
        <v>16821</v>
      </c>
      <c r="F604" s="88">
        <v>-15288.1286</v>
      </c>
      <c r="G604" s="88">
        <v>12162</v>
      </c>
      <c r="H604" s="88"/>
      <c r="I604" s="89">
        <v>0</v>
      </c>
      <c r="J604" s="89">
        <v>24442</v>
      </c>
      <c r="K604" s="89">
        <v>0</v>
      </c>
      <c r="L604" s="88">
        <v>8689</v>
      </c>
      <c r="M604" s="88"/>
      <c r="N604" s="89">
        <v>2859</v>
      </c>
      <c r="O604" s="89">
        <v>27905</v>
      </c>
      <c r="P604" s="89">
        <v>0</v>
      </c>
      <c r="Q604" s="88">
        <v>0</v>
      </c>
      <c r="R604" s="88"/>
      <c r="S604" s="89">
        <v>5553</v>
      </c>
      <c r="T604" s="90">
        <v>2605</v>
      </c>
      <c r="U604" s="90">
        <v>8158</v>
      </c>
    </row>
    <row r="605" spans="1:21">
      <c r="A605" s="86">
        <v>96651</v>
      </c>
      <c r="B605" s="87" t="s">
        <v>634</v>
      </c>
      <c r="C605" s="156">
        <v>1.9300615446916711E-5</v>
      </c>
      <c r="D605" s="156">
        <v>2.2799999999999999E-5</v>
      </c>
      <c r="E605" s="88">
        <v>8675</v>
      </c>
      <c r="F605" s="88">
        <v>-12583.730399999999</v>
      </c>
      <c r="G605" s="88">
        <v>8662</v>
      </c>
      <c r="H605" s="88"/>
      <c r="I605" s="89">
        <v>0</v>
      </c>
      <c r="J605" s="89">
        <v>17407</v>
      </c>
      <c r="K605" s="89">
        <v>0</v>
      </c>
      <c r="L605" s="88">
        <v>0</v>
      </c>
      <c r="M605" s="88"/>
      <c r="N605" s="89">
        <v>2036</v>
      </c>
      <c r="O605" s="89">
        <v>19873</v>
      </c>
      <c r="P605" s="89">
        <v>0</v>
      </c>
      <c r="Q605" s="88">
        <v>3139</v>
      </c>
      <c r="R605" s="88"/>
      <c r="S605" s="89">
        <v>3955</v>
      </c>
      <c r="T605" s="90">
        <v>-917</v>
      </c>
      <c r="U605" s="90">
        <v>3038</v>
      </c>
    </row>
    <row r="606" spans="1:21">
      <c r="A606" s="86">
        <v>96661</v>
      </c>
      <c r="B606" s="87" t="s">
        <v>635</v>
      </c>
      <c r="C606" s="156">
        <v>1.719942861172363E-5</v>
      </c>
      <c r="D606" s="156">
        <v>1.5699999999999999E-5</v>
      </c>
      <c r="E606" s="88">
        <v>9989</v>
      </c>
      <c r="F606" s="88">
        <v>-8665.1125999999986</v>
      </c>
      <c r="G606" s="88">
        <v>7719</v>
      </c>
      <c r="H606" s="88"/>
      <c r="I606" s="89">
        <v>0</v>
      </c>
      <c r="J606" s="89">
        <v>15513</v>
      </c>
      <c r="K606" s="89">
        <v>0</v>
      </c>
      <c r="L606" s="88">
        <v>5464</v>
      </c>
      <c r="M606" s="88"/>
      <c r="N606" s="89">
        <v>1814</v>
      </c>
      <c r="O606" s="89">
        <v>17711</v>
      </c>
      <c r="P606" s="89">
        <v>0</v>
      </c>
      <c r="Q606" s="88">
        <v>0</v>
      </c>
      <c r="R606" s="88"/>
      <c r="S606" s="89">
        <v>3524</v>
      </c>
      <c r="T606" s="90">
        <v>1580</v>
      </c>
      <c r="U606" s="90">
        <v>5104</v>
      </c>
    </row>
    <row r="607" spans="1:21">
      <c r="A607" s="86">
        <v>96671</v>
      </c>
      <c r="B607" s="87" t="s">
        <v>636</v>
      </c>
      <c r="C607" s="156">
        <v>1.5599585401046398E-5</v>
      </c>
      <c r="D607" s="156">
        <v>8.1000000000000004E-6</v>
      </c>
      <c r="E607" s="88">
        <v>11701</v>
      </c>
      <c r="F607" s="88">
        <v>-4470.5358000000006</v>
      </c>
      <c r="G607" s="88">
        <v>7001</v>
      </c>
      <c r="H607" s="88"/>
      <c r="I607" s="89">
        <v>0</v>
      </c>
      <c r="J607" s="89">
        <v>14070</v>
      </c>
      <c r="K607" s="89">
        <v>0</v>
      </c>
      <c r="L607" s="88">
        <v>9488</v>
      </c>
      <c r="M607" s="88"/>
      <c r="N607" s="89">
        <v>1646</v>
      </c>
      <c r="O607" s="89">
        <v>16063</v>
      </c>
      <c r="P607" s="89">
        <v>0</v>
      </c>
      <c r="Q607" s="88">
        <v>628</v>
      </c>
      <c r="R607" s="88"/>
      <c r="S607" s="89">
        <v>3196</v>
      </c>
      <c r="T607" s="90">
        <v>2274</v>
      </c>
      <c r="U607" s="90">
        <v>5470</v>
      </c>
    </row>
    <row r="608" spans="1:21">
      <c r="A608" s="86">
        <v>96681</v>
      </c>
      <c r="B608" s="87" t="s">
        <v>637</v>
      </c>
      <c r="C608" s="156">
        <v>3.4699663398156769E-5</v>
      </c>
      <c r="D608" s="156">
        <v>2.2200000000000001E-5</v>
      </c>
      <c r="E608" s="88">
        <v>23201</v>
      </c>
      <c r="F608" s="88">
        <v>-12252.579600000001</v>
      </c>
      <c r="G608" s="88">
        <v>15573</v>
      </c>
      <c r="H608" s="88"/>
      <c r="I608" s="89">
        <v>0</v>
      </c>
      <c r="J608" s="89">
        <v>31296</v>
      </c>
      <c r="K608" s="89">
        <v>0</v>
      </c>
      <c r="L608" s="88">
        <v>15931</v>
      </c>
      <c r="M608" s="88"/>
      <c r="N608" s="89">
        <v>3661</v>
      </c>
      <c r="O608" s="89">
        <v>35730</v>
      </c>
      <c r="P608" s="89">
        <v>0</v>
      </c>
      <c r="Q608" s="88">
        <v>2245</v>
      </c>
      <c r="R608" s="88"/>
      <c r="S608" s="89">
        <v>7110</v>
      </c>
      <c r="T608" s="90">
        <v>3419</v>
      </c>
      <c r="U608" s="90">
        <v>10530</v>
      </c>
    </row>
    <row r="609" spans="1:21">
      <c r="A609" s="86">
        <v>96701</v>
      </c>
      <c r="B609" s="87" t="s">
        <v>638</v>
      </c>
      <c r="C609" s="156">
        <v>7.7804007291269253E-3</v>
      </c>
      <c r="D609" s="156">
        <v>7.2164000000000004E-3</v>
      </c>
      <c r="E609" s="88">
        <v>3171519</v>
      </c>
      <c r="F609" s="88">
        <v>-3982861.0552000003</v>
      </c>
      <c r="G609" s="88">
        <v>3491797</v>
      </c>
      <c r="H609" s="88"/>
      <c r="I609" s="89">
        <v>0</v>
      </c>
      <c r="J609" s="89">
        <v>7017267</v>
      </c>
      <c r="K609" s="89">
        <v>0</v>
      </c>
      <c r="L609" s="88">
        <v>391755</v>
      </c>
      <c r="M609" s="88"/>
      <c r="N609" s="89">
        <v>820778</v>
      </c>
      <c r="O609" s="89">
        <v>8011377</v>
      </c>
      <c r="P609" s="89">
        <v>0</v>
      </c>
      <c r="Q609" s="88">
        <v>44907</v>
      </c>
      <c r="R609" s="88"/>
      <c r="S609" s="89">
        <v>1594220</v>
      </c>
      <c r="T609" s="90">
        <v>87535</v>
      </c>
      <c r="U609" s="90">
        <v>1681754</v>
      </c>
    </row>
    <row r="610" spans="1:21">
      <c r="A610" s="86">
        <v>96704</v>
      </c>
      <c r="B610" s="87" t="s">
        <v>639</v>
      </c>
      <c r="C610" s="156">
        <v>1.5919999681959191E-4</v>
      </c>
      <c r="D610" s="156">
        <v>1.6990000000000001E-4</v>
      </c>
      <c r="E610" s="88">
        <v>74550</v>
      </c>
      <c r="F610" s="88">
        <v>-93770.868200000012</v>
      </c>
      <c r="G610" s="88">
        <v>71448</v>
      </c>
      <c r="H610" s="88"/>
      <c r="I610" s="89">
        <v>0</v>
      </c>
      <c r="J610" s="89">
        <v>143585</v>
      </c>
      <c r="K610" s="89">
        <v>0</v>
      </c>
      <c r="L610" s="88">
        <v>8646</v>
      </c>
      <c r="M610" s="88"/>
      <c r="N610" s="89">
        <v>16794</v>
      </c>
      <c r="O610" s="89">
        <v>163926</v>
      </c>
      <c r="P610" s="89">
        <v>0</v>
      </c>
      <c r="Q610" s="88">
        <v>0</v>
      </c>
      <c r="R610" s="88"/>
      <c r="S610" s="89">
        <v>32620</v>
      </c>
      <c r="T610" s="90">
        <v>2887</v>
      </c>
      <c r="U610" s="90">
        <v>35507</v>
      </c>
    </row>
    <row r="611" spans="1:21">
      <c r="A611" s="86">
        <v>96708</v>
      </c>
      <c r="B611" s="87" t="s">
        <v>640</v>
      </c>
      <c r="C611" s="156">
        <v>9.8110050665698345E-4</v>
      </c>
      <c r="D611" s="156">
        <v>9.6270000000000004E-4</v>
      </c>
      <c r="E611" s="88">
        <v>459930</v>
      </c>
      <c r="F611" s="88">
        <v>-531331.45860000001</v>
      </c>
      <c r="G611" s="88">
        <v>440312</v>
      </c>
      <c r="H611" s="88"/>
      <c r="I611" s="89">
        <v>0</v>
      </c>
      <c r="J611" s="89">
        <v>884870</v>
      </c>
      <c r="K611" s="89">
        <v>0</v>
      </c>
      <c r="L611" s="88">
        <v>75998</v>
      </c>
      <c r="M611" s="88"/>
      <c r="N611" s="89">
        <v>103499</v>
      </c>
      <c r="O611" s="89">
        <v>1010226</v>
      </c>
      <c r="P611" s="89">
        <v>0</v>
      </c>
      <c r="Q611" s="88">
        <v>0</v>
      </c>
      <c r="R611" s="88"/>
      <c r="S611" s="89">
        <v>201029</v>
      </c>
      <c r="T611" s="90">
        <v>21060</v>
      </c>
      <c r="U611" s="90">
        <v>222090</v>
      </c>
    </row>
    <row r="612" spans="1:21">
      <c r="A612" s="86">
        <v>96711</v>
      </c>
      <c r="B612" s="87" t="s">
        <v>641</v>
      </c>
      <c r="C612" s="156">
        <v>4.2459994784945854E-3</v>
      </c>
      <c r="D612" s="156">
        <v>4.7368000000000002E-3</v>
      </c>
      <c r="E612" s="88">
        <v>1700667</v>
      </c>
      <c r="F612" s="88">
        <v>-2614325.1824000003</v>
      </c>
      <c r="G612" s="88">
        <v>1905579</v>
      </c>
      <c r="H612" s="88"/>
      <c r="I612" s="89">
        <v>0</v>
      </c>
      <c r="J612" s="89">
        <v>3829535</v>
      </c>
      <c r="K612" s="89">
        <v>0</v>
      </c>
      <c r="L612" s="88">
        <v>31177</v>
      </c>
      <c r="M612" s="88"/>
      <c r="N612" s="89">
        <v>447923</v>
      </c>
      <c r="O612" s="89">
        <v>4372051</v>
      </c>
      <c r="P612" s="89">
        <v>0</v>
      </c>
      <c r="Q612" s="88">
        <v>370486</v>
      </c>
      <c r="R612" s="88"/>
      <c r="S612" s="89">
        <v>870014</v>
      </c>
      <c r="T612" s="90">
        <v>-86559</v>
      </c>
      <c r="U612" s="90">
        <v>783455</v>
      </c>
    </row>
    <row r="613" spans="1:21">
      <c r="A613" s="86">
        <v>96721</v>
      </c>
      <c r="B613" s="87" t="s">
        <v>642</v>
      </c>
      <c r="C613" s="156">
        <v>2.5119989420907979E-4</v>
      </c>
      <c r="D613" s="156">
        <v>2.3049999999999999E-4</v>
      </c>
      <c r="E613" s="88">
        <v>85133</v>
      </c>
      <c r="F613" s="88">
        <v>-127217.099</v>
      </c>
      <c r="G613" s="88">
        <v>112737</v>
      </c>
      <c r="H613" s="88"/>
      <c r="I613" s="89">
        <v>0</v>
      </c>
      <c r="J613" s="89">
        <v>226561</v>
      </c>
      <c r="K613" s="89">
        <v>0</v>
      </c>
      <c r="L613" s="88">
        <v>16232</v>
      </c>
      <c r="M613" s="88"/>
      <c r="N613" s="89">
        <v>26500</v>
      </c>
      <c r="O613" s="89">
        <v>258657</v>
      </c>
      <c r="P613" s="89">
        <v>0</v>
      </c>
      <c r="Q613" s="88">
        <v>0</v>
      </c>
      <c r="R613" s="88"/>
      <c r="S613" s="89">
        <v>51471</v>
      </c>
      <c r="T613" s="90">
        <v>5377</v>
      </c>
      <c r="U613" s="90">
        <v>56848</v>
      </c>
    </row>
    <row r="614" spans="1:21">
      <c r="A614" s="86">
        <v>96731</v>
      </c>
      <c r="B614" s="87" t="s">
        <v>643</v>
      </c>
      <c r="C614" s="156">
        <v>1.341996614104017E-4</v>
      </c>
      <c r="D614" s="156">
        <v>1.2870000000000001E-4</v>
      </c>
      <c r="E614" s="88">
        <v>60439</v>
      </c>
      <c r="F614" s="88">
        <v>-71031.846600000004</v>
      </c>
      <c r="G614" s="88">
        <v>60228</v>
      </c>
      <c r="H614" s="88"/>
      <c r="I614" s="89">
        <v>0</v>
      </c>
      <c r="J614" s="89">
        <v>121037</v>
      </c>
      <c r="K614" s="89">
        <v>0</v>
      </c>
      <c r="L614" s="88">
        <v>8335</v>
      </c>
      <c r="M614" s="88"/>
      <c r="N614" s="89">
        <v>14157</v>
      </c>
      <c r="O614" s="89">
        <v>138184</v>
      </c>
      <c r="P614" s="89">
        <v>0</v>
      </c>
      <c r="Q614" s="88">
        <v>18</v>
      </c>
      <c r="R614" s="88"/>
      <c r="S614" s="89">
        <v>27498</v>
      </c>
      <c r="T614" s="90">
        <v>2176</v>
      </c>
      <c r="U614" s="90">
        <v>29674</v>
      </c>
    </row>
    <row r="615" spans="1:21">
      <c r="A615" s="86">
        <v>96733</v>
      </c>
      <c r="B615" s="87" t="s">
        <v>644</v>
      </c>
      <c r="C615" s="156">
        <v>4.2001454764994225E-6</v>
      </c>
      <c r="D615" s="156">
        <v>8.6999999999999997E-6</v>
      </c>
      <c r="E615" s="88">
        <v>3908</v>
      </c>
      <c r="F615" s="88">
        <v>-4801.6866</v>
      </c>
      <c r="G615" s="88">
        <v>1885</v>
      </c>
      <c r="H615" s="88"/>
      <c r="I615" s="89">
        <v>0</v>
      </c>
      <c r="J615" s="89">
        <v>3788</v>
      </c>
      <c r="K615" s="89">
        <v>0</v>
      </c>
      <c r="L615" s="88">
        <v>3128</v>
      </c>
      <c r="M615" s="88"/>
      <c r="N615" s="89">
        <v>443</v>
      </c>
      <c r="O615" s="89">
        <v>4325</v>
      </c>
      <c r="P615" s="89">
        <v>0</v>
      </c>
      <c r="Q615" s="88">
        <v>1420</v>
      </c>
      <c r="R615" s="88"/>
      <c r="S615" s="89">
        <v>861</v>
      </c>
      <c r="T615" s="90">
        <v>674</v>
      </c>
      <c r="U615" s="90">
        <v>1535</v>
      </c>
    </row>
    <row r="616" spans="1:21">
      <c r="A616" s="86">
        <v>96741</v>
      </c>
      <c r="B616" s="87" t="s">
        <v>645</v>
      </c>
      <c r="C616" s="156">
        <v>9.2900087719729668E-5</v>
      </c>
      <c r="D616" s="156">
        <v>8.2000000000000001E-5</v>
      </c>
      <c r="E616" s="88">
        <v>35834</v>
      </c>
      <c r="F616" s="88">
        <v>-45257.275999999998</v>
      </c>
      <c r="G616" s="88">
        <v>41693</v>
      </c>
      <c r="H616" s="88"/>
      <c r="I616" s="89">
        <v>0</v>
      </c>
      <c r="J616" s="89">
        <v>83788</v>
      </c>
      <c r="K616" s="89">
        <v>0</v>
      </c>
      <c r="L616" s="88">
        <v>10067</v>
      </c>
      <c r="M616" s="88"/>
      <c r="N616" s="89">
        <v>9800</v>
      </c>
      <c r="O616" s="89">
        <v>95658</v>
      </c>
      <c r="P616" s="89">
        <v>0</v>
      </c>
      <c r="Q616" s="88">
        <v>0</v>
      </c>
      <c r="R616" s="88"/>
      <c r="S616" s="89">
        <v>19035</v>
      </c>
      <c r="T616" s="90">
        <v>2932</v>
      </c>
      <c r="U616" s="90">
        <v>21967</v>
      </c>
    </row>
    <row r="617" spans="1:21">
      <c r="A617" s="86">
        <v>96751</v>
      </c>
      <c r="B617" s="87" t="s">
        <v>646</v>
      </c>
      <c r="C617" s="156">
        <v>3.0909951235594317E-4</v>
      </c>
      <c r="D617" s="156">
        <v>3.1E-4</v>
      </c>
      <c r="E617" s="88">
        <v>112195</v>
      </c>
      <c r="F617" s="88">
        <v>-171094.58</v>
      </c>
      <c r="G617" s="88">
        <v>138722</v>
      </c>
      <c r="H617" s="88"/>
      <c r="I617" s="89">
        <v>0</v>
      </c>
      <c r="J617" s="89">
        <v>278782</v>
      </c>
      <c r="K617" s="89">
        <v>0</v>
      </c>
      <c r="L617" s="88">
        <v>32647.81</v>
      </c>
      <c r="M617" s="88"/>
      <c r="N617" s="89">
        <v>32608</v>
      </c>
      <c r="O617" s="89">
        <v>318276</v>
      </c>
      <c r="P617" s="89">
        <v>0</v>
      </c>
      <c r="Q617" s="88">
        <v>11731</v>
      </c>
      <c r="R617" s="88"/>
      <c r="S617" s="89">
        <v>63335</v>
      </c>
      <c r="T617" s="90">
        <v>7848</v>
      </c>
      <c r="U617" s="90">
        <v>71183</v>
      </c>
    </row>
    <row r="618" spans="1:21">
      <c r="A618" s="86">
        <v>96801</v>
      </c>
      <c r="B618" s="87" t="s">
        <v>647</v>
      </c>
      <c r="C618" s="156">
        <v>7.0825014372803401E-3</v>
      </c>
      <c r="D618" s="156">
        <v>6.9423999999999996E-3</v>
      </c>
      <c r="E618" s="88">
        <v>3037177</v>
      </c>
      <c r="F618" s="88">
        <v>-3831635.5231999997</v>
      </c>
      <c r="G618" s="88">
        <v>3178584</v>
      </c>
      <c r="H618" s="88"/>
      <c r="I618" s="89">
        <v>0</v>
      </c>
      <c r="J618" s="89">
        <v>6387820</v>
      </c>
      <c r="K618" s="89">
        <v>0</v>
      </c>
      <c r="L618" s="88">
        <v>548289</v>
      </c>
      <c r="M618" s="88"/>
      <c r="N618" s="89">
        <v>747154</v>
      </c>
      <c r="O618" s="89">
        <v>7292758</v>
      </c>
      <c r="P618" s="89">
        <v>0</v>
      </c>
      <c r="Q618" s="88">
        <v>0</v>
      </c>
      <c r="R618" s="88"/>
      <c r="S618" s="89">
        <v>1451218</v>
      </c>
      <c r="T618" s="90">
        <v>167849</v>
      </c>
      <c r="U618" s="90">
        <v>1619068</v>
      </c>
    </row>
    <row r="619" spans="1:21">
      <c r="A619" s="86">
        <v>96804</v>
      </c>
      <c r="B619" s="87" t="s">
        <v>648</v>
      </c>
      <c r="C619" s="156">
        <v>2.2750082402974407E-4</v>
      </c>
      <c r="D619" s="156">
        <v>2.2910000000000001E-4</v>
      </c>
      <c r="E619" s="88">
        <v>88887</v>
      </c>
      <c r="F619" s="88">
        <v>-126444.41380000001</v>
      </c>
      <c r="G619" s="88">
        <v>102101</v>
      </c>
      <c r="H619" s="88"/>
      <c r="I619" s="89">
        <v>0</v>
      </c>
      <c r="J619" s="89">
        <v>205185.89</v>
      </c>
      <c r="K619" s="89">
        <v>0</v>
      </c>
      <c r="L619" s="88">
        <v>6509</v>
      </c>
      <c r="M619" s="88"/>
      <c r="N619" s="89">
        <v>24000</v>
      </c>
      <c r="O619" s="89">
        <v>234254</v>
      </c>
      <c r="P619" s="89">
        <v>0</v>
      </c>
      <c r="Q619" s="88">
        <v>4291</v>
      </c>
      <c r="R619" s="88"/>
      <c r="S619" s="89">
        <v>46615</v>
      </c>
      <c r="T619" s="90">
        <v>1054</v>
      </c>
      <c r="U619" s="90">
        <v>47669</v>
      </c>
    </row>
    <row r="620" spans="1:21">
      <c r="A620" s="86">
        <v>96808</v>
      </c>
      <c r="B620" s="87" t="s">
        <v>649</v>
      </c>
      <c r="C620" s="156">
        <v>1.1994991586594065E-3</v>
      </c>
      <c r="D620" s="156">
        <v>1.2036E-3</v>
      </c>
      <c r="E620" s="88">
        <v>519145</v>
      </c>
      <c r="F620" s="88">
        <v>-664288.5048</v>
      </c>
      <c r="G620" s="88">
        <v>538328</v>
      </c>
      <c r="H620" s="88"/>
      <c r="I620" s="89">
        <v>0</v>
      </c>
      <c r="J620" s="89">
        <v>1081848</v>
      </c>
      <c r="K620" s="89">
        <v>0</v>
      </c>
      <c r="L620" s="88">
        <v>55837</v>
      </c>
      <c r="M620" s="88"/>
      <c r="N620" s="89">
        <v>126539</v>
      </c>
      <c r="O620" s="89">
        <v>1235110</v>
      </c>
      <c r="P620" s="89">
        <v>0</v>
      </c>
      <c r="Q620" s="88">
        <v>0</v>
      </c>
      <c r="R620" s="88"/>
      <c r="S620" s="89">
        <v>245780</v>
      </c>
      <c r="T620" s="90">
        <v>17190</v>
      </c>
      <c r="U620" s="90">
        <v>262970</v>
      </c>
    </row>
    <row r="621" spans="1:21">
      <c r="A621" s="86">
        <v>96811</v>
      </c>
      <c r="B621" s="87" t="s">
        <v>650</v>
      </c>
      <c r="C621" s="156">
        <v>6.0393011669999941E-3</v>
      </c>
      <c r="D621" s="156">
        <v>6.0203000000000001E-3</v>
      </c>
      <c r="E621" s="88">
        <v>2447971</v>
      </c>
      <c r="F621" s="88">
        <v>-3322711.9353999998</v>
      </c>
      <c r="G621" s="88">
        <v>2710402</v>
      </c>
      <c r="H621" s="88"/>
      <c r="I621" s="89">
        <v>0</v>
      </c>
      <c r="J621" s="89">
        <v>5446941</v>
      </c>
      <c r="K621" s="89">
        <v>0</v>
      </c>
      <c r="L621" s="88">
        <v>0</v>
      </c>
      <c r="M621" s="88"/>
      <c r="N621" s="89">
        <v>637104</v>
      </c>
      <c r="O621" s="89">
        <v>6218589</v>
      </c>
      <c r="P621" s="89">
        <v>0</v>
      </c>
      <c r="Q621" s="88">
        <v>64512</v>
      </c>
      <c r="R621" s="88"/>
      <c r="S621" s="89">
        <v>1237465</v>
      </c>
      <c r="T621" s="90">
        <v>-21522</v>
      </c>
      <c r="U621" s="90">
        <v>1215943</v>
      </c>
    </row>
    <row r="622" spans="1:21">
      <c r="A622" s="86">
        <v>96821</v>
      </c>
      <c r="B622" s="87" t="s">
        <v>651</v>
      </c>
      <c r="C622" s="156">
        <v>1.4807997240844177E-3</v>
      </c>
      <c r="D622" s="156">
        <v>1.4963000000000001E-3</v>
      </c>
      <c r="E622" s="88">
        <v>552995</v>
      </c>
      <c r="F622" s="88">
        <v>-825834.90340000007</v>
      </c>
      <c r="G622" s="88">
        <v>664574</v>
      </c>
      <c r="H622" s="88"/>
      <c r="I622" s="89">
        <v>0</v>
      </c>
      <c r="J622" s="89">
        <v>1335557</v>
      </c>
      <c r="K622" s="89">
        <v>0</v>
      </c>
      <c r="L622" s="88">
        <v>0</v>
      </c>
      <c r="M622" s="88"/>
      <c r="N622" s="89">
        <v>156214</v>
      </c>
      <c r="O622" s="89">
        <v>1524761</v>
      </c>
      <c r="P622" s="89">
        <v>0</v>
      </c>
      <c r="Q622" s="88">
        <v>78182</v>
      </c>
      <c r="R622" s="88"/>
      <c r="S622" s="89">
        <v>303419</v>
      </c>
      <c r="T622" s="90">
        <v>-22386</v>
      </c>
      <c r="U622" s="90">
        <v>281032</v>
      </c>
    </row>
    <row r="623" spans="1:21">
      <c r="A623" s="86">
        <v>96831</v>
      </c>
      <c r="B623" s="87" t="s">
        <v>652</v>
      </c>
      <c r="C623" s="156">
        <v>8.3830001684377653E-4</v>
      </c>
      <c r="D623" s="156">
        <v>8.0909999999999999E-4</v>
      </c>
      <c r="E623" s="88">
        <v>349540</v>
      </c>
      <c r="F623" s="88">
        <v>-446556.85379999998</v>
      </c>
      <c r="G623" s="88">
        <v>376224</v>
      </c>
      <c r="H623" s="88"/>
      <c r="I623" s="89">
        <v>0</v>
      </c>
      <c r="J623" s="89">
        <v>756076</v>
      </c>
      <c r="K623" s="89">
        <v>0</v>
      </c>
      <c r="L623" s="88">
        <v>43358</v>
      </c>
      <c r="M623" s="88"/>
      <c r="N623" s="89">
        <v>88435</v>
      </c>
      <c r="O623" s="89">
        <v>863187</v>
      </c>
      <c r="P623" s="89">
        <v>0</v>
      </c>
      <c r="Q623" s="88">
        <v>0</v>
      </c>
      <c r="R623" s="88"/>
      <c r="S623" s="89">
        <v>171769</v>
      </c>
      <c r="T623" s="90">
        <v>12593</v>
      </c>
      <c r="U623" s="90">
        <v>184362</v>
      </c>
    </row>
    <row r="624" spans="1:21">
      <c r="A624" s="86">
        <v>96901</v>
      </c>
      <c r="B624" s="87" t="s">
        <v>653</v>
      </c>
      <c r="C624" s="156">
        <v>7.659995816069313E-4</v>
      </c>
      <c r="D624" s="156">
        <v>7.4260000000000005E-4</v>
      </c>
      <c r="E624" s="88">
        <v>328970</v>
      </c>
      <c r="F624" s="88">
        <v>-409854.30680000002</v>
      </c>
      <c r="G624" s="88">
        <v>343776</v>
      </c>
      <c r="H624" s="88"/>
      <c r="I624" s="89">
        <v>0</v>
      </c>
      <c r="J624" s="89">
        <v>690868</v>
      </c>
      <c r="K624" s="89">
        <v>0</v>
      </c>
      <c r="L624" s="88">
        <v>36588</v>
      </c>
      <c r="M624" s="88"/>
      <c r="N624" s="89">
        <v>80808</v>
      </c>
      <c r="O624" s="89">
        <v>788740</v>
      </c>
      <c r="P624" s="89">
        <v>0</v>
      </c>
      <c r="Q624" s="88">
        <v>0</v>
      </c>
      <c r="R624" s="88"/>
      <c r="S624" s="89">
        <v>156955</v>
      </c>
      <c r="T624" s="90">
        <v>10109</v>
      </c>
      <c r="U624" s="90">
        <v>167064</v>
      </c>
    </row>
    <row r="625" spans="1:21">
      <c r="A625" s="86">
        <v>96911</v>
      </c>
      <c r="B625" s="87" t="s">
        <v>654</v>
      </c>
      <c r="C625" s="156">
        <v>1.1499708649450144E-5</v>
      </c>
      <c r="D625" s="156">
        <v>5.2000000000000002E-6</v>
      </c>
      <c r="E625" s="88">
        <v>4609</v>
      </c>
      <c r="F625" s="88">
        <v>-2869.9736000000003</v>
      </c>
      <c r="G625" s="88">
        <v>5161</v>
      </c>
      <c r="H625" s="88"/>
      <c r="I625" s="89">
        <v>0</v>
      </c>
      <c r="J625" s="89">
        <v>10372</v>
      </c>
      <c r="K625" s="89">
        <v>0</v>
      </c>
      <c r="L625" s="88">
        <v>5530</v>
      </c>
      <c r="M625" s="88"/>
      <c r="N625" s="89">
        <v>1213</v>
      </c>
      <c r="O625" s="89">
        <v>11841</v>
      </c>
      <c r="P625" s="89">
        <v>0</v>
      </c>
      <c r="Q625" s="88">
        <v>0</v>
      </c>
      <c r="R625" s="88"/>
      <c r="S625" s="89">
        <v>2356</v>
      </c>
      <c r="T625" s="90">
        <v>1533</v>
      </c>
      <c r="U625" s="90">
        <v>3890</v>
      </c>
    </row>
    <row r="626" spans="1:21">
      <c r="A626" s="86">
        <v>96912</v>
      </c>
      <c r="B626" s="87" t="s">
        <v>655</v>
      </c>
      <c r="C626" s="156">
        <v>5.5900928230460225E-5</v>
      </c>
      <c r="D626" s="156">
        <v>4.6799999999999999E-5</v>
      </c>
      <c r="E626" s="88">
        <v>20812</v>
      </c>
      <c r="F626" s="88">
        <v>-25829.7624</v>
      </c>
      <c r="G626" s="88">
        <v>25088</v>
      </c>
      <c r="H626" s="88"/>
      <c r="I626" s="89">
        <v>0</v>
      </c>
      <c r="J626" s="89">
        <v>50417</v>
      </c>
      <c r="K626" s="89">
        <v>0</v>
      </c>
      <c r="L626" s="88">
        <v>10958</v>
      </c>
      <c r="M626" s="88"/>
      <c r="N626" s="89">
        <v>5897</v>
      </c>
      <c r="O626" s="89">
        <v>57560</v>
      </c>
      <c r="P626" s="89">
        <v>0</v>
      </c>
      <c r="Q626" s="88">
        <v>0</v>
      </c>
      <c r="R626" s="88"/>
      <c r="S626" s="89">
        <v>11454</v>
      </c>
      <c r="T626" s="90">
        <v>3316</v>
      </c>
      <c r="U626" s="90">
        <v>14771</v>
      </c>
    </row>
    <row r="627" spans="1:21">
      <c r="A627" s="86">
        <v>96918</v>
      </c>
      <c r="B627" s="87" t="s">
        <v>656</v>
      </c>
      <c r="C627" s="156">
        <v>4.5100872461445529E-5</v>
      </c>
      <c r="D627" s="156">
        <v>3.8800000000000001E-5</v>
      </c>
      <c r="E627" s="88">
        <v>20761</v>
      </c>
      <c r="F627" s="88">
        <v>-21414.418400000002</v>
      </c>
      <c r="G627" s="88">
        <v>20241</v>
      </c>
      <c r="H627" s="88"/>
      <c r="I627" s="89">
        <v>0</v>
      </c>
      <c r="J627" s="89">
        <v>40676</v>
      </c>
      <c r="K627" s="89">
        <v>0</v>
      </c>
      <c r="L627" s="88">
        <v>18728</v>
      </c>
      <c r="M627" s="88"/>
      <c r="N627" s="89">
        <v>4758</v>
      </c>
      <c r="O627" s="89">
        <v>46439</v>
      </c>
      <c r="P627" s="89">
        <v>0</v>
      </c>
      <c r="Q627" s="88">
        <v>0</v>
      </c>
      <c r="R627" s="88"/>
      <c r="S627" s="89">
        <v>9241</v>
      </c>
      <c r="T627" s="90">
        <v>5807</v>
      </c>
      <c r="U627" s="90">
        <v>15048</v>
      </c>
    </row>
    <row r="628" spans="1:21">
      <c r="A628" s="86">
        <v>97001</v>
      </c>
      <c r="B628" s="87" t="s">
        <v>657</v>
      </c>
      <c r="C628" s="156">
        <v>1.322199111420358E-3</v>
      </c>
      <c r="D628" s="156">
        <v>1.3572E-3</v>
      </c>
      <c r="E628" s="88">
        <v>612403</v>
      </c>
      <c r="F628" s="88">
        <v>-749063.10959999997</v>
      </c>
      <c r="G628" s="88">
        <v>593395</v>
      </c>
      <c r="H628" s="88"/>
      <c r="I628" s="89">
        <v>0</v>
      </c>
      <c r="J628" s="89">
        <v>1192513</v>
      </c>
      <c r="K628" s="89">
        <v>0</v>
      </c>
      <c r="L628" s="88">
        <v>32955</v>
      </c>
      <c r="M628" s="88"/>
      <c r="N628" s="89">
        <v>139483</v>
      </c>
      <c r="O628" s="89">
        <v>1361452</v>
      </c>
      <c r="P628" s="89">
        <v>0</v>
      </c>
      <c r="Q628" s="88">
        <v>34800.61</v>
      </c>
      <c r="R628" s="88"/>
      <c r="S628" s="89">
        <v>270921</v>
      </c>
      <c r="T628" s="90">
        <v>-3012</v>
      </c>
      <c r="U628" s="90">
        <v>267909</v>
      </c>
    </row>
    <row r="629" spans="1:21">
      <c r="A629" s="86">
        <v>97002</v>
      </c>
      <c r="B629" s="87" t="s">
        <v>658</v>
      </c>
      <c r="C629" s="156">
        <v>3.923002720867063E-4</v>
      </c>
      <c r="D629" s="156">
        <v>3.5819999999999998E-4</v>
      </c>
      <c r="E629" s="88">
        <v>137393</v>
      </c>
      <c r="F629" s="88">
        <v>-197697.0276</v>
      </c>
      <c r="G629" s="88">
        <v>176062</v>
      </c>
      <c r="H629" s="88"/>
      <c r="I629" s="89">
        <v>0</v>
      </c>
      <c r="J629" s="89">
        <v>353822</v>
      </c>
      <c r="K629" s="89">
        <v>0</v>
      </c>
      <c r="L629" s="88">
        <v>30256</v>
      </c>
      <c r="M629" s="88"/>
      <c r="N629" s="89">
        <v>41385</v>
      </c>
      <c r="O629" s="89">
        <v>403946</v>
      </c>
      <c r="P629" s="89">
        <v>0</v>
      </c>
      <c r="Q629" s="88">
        <v>0</v>
      </c>
      <c r="R629" s="88"/>
      <c r="S629" s="89">
        <v>80383</v>
      </c>
      <c r="T629" s="90">
        <v>9692</v>
      </c>
      <c r="U629" s="90">
        <v>90075</v>
      </c>
    </row>
    <row r="630" spans="1:21">
      <c r="A630" s="86">
        <v>97004</v>
      </c>
      <c r="B630" s="87" t="s">
        <v>659</v>
      </c>
      <c r="C630" s="156">
        <v>1.4699395070804611E-5</v>
      </c>
      <c r="D630" s="156">
        <v>1.5699999999999999E-5</v>
      </c>
      <c r="E630" s="88">
        <v>10166</v>
      </c>
      <c r="F630" s="88">
        <v>-8665.1125999999986</v>
      </c>
      <c r="G630" s="88">
        <v>6597</v>
      </c>
      <c r="H630" s="88"/>
      <c r="I630" s="89">
        <v>0</v>
      </c>
      <c r="J630" s="89">
        <v>13258</v>
      </c>
      <c r="K630" s="89">
        <v>0</v>
      </c>
      <c r="L630" s="88">
        <v>4261</v>
      </c>
      <c r="M630" s="88"/>
      <c r="N630" s="89">
        <v>1551</v>
      </c>
      <c r="O630" s="89">
        <v>15136</v>
      </c>
      <c r="P630" s="89">
        <v>0</v>
      </c>
      <c r="Q630" s="88">
        <v>0</v>
      </c>
      <c r="R630" s="88"/>
      <c r="S630" s="89">
        <v>3012</v>
      </c>
      <c r="T630" s="90">
        <v>1236</v>
      </c>
      <c r="U630" s="90">
        <v>4248</v>
      </c>
    </row>
    <row r="631" spans="1:21">
      <c r="A631" s="86">
        <v>97005</v>
      </c>
      <c r="B631" s="87" t="s">
        <v>660</v>
      </c>
      <c r="C631" s="156">
        <v>2.3799338904238905E-5</v>
      </c>
      <c r="D631" s="156">
        <v>2.1999999999999999E-5</v>
      </c>
      <c r="E631" s="88">
        <v>13407</v>
      </c>
      <c r="F631" s="88">
        <v>-12142.196</v>
      </c>
      <c r="G631" s="88">
        <v>10681</v>
      </c>
      <c r="H631" s="88"/>
      <c r="I631" s="89">
        <v>0</v>
      </c>
      <c r="J631" s="89">
        <v>21466</v>
      </c>
      <c r="K631" s="89">
        <v>0</v>
      </c>
      <c r="L631" s="88">
        <v>4188</v>
      </c>
      <c r="M631" s="88"/>
      <c r="N631" s="89">
        <v>2511</v>
      </c>
      <c r="O631" s="89">
        <v>24507</v>
      </c>
      <c r="P631" s="89">
        <v>0</v>
      </c>
      <c r="Q631" s="88">
        <v>870.09</v>
      </c>
      <c r="R631" s="88"/>
      <c r="S631" s="89">
        <v>4877</v>
      </c>
      <c r="T631" s="90">
        <v>805</v>
      </c>
      <c r="U631" s="90">
        <v>5682</v>
      </c>
    </row>
    <row r="632" spans="1:21">
      <c r="A632" s="86">
        <v>97008</v>
      </c>
      <c r="B632" s="87" t="s">
        <v>661</v>
      </c>
      <c r="C632" s="156">
        <v>2.6960031932575474E-4</v>
      </c>
      <c r="D632" s="156">
        <v>2.6919999999999998E-4</v>
      </c>
      <c r="E632" s="88">
        <v>104642</v>
      </c>
      <c r="F632" s="88">
        <v>-148576.32559999998</v>
      </c>
      <c r="G632" s="88">
        <v>120995</v>
      </c>
      <c r="H632" s="88"/>
      <c r="I632" s="89">
        <v>0</v>
      </c>
      <c r="J632" s="89">
        <v>243157</v>
      </c>
      <c r="K632" s="89">
        <v>0</v>
      </c>
      <c r="L632" s="88">
        <v>22069</v>
      </c>
      <c r="M632" s="88"/>
      <c r="N632" s="89">
        <v>28441</v>
      </c>
      <c r="O632" s="89">
        <v>277604</v>
      </c>
      <c r="P632" s="89">
        <v>0</v>
      </c>
      <c r="Q632" s="88">
        <v>4023</v>
      </c>
      <c r="R632" s="88"/>
      <c r="S632" s="89">
        <v>55242</v>
      </c>
      <c r="T632" s="90">
        <v>6328</v>
      </c>
      <c r="U632" s="90">
        <v>61569</v>
      </c>
    </row>
    <row r="633" spans="1:21">
      <c r="A633" s="86">
        <v>97010</v>
      </c>
      <c r="B633" s="87" t="s">
        <v>662</v>
      </c>
      <c r="C633" s="156">
        <v>0</v>
      </c>
      <c r="D633" s="156">
        <v>5.1634000000000003E-3</v>
      </c>
      <c r="E633" s="88">
        <v>0</v>
      </c>
      <c r="F633" s="88">
        <v>-2849773.4012000002</v>
      </c>
      <c r="G633" s="88">
        <v>0</v>
      </c>
      <c r="H633" s="88"/>
      <c r="I633" s="89">
        <v>0</v>
      </c>
      <c r="J633" s="89">
        <v>0</v>
      </c>
      <c r="K633" s="89">
        <v>0</v>
      </c>
      <c r="L633" s="88">
        <v>0</v>
      </c>
      <c r="M633" s="88"/>
      <c r="N633" s="89">
        <v>0</v>
      </c>
      <c r="O633" s="89">
        <v>0</v>
      </c>
      <c r="P633" s="89">
        <v>0</v>
      </c>
      <c r="Q633" s="88">
        <v>4621809</v>
      </c>
      <c r="R633" s="88"/>
      <c r="S633" s="89">
        <v>0</v>
      </c>
      <c r="T633" s="90">
        <v>-1282454</v>
      </c>
      <c r="U633" s="90">
        <v>-1282454</v>
      </c>
    </row>
    <row r="634" spans="1:21">
      <c r="A634" s="86">
        <v>97011</v>
      </c>
      <c r="B634" s="87" t="s">
        <v>663</v>
      </c>
      <c r="C634" s="156">
        <v>2.0470996567864236E-3</v>
      </c>
      <c r="D634" s="156">
        <v>2.0693999999999999E-3</v>
      </c>
      <c r="E634" s="88">
        <v>820739</v>
      </c>
      <c r="F634" s="88">
        <v>-1142139.1091999998</v>
      </c>
      <c r="G634" s="88">
        <v>918726</v>
      </c>
      <c r="H634" s="88"/>
      <c r="I634" s="89">
        <v>0</v>
      </c>
      <c r="J634" s="89">
        <v>1846312</v>
      </c>
      <c r="K634" s="89">
        <v>0</v>
      </c>
      <c r="L634" s="88">
        <v>0</v>
      </c>
      <c r="M634" s="88"/>
      <c r="N634" s="89">
        <v>215955</v>
      </c>
      <c r="O634" s="89">
        <v>2107872</v>
      </c>
      <c r="P634" s="89">
        <v>0</v>
      </c>
      <c r="Q634" s="88">
        <v>45455</v>
      </c>
      <c r="R634" s="88"/>
      <c r="S634" s="89">
        <v>419455</v>
      </c>
      <c r="T634" s="90">
        <v>-13198</v>
      </c>
      <c r="U634" s="90">
        <v>406257</v>
      </c>
    </row>
    <row r="635" spans="1:21">
      <c r="A635" s="86">
        <v>97012</v>
      </c>
      <c r="B635" s="87" t="s">
        <v>664</v>
      </c>
      <c r="C635" s="156">
        <v>2.4200413803851582E-5</v>
      </c>
      <c r="D635" s="156">
        <v>3.3099999999999998E-5</v>
      </c>
      <c r="E635" s="88">
        <v>15328</v>
      </c>
      <c r="F635" s="88">
        <v>-18268.485799999999</v>
      </c>
      <c r="G635" s="88">
        <v>10861</v>
      </c>
      <c r="H635" s="88"/>
      <c r="I635" s="89">
        <v>0</v>
      </c>
      <c r="J635" s="89">
        <v>21826</v>
      </c>
      <c r="K635" s="89">
        <v>0</v>
      </c>
      <c r="L635" s="88">
        <v>0</v>
      </c>
      <c r="M635" s="88"/>
      <c r="N635" s="89">
        <v>2553</v>
      </c>
      <c r="O635" s="89">
        <v>24918</v>
      </c>
      <c r="P635" s="89">
        <v>0</v>
      </c>
      <c r="Q635" s="88">
        <v>2625</v>
      </c>
      <c r="R635" s="88"/>
      <c r="S635" s="89">
        <v>4959</v>
      </c>
      <c r="T635" s="90">
        <v>-738</v>
      </c>
      <c r="U635" s="90">
        <v>4221</v>
      </c>
    </row>
    <row r="636" spans="1:21">
      <c r="A636" s="86">
        <v>97013</v>
      </c>
      <c r="B636" s="87" t="s">
        <v>665</v>
      </c>
      <c r="C636" s="156">
        <v>1.1399439924546975E-5</v>
      </c>
      <c r="D636" s="156">
        <v>1.03E-5</v>
      </c>
      <c r="E636" s="88">
        <v>8715</v>
      </c>
      <c r="F636" s="88">
        <v>-5684.7554</v>
      </c>
      <c r="G636" s="88">
        <v>5116</v>
      </c>
      <c r="H636" s="88"/>
      <c r="I636" s="89">
        <v>0</v>
      </c>
      <c r="J636" s="89">
        <v>10282</v>
      </c>
      <c r="K636" s="89">
        <v>0</v>
      </c>
      <c r="L636" s="88">
        <v>3990</v>
      </c>
      <c r="M636" s="88"/>
      <c r="N636" s="89">
        <v>1203</v>
      </c>
      <c r="O636" s="89">
        <v>11738</v>
      </c>
      <c r="P636" s="89">
        <v>0</v>
      </c>
      <c r="Q636" s="88">
        <v>1301</v>
      </c>
      <c r="R636" s="88"/>
      <c r="S636" s="89">
        <v>2336</v>
      </c>
      <c r="T636" s="90">
        <v>610</v>
      </c>
      <c r="U636" s="90">
        <v>2945</v>
      </c>
    </row>
    <row r="637" spans="1:21">
      <c r="A637" s="86">
        <v>97015</v>
      </c>
      <c r="B637" s="87" t="s">
        <v>666</v>
      </c>
      <c r="C637" s="156">
        <v>4.7698946533380974E-5</v>
      </c>
      <c r="D637" s="156">
        <v>4.1199999999999999E-5</v>
      </c>
      <c r="E637" s="88">
        <v>19832</v>
      </c>
      <c r="F637" s="88">
        <v>-22739.0216</v>
      </c>
      <c r="G637" s="88">
        <v>21407</v>
      </c>
      <c r="H637" s="88"/>
      <c r="I637" s="89">
        <v>0</v>
      </c>
      <c r="J637" s="89">
        <v>43021</v>
      </c>
      <c r="K637" s="89">
        <v>0</v>
      </c>
      <c r="L637" s="88">
        <v>4844</v>
      </c>
      <c r="M637" s="88"/>
      <c r="N637" s="89">
        <v>5032</v>
      </c>
      <c r="O637" s="89">
        <v>49116</v>
      </c>
      <c r="P637" s="89">
        <v>0</v>
      </c>
      <c r="Q637" s="88">
        <v>2386.02</v>
      </c>
      <c r="R637" s="88"/>
      <c r="S637" s="89">
        <v>9774</v>
      </c>
      <c r="T637" s="90">
        <v>470</v>
      </c>
      <c r="U637" s="90">
        <v>10244</v>
      </c>
    </row>
    <row r="638" spans="1:21">
      <c r="A638" s="86">
        <v>97018</v>
      </c>
      <c r="B638" s="87" t="s">
        <v>667</v>
      </c>
      <c r="C638" s="156">
        <v>9.5010187330469699E-6</v>
      </c>
      <c r="D638" s="156">
        <v>9.5999999999999996E-6</v>
      </c>
      <c r="E638" s="88">
        <v>7624</v>
      </c>
      <c r="F638" s="88">
        <v>-5298.4128000000001</v>
      </c>
      <c r="G638" s="88">
        <v>4264</v>
      </c>
      <c r="H638" s="88"/>
      <c r="I638" s="89">
        <v>0</v>
      </c>
      <c r="J638" s="89">
        <v>8568</v>
      </c>
      <c r="K638" s="89">
        <v>0</v>
      </c>
      <c r="L638" s="88">
        <v>4824</v>
      </c>
      <c r="M638" s="88"/>
      <c r="N638" s="89">
        <v>1002</v>
      </c>
      <c r="O638" s="89">
        <v>9782</v>
      </c>
      <c r="P638" s="89">
        <v>0</v>
      </c>
      <c r="Q638" s="88">
        <v>0</v>
      </c>
      <c r="R638" s="88"/>
      <c r="S638" s="89">
        <v>1947</v>
      </c>
      <c r="T638" s="90">
        <v>1403</v>
      </c>
      <c r="U638" s="90">
        <v>3349</v>
      </c>
    </row>
    <row r="639" spans="1:21">
      <c r="A639" s="86">
        <v>97101</v>
      </c>
      <c r="B639" s="87" t="s">
        <v>668</v>
      </c>
      <c r="C639" s="156">
        <v>2.5865008328877395E-3</v>
      </c>
      <c r="D639" s="156">
        <v>2.5546000000000002E-3</v>
      </c>
      <c r="E639" s="88">
        <v>1067838</v>
      </c>
      <c r="F639" s="88">
        <v>-1409929.7228000001</v>
      </c>
      <c r="G639" s="88">
        <v>1160806</v>
      </c>
      <c r="H639" s="88"/>
      <c r="I639" s="89">
        <v>0</v>
      </c>
      <c r="J639" s="89">
        <v>2332806</v>
      </c>
      <c r="K639" s="89">
        <v>0</v>
      </c>
      <c r="L639" s="88">
        <v>31750</v>
      </c>
      <c r="M639" s="88"/>
      <c r="N639" s="89">
        <v>272858</v>
      </c>
      <c r="O639" s="89">
        <v>2663285</v>
      </c>
      <c r="P639" s="89">
        <v>0</v>
      </c>
      <c r="Q639" s="88">
        <v>20950.93</v>
      </c>
      <c r="R639" s="88"/>
      <c r="S639" s="89">
        <v>529979</v>
      </c>
      <c r="T639" s="90">
        <v>1305</v>
      </c>
      <c r="U639" s="90">
        <v>531284</v>
      </c>
    </row>
    <row r="640" spans="1:21">
      <c r="A640" s="86">
        <v>97104</v>
      </c>
      <c r="B640" s="87" t="s">
        <v>669</v>
      </c>
      <c r="C640" s="156">
        <v>5.2099629459686736E-5</v>
      </c>
      <c r="D640" s="156">
        <v>4.6300000000000001E-5</v>
      </c>
      <c r="E640" s="88">
        <v>27879</v>
      </c>
      <c r="F640" s="88">
        <v>-25553.803400000001</v>
      </c>
      <c r="G640" s="88">
        <v>23382</v>
      </c>
      <c r="H640" s="88"/>
      <c r="I640" s="89">
        <v>0</v>
      </c>
      <c r="J640" s="89">
        <v>46990</v>
      </c>
      <c r="K640" s="89">
        <v>0</v>
      </c>
      <c r="L640" s="88">
        <v>15368</v>
      </c>
      <c r="M640" s="88"/>
      <c r="N640" s="89">
        <v>5496</v>
      </c>
      <c r="O640" s="89">
        <v>53647</v>
      </c>
      <c r="P640" s="89">
        <v>0</v>
      </c>
      <c r="Q640" s="88">
        <v>0</v>
      </c>
      <c r="R640" s="88"/>
      <c r="S640" s="89">
        <v>10675</v>
      </c>
      <c r="T640" s="90">
        <v>4463</v>
      </c>
      <c r="U640" s="90">
        <v>15139</v>
      </c>
    </row>
    <row r="641" spans="1:21">
      <c r="A641" s="86">
        <v>97111</v>
      </c>
      <c r="B641" s="87" t="s">
        <v>670</v>
      </c>
      <c r="C641" s="156">
        <v>2.5099935675927345E-4</v>
      </c>
      <c r="D641" s="156">
        <v>2.8420000000000002E-4</v>
      </c>
      <c r="E641" s="88">
        <v>102116</v>
      </c>
      <c r="F641" s="88">
        <v>-156855.0956</v>
      </c>
      <c r="G641" s="88">
        <v>112647</v>
      </c>
      <c r="H641" s="88"/>
      <c r="I641" s="89">
        <v>0</v>
      </c>
      <c r="J641" s="89">
        <v>226381</v>
      </c>
      <c r="K641" s="89">
        <v>0</v>
      </c>
      <c r="L641" s="88">
        <v>19973.2</v>
      </c>
      <c r="M641" s="88"/>
      <c r="N641" s="89">
        <v>26479</v>
      </c>
      <c r="O641" s="89">
        <v>258451</v>
      </c>
      <c r="P641" s="89">
        <v>0</v>
      </c>
      <c r="Q641" s="88">
        <v>23585</v>
      </c>
      <c r="R641" s="88"/>
      <c r="S641" s="89">
        <v>51430</v>
      </c>
      <c r="T641" s="90">
        <v>506</v>
      </c>
      <c r="U641" s="90">
        <v>51936</v>
      </c>
    </row>
    <row r="642" spans="1:21">
      <c r="A642" s="86">
        <v>97121</v>
      </c>
      <c r="B642" s="87" t="s">
        <v>671</v>
      </c>
      <c r="C642" s="156">
        <v>1.4950066883062535E-4</v>
      </c>
      <c r="D642" s="156">
        <v>1.473E-4</v>
      </c>
      <c r="E642" s="88">
        <v>58553</v>
      </c>
      <c r="F642" s="88">
        <v>-81297.521399999998</v>
      </c>
      <c r="G642" s="88">
        <v>67095</v>
      </c>
      <c r="H642" s="88"/>
      <c r="I642" s="89">
        <v>0</v>
      </c>
      <c r="J642" s="89">
        <v>134836</v>
      </c>
      <c r="K642" s="89">
        <v>0</v>
      </c>
      <c r="L642" s="88">
        <v>0</v>
      </c>
      <c r="M642" s="88"/>
      <c r="N642" s="89">
        <v>15771</v>
      </c>
      <c r="O642" s="89">
        <v>153938</v>
      </c>
      <c r="P642" s="89">
        <v>0</v>
      </c>
      <c r="Q642" s="88">
        <v>4857</v>
      </c>
      <c r="R642" s="88"/>
      <c r="S642" s="89">
        <v>30633</v>
      </c>
      <c r="T642" s="90">
        <v>-1594</v>
      </c>
      <c r="U642" s="90">
        <v>29039</v>
      </c>
    </row>
    <row r="643" spans="1:21">
      <c r="A643" s="86">
        <v>97131</v>
      </c>
      <c r="B643" s="87" t="s">
        <v>672</v>
      </c>
      <c r="C643" s="156">
        <v>5.9650087264284061E-4</v>
      </c>
      <c r="D643" s="156">
        <v>5.5769999999999995E-4</v>
      </c>
      <c r="E643" s="88">
        <v>220878</v>
      </c>
      <c r="F643" s="88">
        <v>-307804.66859999998</v>
      </c>
      <c r="G643" s="88">
        <v>267706</v>
      </c>
      <c r="H643" s="88"/>
      <c r="I643" s="89">
        <v>0</v>
      </c>
      <c r="J643" s="89">
        <v>537993</v>
      </c>
      <c r="K643" s="89">
        <v>0</v>
      </c>
      <c r="L643" s="88">
        <v>9267</v>
      </c>
      <c r="M643" s="88"/>
      <c r="N643" s="89">
        <v>62927</v>
      </c>
      <c r="O643" s="89">
        <v>614208</v>
      </c>
      <c r="P643" s="89">
        <v>0</v>
      </c>
      <c r="Q643" s="88">
        <v>263.12</v>
      </c>
      <c r="R643" s="88"/>
      <c r="S643" s="89">
        <v>122224</v>
      </c>
      <c r="T643" s="90">
        <v>2338</v>
      </c>
      <c r="U643" s="90">
        <v>124562</v>
      </c>
    </row>
    <row r="644" spans="1:21">
      <c r="A644" s="86">
        <v>97201</v>
      </c>
      <c r="B644" s="87" t="s">
        <v>673</v>
      </c>
      <c r="C644" s="156">
        <v>4.7249965465203454E-4</v>
      </c>
      <c r="D644" s="156">
        <v>4.9109999999999996E-4</v>
      </c>
      <c r="E644" s="88">
        <v>213405</v>
      </c>
      <c r="F644" s="88">
        <v>-271046.92979999998</v>
      </c>
      <c r="G644" s="88">
        <v>212055</v>
      </c>
      <c r="H644" s="88"/>
      <c r="I644" s="89">
        <v>0</v>
      </c>
      <c r="J644" s="89">
        <v>426155.31</v>
      </c>
      <c r="K644" s="89">
        <v>0</v>
      </c>
      <c r="L644" s="88">
        <v>3188</v>
      </c>
      <c r="M644" s="88"/>
      <c r="N644" s="89">
        <v>49845</v>
      </c>
      <c r="O644" s="89">
        <v>486527</v>
      </c>
      <c r="P644" s="89">
        <v>0</v>
      </c>
      <c r="Q644" s="88">
        <v>5669.04</v>
      </c>
      <c r="R644" s="88"/>
      <c r="S644" s="89">
        <v>96816</v>
      </c>
      <c r="T644" s="90">
        <v>-1061</v>
      </c>
      <c r="U644" s="90">
        <v>95755</v>
      </c>
    </row>
    <row r="645" spans="1:21">
      <c r="A645" s="86">
        <v>97211</v>
      </c>
      <c r="B645" s="87" t="s">
        <v>674</v>
      </c>
      <c r="C645" s="156">
        <v>1.7690076905583138E-4</v>
      </c>
      <c r="D645" s="156">
        <v>1.6349999999999999E-4</v>
      </c>
      <c r="E645" s="88">
        <v>66468</v>
      </c>
      <c r="F645" s="88">
        <v>-90238.592999999993</v>
      </c>
      <c r="G645" s="88">
        <v>79392</v>
      </c>
      <c r="H645" s="88"/>
      <c r="I645" s="89">
        <v>0</v>
      </c>
      <c r="J645" s="89">
        <v>159549</v>
      </c>
      <c r="K645" s="89">
        <v>0</v>
      </c>
      <c r="L645" s="88">
        <v>4840</v>
      </c>
      <c r="M645" s="88"/>
      <c r="N645" s="89">
        <v>18662</v>
      </c>
      <c r="O645" s="89">
        <v>182152</v>
      </c>
      <c r="P645" s="89">
        <v>0</v>
      </c>
      <c r="Q645" s="88">
        <v>493.35</v>
      </c>
      <c r="R645" s="88"/>
      <c r="S645" s="89">
        <v>36247</v>
      </c>
      <c r="T645" s="90">
        <v>1102</v>
      </c>
      <c r="U645" s="90">
        <v>37349</v>
      </c>
    </row>
    <row r="646" spans="1:21">
      <c r="A646" s="86">
        <v>97213</v>
      </c>
      <c r="B646" s="87" t="s">
        <v>675</v>
      </c>
      <c r="C646" s="156">
        <v>4.0800458260042932E-5</v>
      </c>
      <c r="D646" s="156">
        <v>4.0899999999999998E-5</v>
      </c>
      <c r="E646" s="88">
        <v>17054</v>
      </c>
      <c r="F646" s="88">
        <v>-22573.446199999998</v>
      </c>
      <c r="G646" s="88">
        <v>18311</v>
      </c>
      <c r="H646" s="88"/>
      <c r="I646" s="89">
        <v>0</v>
      </c>
      <c r="J646" s="89">
        <v>36798</v>
      </c>
      <c r="K646" s="89">
        <v>0</v>
      </c>
      <c r="L646" s="88">
        <v>2295</v>
      </c>
      <c r="M646" s="88"/>
      <c r="N646" s="89">
        <v>4304</v>
      </c>
      <c r="O646" s="89">
        <v>42011</v>
      </c>
      <c r="P646" s="89">
        <v>0</v>
      </c>
      <c r="Q646" s="88">
        <v>0</v>
      </c>
      <c r="R646" s="88"/>
      <c r="S646" s="89">
        <v>8360</v>
      </c>
      <c r="T646" s="90">
        <v>750</v>
      </c>
      <c r="U646" s="90">
        <v>9110</v>
      </c>
    </row>
    <row r="647" spans="1:21">
      <c r="A647" s="86">
        <v>97217</v>
      </c>
      <c r="B647" s="87" t="s">
        <v>676</v>
      </c>
      <c r="C647" s="156">
        <v>5.0000670818380393E-6</v>
      </c>
      <c r="D647" s="156">
        <v>5.5999999999999997E-6</v>
      </c>
      <c r="E647" s="88">
        <v>6399</v>
      </c>
      <c r="F647" s="88">
        <v>-3090.7408</v>
      </c>
      <c r="G647" s="88">
        <v>2244</v>
      </c>
      <c r="H647" s="88"/>
      <c r="I647" s="89">
        <v>0</v>
      </c>
      <c r="J647" s="89">
        <v>4509.58</v>
      </c>
      <c r="K647" s="89">
        <v>0</v>
      </c>
      <c r="L647" s="88">
        <v>5254</v>
      </c>
      <c r="M647" s="88"/>
      <c r="N647" s="89">
        <v>527.46500000000003</v>
      </c>
      <c r="O647" s="89">
        <v>5148</v>
      </c>
      <c r="P647" s="89">
        <v>0</v>
      </c>
      <c r="Q647" s="88">
        <v>0</v>
      </c>
      <c r="R647" s="88"/>
      <c r="S647" s="89">
        <v>1024.51</v>
      </c>
      <c r="T647" s="90">
        <v>1537</v>
      </c>
      <c r="U647" s="90">
        <v>2561</v>
      </c>
    </row>
    <row r="648" spans="1:21">
      <c r="A648" s="86">
        <v>97221</v>
      </c>
      <c r="B648" s="87" t="s">
        <v>677</v>
      </c>
      <c r="C648" s="156">
        <v>6.2991041178057655E-6</v>
      </c>
      <c r="D648" s="156">
        <v>7.9000000000000006E-6</v>
      </c>
      <c r="E648" s="88">
        <v>5542</v>
      </c>
      <c r="F648" s="88">
        <v>-4360.1522000000004</v>
      </c>
      <c r="G648" s="88">
        <v>2827</v>
      </c>
      <c r="H648" s="88"/>
      <c r="I648" s="89">
        <v>0</v>
      </c>
      <c r="J648" s="89">
        <v>5682</v>
      </c>
      <c r="K648" s="89">
        <v>0</v>
      </c>
      <c r="L648" s="88">
        <v>3966</v>
      </c>
      <c r="M648" s="88"/>
      <c r="N648" s="89">
        <v>665</v>
      </c>
      <c r="O648" s="89">
        <v>6487</v>
      </c>
      <c r="P648" s="89">
        <v>0</v>
      </c>
      <c r="Q648" s="88">
        <v>0</v>
      </c>
      <c r="R648" s="88"/>
      <c r="S648" s="89">
        <v>1291</v>
      </c>
      <c r="T648" s="90">
        <v>1237</v>
      </c>
      <c r="U648" s="90">
        <v>2528</v>
      </c>
    </row>
    <row r="649" spans="1:21">
      <c r="A649" s="86">
        <v>97301</v>
      </c>
      <c r="B649" s="87" t="s">
        <v>678</v>
      </c>
      <c r="C649" s="156">
        <v>2.6904995543573064E-3</v>
      </c>
      <c r="D649" s="156">
        <v>2.6635999999999999E-3</v>
      </c>
      <c r="E649" s="88">
        <v>1137457</v>
      </c>
      <c r="F649" s="88">
        <v>-1470088.7848</v>
      </c>
      <c r="G649" s="88">
        <v>1207480</v>
      </c>
      <c r="H649" s="88"/>
      <c r="I649" s="89">
        <v>0</v>
      </c>
      <c r="J649" s="89">
        <v>2426605</v>
      </c>
      <c r="K649" s="89">
        <v>0</v>
      </c>
      <c r="L649" s="88">
        <v>49765</v>
      </c>
      <c r="M649" s="88"/>
      <c r="N649" s="89">
        <v>283829</v>
      </c>
      <c r="O649" s="89">
        <v>2770373</v>
      </c>
      <c r="P649" s="89">
        <v>0</v>
      </c>
      <c r="Q649" s="88">
        <v>24565.84</v>
      </c>
      <c r="R649" s="88"/>
      <c r="S649" s="89">
        <v>551289</v>
      </c>
      <c r="T649" s="90">
        <v>4812</v>
      </c>
      <c r="U649" s="90">
        <v>556100</v>
      </c>
    </row>
    <row r="650" spans="1:21">
      <c r="A650" s="86">
        <v>97304</v>
      </c>
      <c r="B650" s="87" t="s">
        <v>679</v>
      </c>
      <c r="C650" s="156">
        <v>1.8500693841578094E-5</v>
      </c>
      <c r="D650" s="156">
        <v>1.8600000000000001E-5</v>
      </c>
      <c r="E650" s="88">
        <v>11667</v>
      </c>
      <c r="F650" s="88">
        <v>-10265.674800000001</v>
      </c>
      <c r="G650" s="88">
        <v>8303</v>
      </c>
      <c r="H650" s="88"/>
      <c r="I650" s="89">
        <v>0</v>
      </c>
      <c r="J650" s="89">
        <v>16685</v>
      </c>
      <c r="K650" s="89">
        <v>0</v>
      </c>
      <c r="L650" s="88">
        <v>5672</v>
      </c>
      <c r="M650" s="88"/>
      <c r="N650" s="89">
        <v>1952</v>
      </c>
      <c r="O650" s="89">
        <v>19049</v>
      </c>
      <c r="P650" s="89">
        <v>0</v>
      </c>
      <c r="Q650" s="88">
        <v>0</v>
      </c>
      <c r="R650" s="88"/>
      <c r="S650" s="89">
        <v>3791</v>
      </c>
      <c r="T650" s="90">
        <v>1665</v>
      </c>
      <c r="U650" s="90">
        <v>5456</v>
      </c>
    </row>
    <row r="651" spans="1:21">
      <c r="A651" s="86">
        <v>97311</v>
      </c>
      <c r="B651" s="87" t="s">
        <v>680</v>
      </c>
      <c r="C651" s="156">
        <v>1.031098949281477E-3</v>
      </c>
      <c r="D651" s="156">
        <v>9.9400000000000009E-4</v>
      </c>
      <c r="E651" s="88">
        <v>387074</v>
      </c>
      <c r="F651" s="88">
        <v>-548606.49200000009</v>
      </c>
      <c r="G651" s="88">
        <v>462751</v>
      </c>
      <c r="H651" s="88"/>
      <c r="I651" s="89">
        <v>0</v>
      </c>
      <c r="J651" s="89">
        <v>929966</v>
      </c>
      <c r="K651" s="89">
        <v>0</v>
      </c>
      <c r="L651" s="88">
        <v>0</v>
      </c>
      <c r="M651" s="88"/>
      <c r="N651" s="89">
        <v>108774</v>
      </c>
      <c r="O651" s="89">
        <v>1061710</v>
      </c>
      <c r="P651" s="89">
        <v>0</v>
      </c>
      <c r="Q651" s="88">
        <v>52902</v>
      </c>
      <c r="R651" s="88"/>
      <c r="S651" s="89">
        <v>211274</v>
      </c>
      <c r="T651" s="90">
        <v>-17632</v>
      </c>
      <c r="U651" s="90">
        <v>193642</v>
      </c>
    </row>
    <row r="652" spans="1:21">
      <c r="A652" s="86">
        <v>97401</v>
      </c>
      <c r="B652" s="87" t="s">
        <v>681</v>
      </c>
      <c r="C652" s="156">
        <v>6.9844007450289665E-3</v>
      </c>
      <c r="D652" s="156">
        <v>7.1510000000000002E-3</v>
      </c>
      <c r="E652" s="88">
        <v>2922854</v>
      </c>
      <c r="F652" s="88">
        <v>-3946765.6180000002</v>
      </c>
      <c r="G652" s="88">
        <v>3134557</v>
      </c>
      <c r="H652" s="88"/>
      <c r="I652" s="89">
        <v>0</v>
      </c>
      <c r="J652" s="89">
        <v>6299342</v>
      </c>
      <c r="K652" s="89">
        <v>0</v>
      </c>
      <c r="L652" s="88">
        <v>0</v>
      </c>
      <c r="M652" s="88"/>
      <c r="N652" s="89">
        <v>736805</v>
      </c>
      <c r="O652" s="89">
        <v>7191746</v>
      </c>
      <c r="P652" s="89">
        <v>0</v>
      </c>
      <c r="Q652" s="88">
        <v>173025</v>
      </c>
      <c r="R652" s="88"/>
      <c r="S652" s="89">
        <v>1431118</v>
      </c>
      <c r="T652" s="90">
        <v>-53476</v>
      </c>
      <c r="U652" s="90">
        <v>1377642</v>
      </c>
    </row>
    <row r="653" spans="1:21">
      <c r="A653" s="86">
        <v>97402</v>
      </c>
      <c r="B653" s="87" t="s">
        <v>682</v>
      </c>
      <c r="C653" s="156">
        <v>2.3799338904238905E-5</v>
      </c>
      <c r="D653" s="156">
        <v>2.83E-5</v>
      </c>
      <c r="E653" s="88">
        <v>15900</v>
      </c>
      <c r="F653" s="88">
        <v>-15619.279399999999</v>
      </c>
      <c r="G653" s="88">
        <v>10681</v>
      </c>
      <c r="H653" s="88"/>
      <c r="I653" s="89">
        <v>0</v>
      </c>
      <c r="J653" s="89">
        <v>21466</v>
      </c>
      <c r="K653" s="89">
        <v>0</v>
      </c>
      <c r="L653" s="88">
        <v>2197</v>
      </c>
      <c r="M653" s="88"/>
      <c r="N653" s="89">
        <v>2511</v>
      </c>
      <c r="O653" s="89">
        <v>24507</v>
      </c>
      <c r="P653" s="89">
        <v>0</v>
      </c>
      <c r="Q653" s="88">
        <v>0</v>
      </c>
      <c r="R653" s="88"/>
      <c r="S653" s="89">
        <v>4877</v>
      </c>
      <c r="T653" s="90">
        <v>608</v>
      </c>
      <c r="U653" s="90">
        <v>5485</v>
      </c>
    </row>
    <row r="654" spans="1:21">
      <c r="A654" s="86">
        <v>97404</v>
      </c>
      <c r="B654" s="87" t="s">
        <v>683</v>
      </c>
      <c r="C654" s="156">
        <v>2.1250062278422994E-4</v>
      </c>
      <c r="D654" s="156">
        <v>2.106E-4</v>
      </c>
      <c r="E654" s="88">
        <v>76568</v>
      </c>
      <c r="F654" s="88">
        <v>-116233.9308</v>
      </c>
      <c r="G654" s="88">
        <v>95369</v>
      </c>
      <c r="H654" s="88"/>
      <c r="I654" s="89">
        <v>0</v>
      </c>
      <c r="J654" s="89">
        <v>191657.15</v>
      </c>
      <c r="K654" s="89">
        <v>0</v>
      </c>
      <c r="L654" s="88">
        <v>2969.07</v>
      </c>
      <c r="M654" s="88"/>
      <c r="N654" s="89">
        <v>22417</v>
      </c>
      <c r="O654" s="89">
        <v>218808</v>
      </c>
      <c r="P654" s="89">
        <v>0</v>
      </c>
      <c r="Q654" s="88">
        <v>6744</v>
      </c>
      <c r="R654" s="88"/>
      <c r="S654" s="89">
        <v>43542</v>
      </c>
      <c r="T654" s="90">
        <v>-772</v>
      </c>
      <c r="U654" s="90">
        <v>42769</v>
      </c>
    </row>
    <row r="655" spans="1:21">
      <c r="A655" s="86">
        <v>97405</v>
      </c>
      <c r="B655" s="87" t="s">
        <v>684</v>
      </c>
      <c r="C655" s="156">
        <v>1.0810082641505013E-4</v>
      </c>
      <c r="D655" s="156">
        <v>1.004E-4</v>
      </c>
      <c r="E655" s="88">
        <v>57551</v>
      </c>
      <c r="F655" s="88">
        <v>-55412.567199999998</v>
      </c>
      <c r="G655" s="88">
        <v>48515</v>
      </c>
      <c r="H655" s="88"/>
      <c r="I655" s="89">
        <v>0</v>
      </c>
      <c r="J655" s="89">
        <v>97497</v>
      </c>
      <c r="K655" s="89">
        <v>0</v>
      </c>
      <c r="L655" s="88">
        <v>16036</v>
      </c>
      <c r="M655" s="88"/>
      <c r="N655" s="89">
        <v>11404</v>
      </c>
      <c r="O655" s="89">
        <v>111309</v>
      </c>
      <c r="P655" s="89">
        <v>0</v>
      </c>
      <c r="Q655" s="88">
        <v>14767.61</v>
      </c>
      <c r="R655" s="88"/>
      <c r="S655" s="89">
        <v>22150</v>
      </c>
      <c r="T655" s="90">
        <v>-741</v>
      </c>
      <c r="U655" s="90">
        <v>21409</v>
      </c>
    </row>
    <row r="656" spans="1:21">
      <c r="A656" s="86">
        <v>97408</v>
      </c>
      <c r="B656" s="87" t="s">
        <v>685</v>
      </c>
      <c r="C656" s="156">
        <v>5.1199439129444954E-5</v>
      </c>
      <c r="D656" s="156">
        <v>5.6400000000000002E-5</v>
      </c>
      <c r="E656" s="88">
        <v>27682</v>
      </c>
      <c r="F656" s="88">
        <v>-31128.175200000001</v>
      </c>
      <c r="G656" s="88">
        <v>22978</v>
      </c>
      <c r="H656" s="88"/>
      <c r="I656" s="89">
        <v>0</v>
      </c>
      <c r="J656" s="89">
        <v>46178</v>
      </c>
      <c r="K656" s="89">
        <v>0</v>
      </c>
      <c r="L656" s="88">
        <v>3502</v>
      </c>
      <c r="M656" s="88"/>
      <c r="N656" s="89">
        <v>5401</v>
      </c>
      <c r="O656" s="89">
        <v>52720</v>
      </c>
      <c r="P656" s="89">
        <v>0</v>
      </c>
      <c r="Q656" s="88">
        <v>0</v>
      </c>
      <c r="R656" s="88"/>
      <c r="S656" s="89">
        <v>10491</v>
      </c>
      <c r="T656" s="90">
        <v>1046</v>
      </c>
      <c r="U656" s="90">
        <v>11537</v>
      </c>
    </row>
    <row r="657" spans="1:21">
      <c r="A657" s="86">
        <v>97411</v>
      </c>
      <c r="B657" s="87" t="s">
        <v>686</v>
      </c>
      <c r="C657" s="156">
        <v>7.0987004068369186E-3</v>
      </c>
      <c r="D657" s="156">
        <v>7.3848999999999998E-3</v>
      </c>
      <c r="E657" s="88">
        <v>2623764</v>
      </c>
      <c r="F657" s="88">
        <v>-4075859.2382</v>
      </c>
      <c r="G657" s="88">
        <v>3185854</v>
      </c>
      <c r="H657" s="88"/>
      <c r="I657" s="89">
        <v>0</v>
      </c>
      <c r="J657" s="89">
        <v>6402431</v>
      </c>
      <c r="K657" s="89">
        <v>0</v>
      </c>
      <c r="L657" s="88">
        <v>0</v>
      </c>
      <c r="M657" s="88"/>
      <c r="N657" s="89">
        <v>748863</v>
      </c>
      <c r="O657" s="89">
        <v>7309439</v>
      </c>
      <c r="P657" s="89">
        <v>0</v>
      </c>
      <c r="Q657" s="88">
        <v>655467</v>
      </c>
      <c r="R657" s="88"/>
      <c r="S657" s="89">
        <v>1454538</v>
      </c>
      <c r="T657" s="90">
        <v>-188816</v>
      </c>
      <c r="U657" s="90">
        <v>1265722</v>
      </c>
    </row>
    <row r="658" spans="1:21">
      <c r="A658" s="86">
        <v>97412</v>
      </c>
      <c r="B658" s="87" t="s">
        <v>687</v>
      </c>
      <c r="C658" s="156">
        <v>4.1892005881277701E-3</v>
      </c>
      <c r="D658" s="156">
        <v>4.2068000000000001E-3</v>
      </c>
      <c r="E658" s="88">
        <v>1787262</v>
      </c>
      <c r="F658" s="88">
        <v>-2321808.6424000002</v>
      </c>
      <c r="G658" s="88">
        <v>1880088</v>
      </c>
      <c r="H658" s="88"/>
      <c r="I658" s="89">
        <v>0</v>
      </c>
      <c r="J658" s="89">
        <v>3778307</v>
      </c>
      <c r="K658" s="89">
        <v>0</v>
      </c>
      <c r="L658" s="88">
        <v>108364</v>
      </c>
      <c r="M658" s="88"/>
      <c r="N658" s="89">
        <v>441931</v>
      </c>
      <c r="O658" s="89">
        <v>4313565</v>
      </c>
      <c r="P658" s="89">
        <v>0</v>
      </c>
      <c r="Q658" s="88">
        <v>0</v>
      </c>
      <c r="R658" s="88"/>
      <c r="S658" s="89">
        <v>858375</v>
      </c>
      <c r="T658" s="90">
        <v>32711</v>
      </c>
      <c r="U658" s="90">
        <v>891087</v>
      </c>
    </row>
    <row r="659" spans="1:21">
      <c r="A659" s="86">
        <v>97413</v>
      </c>
      <c r="B659" s="87" t="s">
        <v>688</v>
      </c>
      <c r="C659" s="156">
        <v>2.9319912078018729E-4</v>
      </c>
      <c r="D659" s="156">
        <v>3.0610000000000001E-4</v>
      </c>
      <c r="E659" s="88">
        <v>128543</v>
      </c>
      <c r="F659" s="88">
        <v>-168942.0998</v>
      </c>
      <c r="G659" s="88">
        <v>131586</v>
      </c>
      <c r="H659" s="88"/>
      <c r="I659" s="89">
        <v>0</v>
      </c>
      <c r="J659" s="89">
        <v>264442</v>
      </c>
      <c r="K659" s="89">
        <v>0</v>
      </c>
      <c r="L659" s="88">
        <v>0</v>
      </c>
      <c r="M659" s="88"/>
      <c r="N659" s="89">
        <v>30931</v>
      </c>
      <c r="O659" s="89">
        <v>301904</v>
      </c>
      <c r="P659" s="89">
        <v>0</v>
      </c>
      <c r="Q659" s="88">
        <v>15120</v>
      </c>
      <c r="R659" s="88"/>
      <c r="S659" s="89">
        <v>60077</v>
      </c>
      <c r="T659" s="90">
        <v>-4908</v>
      </c>
      <c r="U659" s="90">
        <v>55169</v>
      </c>
    </row>
    <row r="660" spans="1:21">
      <c r="A660" s="86">
        <v>97421</v>
      </c>
      <c r="B660" s="87" t="s">
        <v>689</v>
      </c>
      <c r="C660" s="156">
        <v>4.1140035008381667E-4</v>
      </c>
      <c r="D660" s="156">
        <v>4.595E-4</v>
      </c>
      <c r="E660" s="88">
        <v>178618</v>
      </c>
      <c r="F660" s="88">
        <v>-253606.321</v>
      </c>
      <c r="G660" s="88">
        <v>184634</v>
      </c>
      <c r="H660" s="88"/>
      <c r="I660" s="89">
        <v>0</v>
      </c>
      <c r="J660" s="89">
        <v>371048</v>
      </c>
      <c r="K660" s="89">
        <v>0</v>
      </c>
      <c r="L660" s="88">
        <v>0</v>
      </c>
      <c r="M660" s="88"/>
      <c r="N660" s="89">
        <v>43400</v>
      </c>
      <c r="O660" s="89">
        <v>423613</v>
      </c>
      <c r="P660" s="89">
        <v>0</v>
      </c>
      <c r="Q660" s="88">
        <v>49361</v>
      </c>
      <c r="R660" s="88"/>
      <c r="S660" s="89">
        <v>84297</v>
      </c>
      <c r="T660" s="90">
        <v>-14669</v>
      </c>
      <c r="U660" s="90">
        <v>69627</v>
      </c>
    </row>
    <row r="661" spans="1:21">
      <c r="A661" s="86">
        <v>97423</v>
      </c>
      <c r="B661" s="87" t="s">
        <v>690</v>
      </c>
      <c r="C661" s="156">
        <v>4.5299181717365128E-5</v>
      </c>
      <c r="D661" s="156">
        <v>4.4499999999999997E-5</v>
      </c>
      <c r="E661" s="88">
        <v>36814</v>
      </c>
      <c r="F661" s="88">
        <v>-24560.350999999999</v>
      </c>
      <c r="G661" s="88">
        <v>20330</v>
      </c>
      <c r="H661" s="88"/>
      <c r="I661" s="89">
        <v>0</v>
      </c>
      <c r="J661" s="89">
        <v>40857</v>
      </c>
      <c r="K661" s="89">
        <v>0</v>
      </c>
      <c r="L661" s="88">
        <v>15480</v>
      </c>
      <c r="M661" s="88"/>
      <c r="N661" s="89">
        <v>4779</v>
      </c>
      <c r="O661" s="89">
        <v>46645</v>
      </c>
      <c r="P661" s="89">
        <v>0</v>
      </c>
      <c r="Q661" s="88">
        <v>0</v>
      </c>
      <c r="R661" s="88"/>
      <c r="S661" s="89">
        <v>9282</v>
      </c>
      <c r="T661" s="90">
        <v>4082</v>
      </c>
      <c r="U661" s="90">
        <v>13364</v>
      </c>
    </row>
    <row r="662" spans="1:21">
      <c r="A662" s="86">
        <v>97431</v>
      </c>
      <c r="B662" s="87" t="s">
        <v>691</v>
      </c>
      <c r="C662" s="156">
        <v>8.7699483188085289E-5</v>
      </c>
      <c r="D662" s="156">
        <v>8.8800000000000004E-5</v>
      </c>
      <c r="E662" s="88">
        <v>39203</v>
      </c>
      <c r="F662" s="88">
        <v>-49010.318400000004</v>
      </c>
      <c r="G662" s="88">
        <v>39359</v>
      </c>
      <c r="H662" s="88"/>
      <c r="I662" s="89">
        <v>0</v>
      </c>
      <c r="J662" s="89">
        <v>79098</v>
      </c>
      <c r="K662" s="89">
        <v>0</v>
      </c>
      <c r="L662" s="88">
        <v>2088</v>
      </c>
      <c r="M662" s="88"/>
      <c r="N662" s="89">
        <v>9252</v>
      </c>
      <c r="O662" s="89">
        <v>90304</v>
      </c>
      <c r="P662" s="89">
        <v>0</v>
      </c>
      <c r="Q662" s="88">
        <v>0</v>
      </c>
      <c r="R662" s="88"/>
      <c r="S662" s="89">
        <v>17970</v>
      </c>
      <c r="T662" s="90">
        <v>559</v>
      </c>
      <c r="U662" s="90">
        <v>18529</v>
      </c>
    </row>
    <row r="663" spans="1:21">
      <c r="A663" s="86">
        <v>97441</v>
      </c>
      <c r="B663" s="87" t="s">
        <v>692</v>
      </c>
      <c r="C663" s="156">
        <v>6.8699673915878086E-5</v>
      </c>
      <c r="D663" s="156">
        <v>6.8100000000000002E-5</v>
      </c>
      <c r="E663" s="88">
        <v>25339</v>
      </c>
      <c r="F663" s="88">
        <v>-37585.6158</v>
      </c>
      <c r="G663" s="88">
        <v>30832</v>
      </c>
      <c r="H663" s="88"/>
      <c r="I663" s="89">
        <v>0</v>
      </c>
      <c r="J663" s="89">
        <v>61962</v>
      </c>
      <c r="K663" s="89">
        <v>0</v>
      </c>
      <c r="L663" s="88">
        <v>609.96</v>
      </c>
      <c r="M663" s="88"/>
      <c r="N663" s="89">
        <v>7247</v>
      </c>
      <c r="O663" s="89">
        <v>70739</v>
      </c>
      <c r="P663" s="89">
        <v>0</v>
      </c>
      <c r="Q663" s="88">
        <v>1727</v>
      </c>
      <c r="R663" s="88"/>
      <c r="S663" s="89">
        <v>14077</v>
      </c>
      <c r="T663" s="90">
        <v>-248</v>
      </c>
      <c r="U663" s="90">
        <v>13829</v>
      </c>
    </row>
    <row r="664" spans="1:21">
      <c r="A664" s="86">
        <v>97451</v>
      </c>
      <c r="B664" s="87" t="s">
        <v>693</v>
      </c>
      <c r="C664" s="156">
        <v>5.1670033678323827E-4</v>
      </c>
      <c r="D664" s="156">
        <v>5.2559999999999998E-4</v>
      </c>
      <c r="E664" s="88">
        <v>208790</v>
      </c>
      <c r="F664" s="88">
        <v>-290088.10080000001</v>
      </c>
      <c r="G664" s="88">
        <v>231892</v>
      </c>
      <c r="H664" s="88"/>
      <c r="I664" s="89">
        <v>0</v>
      </c>
      <c r="J664" s="89">
        <v>466020</v>
      </c>
      <c r="K664" s="89">
        <v>0</v>
      </c>
      <c r="L664" s="88">
        <v>15362.62</v>
      </c>
      <c r="M664" s="88"/>
      <c r="N664" s="89">
        <v>54508</v>
      </c>
      <c r="O664" s="89">
        <v>532039</v>
      </c>
      <c r="P664" s="89">
        <v>0</v>
      </c>
      <c r="Q664" s="88">
        <v>7964</v>
      </c>
      <c r="R664" s="88"/>
      <c r="S664" s="89">
        <v>105873</v>
      </c>
      <c r="T664" s="90">
        <v>3053</v>
      </c>
      <c r="U664" s="90">
        <v>108926</v>
      </c>
    </row>
    <row r="665" spans="1:21">
      <c r="A665" s="86">
        <v>97461</v>
      </c>
      <c r="B665" s="87" t="s">
        <v>694</v>
      </c>
      <c r="C665" s="156">
        <v>5.3859902630209045E-4</v>
      </c>
      <c r="D665" s="156">
        <v>5.7419999999999997E-4</v>
      </c>
      <c r="E665" s="88">
        <v>206134</v>
      </c>
      <c r="F665" s="88">
        <v>-316911.31559999997</v>
      </c>
      <c r="G665" s="88">
        <v>241720</v>
      </c>
      <c r="H665" s="88"/>
      <c r="I665" s="89">
        <v>0</v>
      </c>
      <c r="J665" s="89">
        <v>485772</v>
      </c>
      <c r="K665" s="89">
        <v>0</v>
      </c>
      <c r="L665" s="88">
        <v>6692</v>
      </c>
      <c r="M665" s="88"/>
      <c r="N665" s="89">
        <v>56819</v>
      </c>
      <c r="O665" s="89">
        <v>554589</v>
      </c>
      <c r="P665" s="89">
        <v>0</v>
      </c>
      <c r="Q665" s="88">
        <v>35892</v>
      </c>
      <c r="R665" s="88"/>
      <c r="S665" s="89">
        <v>110360</v>
      </c>
      <c r="T665" s="90">
        <v>-7158</v>
      </c>
      <c r="U665" s="90">
        <v>103202</v>
      </c>
    </row>
    <row r="666" spans="1:21">
      <c r="A666" s="86">
        <v>97463</v>
      </c>
      <c r="B666" s="87" t="s">
        <v>695</v>
      </c>
      <c r="C666" s="156">
        <v>5.6400043661089333E-5</v>
      </c>
      <c r="D666" s="156">
        <v>5.3399999999999997E-5</v>
      </c>
      <c r="E666" s="88">
        <v>22186</v>
      </c>
      <c r="F666" s="88">
        <v>-29472.421199999997</v>
      </c>
      <c r="G666" s="88">
        <v>25312</v>
      </c>
      <c r="H666" s="88"/>
      <c r="I666" s="89">
        <v>0</v>
      </c>
      <c r="J666" s="89">
        <v>50868</v>
      </c>
      <c r="K666" s="89">
        <v>0</v>
      </c>
      <c r="L666" s="88">
        <v>3657</v>
      </c>
      <c r="M666" s="88"/>
      <c r="N666" s="89">
        <v>5950</v>
      </c>
      <c r="O666" s="89">
        <v>58074</v>
      </c>
      <c r="P666" s="89">
        <v>0</v>
      </c>
      <c r="Q666" s="88">
        <v>0</v>
      </c>
      <c r="R666" s="88"/>
      <c r="S666" s="89">
        <v>11556</v>
      </c>
      <c r="T666" s="90">
        <v>1119</v>
      </c>
      <c r="U666" s="90">
        <v>12675</v>
      </c>
    </row>
    <row r="667" spans="1:21">
      <c r="A667" s="86">
        <v>97471</v>
      </c>
      <c r="B667" s="87" t="s">
        <v>696</v>
      </c>
      <c r="C667" s="156">
        <v>1.3099551860127377E-5</v>
      </c>
      <c r="D667" s="156">
        <v>1.33E-5</v>
      </c>
      <c r="E667" s="88">
        <v>8318</v>
      </c>
      <c r="F667" s="88">
        <v>-7340.5093999999999</v>
      </c>
      <c r="G667" s="88">
        <v>5879</v>
      </c>
      <c r="H667" s="88"/>
      <c r="I667" s="89">
        <v>0</v>
      </c>
      <c r="J667" s="89">
        <v>11815</v>
      </c>
      <c r="K667" s="89">
        <v>0</v>
      </c>
      <c r="L667" s="88">
        <v>3951</v>
      </c>
      <c r="M667" s="88"/>
      <c r="N667" s="89">
        <v>1382</v>
      </c>
      <c r="O667" s="89">
        <v>13489</v>
      </c>
      <c r="P667" s="89">
        <v>0</v>
      </c>
      <c r="Q667" s="88">
        <v>0</v>
      </c>
      <c r="R667" s="88"/>
      <c r="S667" s="89">
        <v>2684</v>
      </c>
      <c r="T667" s="90">
        <v>1160</v>
      </c>
      <c r="U667" s="90">
        <v>3845</v>
      </c>
    </row>
    <row r="668" spans="1:21">
      <c r="A668" s="86">
        <v>97481</v>
      </c>
      <c r="B668" s="87" t="s">
        <v>697</v>
      </c>
      <c r="C668" s="156">
        <v>1.1299171199643805E-5</v>
      </c>
      <c r="D668" s="156">
        <v>1.0900000000000001E-5</v>
      </c>
      <c r="E668" s="88">
        <v>5838</v>
      </c>
      <c r="F668" s="88">
        <v>-6015.9062000000004</v>
      </c>
      <c r="G668" s="88">
        <v>5071</v>
      </c>
      <c r="H668" s="88"/>
      <c r="I668" s="89">
        <v>0</v>
      </c>
      <c r="J668" s="89">
        <v>10192</v>
      </c>
      <c r="K668" s="89">
        <v>0</v>
      </c>
      <c r="L668" s="88">
        <v>5813</v>
      </c>
      <c r="M668" s="88"/>
      <c r="N668" s="89">
        <v>1192</v>
      </c>
      <c r="O668" s="89">
        <v>11635</v>
      </c>
      <c r="P668" s="89">
        <v>0</v>
      </c>
      <c r="Q668" s="88">
        <v>0</v>
      </c>
      <c r="R668" s="88"/>
      <c r="S668" s="89">
        <v>2315</v>
      </c>
      <c r="T668" s="90">
        <v>1853</v>
      </c>
      <c r="U668" s="90">
        <v>4169</v>
      </c>
    </row>
    <row r="669" spans="1:21">
      <c r="A669" s="86">
        <v>97491</v>
      </c>
      <c r="B669" s="87" t="s">
        <v>698</v>
      </c>
      <c r="C669" s="156">
        <v>0</v>
      </c>
      <c r="D669" s="156">
        <v>1.9400000000000001E-5</v>
      </c>
      <c r="E669" s="88"/>
      <c r="F669" s="88">
        <v>-10707.209200000001</v>
      </c>
      <c r="G669" s="88">
        <v>0</v>
      </c>
      <c r="H669" s="88"/>
      <c r="I669" s="89">
        <v>0</v>
      </c>
      <c r="J669" s="89">
        <v>0</v>
      </c>
      <c r="K669" s="89">
        <v>0</v>
      </c>
      <c r="L669" s="88">
        <v>0</v>
      </c>
      <c r="M669" s="88"/>
      <c r="N669" s="89">
        <v>0</v>
      </c>
      <c r="O669" s="89">
        <v>0</v>
      </c>
      <c r="P669" s="89">
        <v>0</v>
      </c>
      <c r="Q669" s="88">
        <v>17731</v>
      </c>
      <c r="R669" s="88"/>
      <c r="S669" s="89">
        <v>0</v>
      </c>
      <c r="T669" s="90">
        <v>-4941</v>
      </c>
      <c r="U669" s="90">
        <v>-4941</v>
      </c>
    </row>
    <row r="670" spans="1:21">
      <c r="A670" s="86">
        <v>97501</v>
      </c>
      <c r="B670" s="87" t="s">
        <v>699</v>
      </c>
      <c r="C670" s="156">
        <v>9.765995550057745E-4</v>
      </c>
      <c r="D670" s="156">
        <v>9.7519999999999996E-4</v>
      </c>
      <c r="E670" s="88">
        <v>412613</v>
      </c>
      <c r="F670" s="88">
        <v>-538230.43359999999</v>
      </c>
      <c r="G670" s="88">
        <v>438292</v>
      </c>
      <c r="H670" s="88"/>
      <c r="I670" s="89">
        <v>0</v>
      </c>
      <c r="J670" s="89">
        <v>880811</v>
      </c>
      <c r="K670" s="89">
        <v>0</v>
      </c>
      <c r="L670" s="88">
        <v>56032</v>
      </c>
      <c r="M670" s="88"/>
      <c r="N670" s="89">
        <v>103024</v>
      </c>
      <c r="O670" s="89">
        <v>1005592</v>
      </c>
      <c r="P670" s="89">
        <v>0</v>
      </c>
      <c r="Q670" s="88">
        <v>0</v>
      </c>
      <c r="R670" s="88"/>
      <c r="S670" s="89">
        <v>200107</v>
      </c>
      <c r="T670" s="90">
        <v>17869</v>
      </c>
      <c r="U670" s="90">
        <v>217976</v>
      </c>
    </row>
    <row r="671" spans="1:21">
      <c r="A671" s="86">
        <v>97511</v>
      </c>
      <c r="B671" s="87" t="s">
        <v>700</v>
      </c>
      <c r="C671" s="156">
        <v>2.1719988369135848E-4</v>
      </c>
      <c r="D671" s="156">
        <v>2.2790000000000001E-4</v>
      </c>
      <c r="E671" s="88">
        <v>95918</v>
      </c>
      <c r="F671" s="88">
        <v>-125782.1122</v>
      </c>
      <c r="G671" s="88">
        <v>97478</v>
      </c>
      <c r="H671" s="88"/>
      <c r="I671" s="89">
        <v>0</v>
      </c>
      <c r="J671" s="89">
        <v>195896</v>
      </c>
      <c r="K671" s="89">
        <v>0</v>
      </c>
      <c r="L671" s="88">
        <v>1256</v>
      </c>
      <c r="M671" s="88"/>
      <c r="N671" s="89">
        <v>22913</v>
      </c>
      <c r="O671" s="89">
        <v>223648</v>
      </c>
      <c r="P671" s="89">
        <v>0</v>
      </c>
      <c r="Q671" s="88">
        <v>1771</v>
      </c>
      <c r="R671" s="88"/>
      <c r="S671" s="89">
        <v>44505</v>
      </c>
      <c r="T671" s="90">
        <v>-44</v>
      </c>
      <c r="U671" s="90">
        <v>44461</v>
      </c>
    </row>
    <row r="672" spans="1:21">
      <c r="A672" s="86">
        <v>97521</v>
      </c>
      <c r="B672" s="87" t="s">
        <v>701</v>
      </c>
      <c r="C672" s="156">
        <v>1.4040072499719105E-4</v>
      </c>
      <c r="D672" s="156">
        <v>1.4559999999999999E-4</v>
      </c>
      <c r="E672" s="88">
        <v>49066</v>
      </c>
      <c r="F672" s="88">
        <v>-80359.260799999989</v>
      </c>
      <c r="G672" s="88">
        <v>63011</v>
      </c>
      <c r="H672" s="88"/>
      <c r="I672" s="89">
        <v>0</v>
      </c>
      <c r="J672" s="89">
        <v>126629</v>
      </c>
      <c r="K672" s="89">
        <v>0</v>
      </c>
      <c r="L672" s="88">
        <v>6613.88</v>
      </c>
      <c r="M672" s="88"/>
      <c r="N672" s="89">
        <v>14811</v>
      </c>
      <c r="O672" s="89">
        <v>144568</v>
      </c>
      <c r="P672" s="89">
        <v>0</v>
      </c>
      <c r="Q672" s="88">
        <v>10193</v>
      </c>
      <c r="R672" s="88"/>
      <c r="S672" s="89">
        <v>28768</v>
      </c>
      <c r="T672" s="90">
        <v>-456</v>
      </c>
      <c r="U672" s="90">
        <v>28312</v>
      </c>
    </row>
    <row r="673" spans="1:21">
      <c r="A673" s="86">
        <v>97531</v>
      </c>
      <c r="B673" s="87" t="s">
        <v>702</v>
      </c>
      <c r="C673" s="156">
        <v>3.5100738297769443E-5</v>
      </c>
      <c r="D673" s="156">
        <v>6.5500000000000006E-5</v>
      </c>
      <c r="E673" s="88">
        <v>20544</v>
      </c>
      <c r="F673" s="88">
        <v>-36150.629000000001</v>
      </c>
      <c r="G673" s="88">
        <v>15753</v>
      </c>
      <c r="H673" s="88"/>
      <c r="I673" s="89">
        <v>0</v>
      </c>
      <c r="J673" s="89">
        <v>31657</v>
      </c>
      <c r="K673" s="89">
        <v>0</v>
      </c>
      <c r="L673" s="88">
        <v>0</v>
      </c>
      <c r="M673" s="88"/>
      <c r="N673" s="89">
        <v>3703</v>
      </c>
      <c r="O673" s="89">
        <v>36142</v>
      </c>
      <c r="P673" s="89">
        <v>0</v>
      </c>
      <c r="Q673" s="88">
        <v>20137</v>
      </c>
      <c r="R673" s="88"/>
      <c r="S673" s="89">
        <v>7192</v>
      </c>
      <c r="T673" s="90">
        <v>-5542</v>
      </c>
      <c r="U673" s="90">
        <v>1650</v>
      </c>
    </row>
    <row r="674" spans="1:21">
      <c r="A674" s="86">
        <v>97601</v>
      </c>
      <c r="B674" s="87" t="s">
        <v>703</v>
      </c>
      <c r="C674" s="156">
        <v>4.8238993885709449E-3</v>
      </c>
      <c r="D674" s="156">
        <v>4.8945999999999998E-3</v>
      </c>
      <c r="E674" s="88">
        <v>1952839</v>
      </c>
      <c r="F674" s="88">
        <v>-2701417.8427999998</v>
      </c>
      <c r="G674" s="88">
        <v>2164937</v>
      </c>
      <c r="H674" s="88"/>
      <c r="I674" s="89">
        <v>0</v>
      </c>
      <c r="J674" s="89">
        <v>4350753</v>
      </c>
      <c r="K674" s="89">
        <v>0</v>
      </c>
      <c r="L674" s="88">
        <v>0</v>
      </c>
      <c r="M674" s="88"/>
      <c r="N674" s="89">
        <v>508888</v>
      </c>
      <c r="O674" s="89">
        <v>4967107</v>
      </c>
      <c r="P674" s="89">
        <v>0</v>
      </c>
      <c r="Q674" s="88">
        <v>99926</v>
      </c>
      <c r="R674" s="88"/>
      <c r="S674" s="89">
        <v>988427</v>
      </c>
      <c r="T674" s="90">
        <v>-28855</v>
      </c>
      <c r="U674" s="90">
        <v>959572</v>
      </c>
    </row>
    <row r="675" spans="1:21">
      <c r="A675" s="86">
        <v>97607</v>
      </c>
      <c r="B675" s="87" t="s">
        <v>704</v>
      </c>
      <c r="C675" s="156">
        <v>2.2700839318077515E-5</v>
      </c>
      <c r="D675" s="156">
        <v>2.1500000000000001E-5</v>
      </c>
      <c r="E675" s="88">
        <v>13153</v>
      </c>
      <c r="F675" s="88">
        <v>-11866.237000000001</v>
      </c>
      <c r="G675" s="88">
        <v>10188</v>
      </c>
      <c r="H675" s="88"/>
      <c r="I675" s="89">
        <v>0</v>
      </c>
      <c r="J675" s="89">
        <v>20473</v>
      </c>
      <c r="K675" s="89">
        <v>0</v>
      </c>
      <c r="L675" s="88">
        <v>9315</v>
      </c>
      <c r="M675" s="88"/>
      <c r="N675" s="89">
        <v>2395</v>
      </c>
      <c r="O675" s="89">
        <v>23374</v>
      </c>
      <c r="P675" s="89">
        <v>0</v>
      </c>
      <c r="Q675" s="88">
        <v>0</v>
      </c>
      <c r="R675" s="88"/>
      <c r="S675" s="89">
        <v>4651</v>
      </c>
      <c r="T675" s="90">
        <v>2830</v>
      </c>
      <c r="U675" s="90">
        <v>7482</v>
      </c>
    </row>
    <row r="676" spans="1:21">
      <c r="A676" s="86">
        <v>97611</v>
      </c>
      <c r="B676" s="87" t="s">
        <v>705</v>
      </c>
      <c r="C676" s="156">
        <v>2.7582009974119266E-3</v>
      </c>
      <c r="D676" s="156">
        <v>2.7924E-3</v>
      </c>
      <c r="E676" s="88">
        <v>1054751</v>
      </c>
      <c r="F676" s="88">
        <v>-1541175.8232</v>
      </c>
      <c r="G676" s="88">
        <v>1237864</v>
      </c>
      <c r="H676" s="88"/>
      <c r="I676" s="89">
        <v>0</v>
      </c>
      <c r="J676" s="89">
        <v>2487665</v>
      </c>
      <c r="K676" s="89">
        <v>0</v>
      </c>
      <c r="L676" s="88">
        <v>0</v>
      </c>
      <c r="M676" s="88"/>
      <c r="N676" s="89">
        <v>290971</v>
      </c>
      <c r="O676" s="89">
        <v>2840083</v>
      </c>
      <c r="P676" s="89">
        <v>0</v>
      </c>
      <c r="Q676" s="88">
        <v>175198</v>
      </c>
      <c r="R676" s="88"/>
      <c r="S676" s="89">
        <v>565161</v>
      </c>
      <c r="T676" s="90">
        <v>-52740</v>
      </c>
      <c r="U676" s="90">
        <v>512420</v>
      </c>
    </row>
    <row r="677" spans="1:21">
      <c r="A677" s="86">
        <v>97613</v>
      </c>
      <c r="B677" s="87" t="s">
        <v>706</v>
      </c>
      <c r="C677" s="156">
        <v>1.2099984082537117E-4</v>
      </c>
      <c r="D677" s="156">
        <v>1.3889999999999999E-4</v>
      </c>
      <c r="E677" s="88">
        <v>56232</v>
      </c>
      <c r="F677" s="88">
        <v>-76661.410199999998</v>
      </c>
      <c r="G677" s="88">
        <v>54304</v>
      </c>
      <c r="H677" s="88"/>
      <c r="I677" s="89">
        <v>0</v>
      </c>
      <c r="J677" s="89">
        <v>109132</v>
      </c>
      <c r="K677" s="89">
        <v>0</v>
      </c>
      <c r="L677" s="88">
        <v>0</v>
      </c>
      <c r="M677" s="88"/>
      <c r="N677" s="89">
        <v>12765</v>
      </c>
      <c r="O677" s="89">
        <v>124592</v>
      </c>
      <c r="P677" s="89">
        <v>0</v>
      </c>
      <c r="Q677" s="88">
        <v>7211</v>
      </c>
      <c r="R677" s="88"/>
      <c r="S677" s="89">
        <v>24793</v>
      </c>
      <c r="T677" s="90">
        <v>-1892</v>
      </c>
      <c r="U677" s="90">
        <v>22901</v>
      </c>
    </row>
    <row r="678" spans="1:21">
      <c r="A678" s="86">
        <v>97621</v>
      </c>
      <c r="B678" s="87" t="s">
        <v>707</v>
      </c>
      <c r="C678" s="156">
        <v>5.1289903801246474E-4</v>
      </c>
      <c r="D678" s="156">
        <v>4.1780000000000002E-4</v>
      </c>
      <c r="E678" s="88">
        <v>167007</v>
      </c>
      <c r="F678" s="88">
        <v>-230591.34040000002</v>
      </c>
      <c r="G678" s="88">
        <v>230186</v>
      </c>
      <c r="H678" s="88"/>
      <c r="I678" s="89">
        <v>0</v>
      </c>
      <c r="J678" s="89">
        <v>462593</v>
      </c>
      <c r="K678" s="89">
        <v>0</v>
      </c>
      <c r="L678" s="88">
        <v>33286</v>
      </c>
      <c r="M678" s="88"/>
      <c r="N678" s="89">
        <v>54107</v>
      </c>
      <c r="O678" s="89">
        <v>528126</v>
      </c>
      <c r="P678" s="89">
        <v>0</v>
      </c>
      <c r="Q678" s="88">
        <v>0</v>
      </c>
      <c r="R678" s="88"/>
      <c r="S678" s="89">
        <v>105094</v>
      </c>
      <c r="T678" s="90">
        <v>8725</v>
      </c>
      <c r="U678" s="90">
        <v>113819</v>
      </c>
    </row>
    <row r="679" spans="1:21">
      <c r="A679" s="86">
        <v>97623</v>
      </c>
      <c r="B679" s="87" t="s">
        <v>708</v>
      </c>
      <c r="C679" s="156">
        <v>3.0000001416128625E-5</v>
      </c>
      <c r="D679" s="156">
        <v>2.76E-5</v>
      </c>
      <c r="E679" s="88">
        <v>23381</v>
      </c>
      <c r="F679" s="88">
        <v>-15232.936799999999</v>
      </c>
      <c r="G679" s="88">
        <v>13463.82</v>
      </c>
      <c r="H679" s="88"/>
      <c r="I679" s="89">
        <v>0</v>
      </c>
      <c r="J679" s="89">
        <v>27057.48</v>
      </c>
      <c r="K679" s="89">
        <v>0</v>
      </c>
      <c r="L679" s="88">
        <v>12396</v>
      </c>
      <c r="M679" s="88"/>
      <c r="N679" s="89">
        <v>3164.79</v>
      </c>
      <c r="O679" s="89">
        <v>30890.61</v>
      </c>
      <c r="P679" s="89">
        <v>0</v>
      </c>
      <c r="Q679" s="88">
        <v>0</v>
      </c>
      <c r="R679" s="88"/>
      <c r="S679" s="89">
        <v>6147.06</v>
      </c>
      <c r="T679" s="90">
        <v>3382</v>
      </c>
      <c r="U679" s="90">
        <v>9530</v>
      </c>
    </row>
    <row r="680" spans="1:21">
      <c r="A680" s="86">
        <v>97627</v>
      </c>
      <c r="B680" s="87" t="s">
        <v>709</v>
      </c>
      <c r="C680" s="156">
        <v>9.0999438334342924E-6</v>
      </c>
      <c r="D680" s="156">
        <v>1.36E-5</v>
      </c>
      <c r="E680" s="88">
        <v>5031</v>
      </c>
      <c r="F680" s="88">
        <v>-7506.0848000000005</v>
      </c>
      <c r="G680" s="88">
        <v>4084</v>
      </c>
      <c r="H680" s="88"/>
      <c r="I680" s="89">
        <v>0</v>
      </c>
      <c r="J680" s="89">
        <v>8207</v>
      </c>
      <c r="K680" s="89">
        <v>0</v>
      </c>
      <c r="L680" s="88">
        <v>574</v>
      </c>
      <c r="M680" s="88"/>
      <c r="N680" s="89">
        <v>960</v>
      </c>
      <c r="O680" s="89">
        <v>9370</v>
      </c>
      <c r="P680" s="89">
        <v>0</v>
      </c>
      <c r="Q680" s="88">
        <v>2115</v>
      </c>
      <c r="R680" s="88"/>
      <c r="S680" s="89">
        <v>1865</v>
      </c>
      <c r="T680" s="90">
        <v>-362</v>
      </c>
      <c r="U680" s="90">
        <v>1503</v>
      </c>
    </row>
    <row r="681" spans="1:21">
      <c r="A681" s="86">
        <v>97631</v>
      </c>
      <c r="B681" s="87" t="s">
        <v>710</v>
      </c>
      <c r="C681" s="156">
        <v>1.7239981740462245E-4</v>
      </c>
      <c r="D681" s="156">
        <v>1.628E-4</v>
      </c>
      <c r="E681" s="88">
        <v>69500</v>
      </c>
      <c r="F681" s="88">
        <v>-89852.250400000004</v>
      </c>
      <c r="G681" s="88">
        <v>77372</v>
      </c>
      <c r="H681" s="88"/>
      <c r="I681" s="89">
        <v>0</v>
      </c>
      <c r="J681" s="89">
        <v>155490</v>
      </c>
      <c r="K681" s="89">
        <v>0</v>
      </c>
      <c r="L681" s="88">
        <v>13630</v>
      </c>
      <c r="M681" s="88"/>
      <c r="N681" s="89">
        <v>18187</v>
      </c>
      <c r="O681" s="89">
        <v>177518</v>
      </c>
      <c r="P681" s="89">
        <v>0</v>
      </c>
      <c r="Q681" s="88">
        <v>0</v>
      </c>
      <c r="R681" s="88"/>
      <c r="S681" s="89">
        <v>35325</v>
      </c>
      <c r="T681" s="90">
        <v>4120</v>
      </c>
      <c r="U681" s="90">
        <v>39445</v>
      </c>
    </row>
    <row r="682" spans="1:21">
      <c r="A682" s="86">
        <v>97637</v>
      </c>
      <c r="B682" s="87" t="s">
        <v>711</v>
      </c>
      <c r="C682" s="156">
        <v>6.2010635867893335E-6</v>
      </c>
      <c r="D682" s="156">
        <v>6.4999999999999996E-6</v>
      </c>
      <c r="E682" s="88">
        <v>3662</v>
      </c>
      <c r="F682" s="88">
        <v>-3587.4669999999996</v>
      </c>
      <c r="G682" s="88">
        <v>2783</v>
      </c>
      <c r="H682" s="88"/>
      <c r="I682" s="89">
        <v>0</v>
      </c>
      <c r="J682" s="89">
        <v>5592</v>
      </c>
      <c r="K682" s="89">
        <v>0</v>
      </c>
      <c r="L682" s="88">
        <v>910</v>
      </c>
      <c r="M682" s="88"/>
      <c r="N682" s="89">
        <v>654</v>
      </c>
      <c r="O682" s="89">
        <v>6384</v>
      </c>
      <c r="P682" s="89">
        <v>0</v>
      </c>
      <c r="Q682" s="88">
        <v>0</v>
      </c>
      <c r="R682" s="88"/>
      <c r="S682" s="89">
        <v>1270</v>
      </c>
      <c r="T682" s="90">
        <v>254</v>
      </c>
      <c r="U682" s="90">
        <v>1525</v>
      </c>
    </row>
    <row r="683" spans="1:21">
      <c r="A683" s="86">
        <v>97641</v>
      </c>
      <c r="B683" s="87" t="s">
        <v>712</v>
      </c>
      <c r="C683" s="156">
        <v>5.3900010120170309E-5</v>
      </c>
      <c r="D683" s="156">
        <v>5.8799999999999999E-5</v>
      </c>
      <c r="E683" s="88">
        <v>34147</v>
      </c>
      <c r="F683" s="88">
        <v>-32452.778399999999</v>
      </c>
      <c r="G683" s="88">
        <v>24190</v>
      </c>
      <c r="H683" s="88"/>
      <c r="I683" s="89">
        <v>0</v>
      </c>
      <c r="J683" s="89">
        <v>48613</v>
      </c>
      <c r="K683" s="89">
        <v>0</v>
      </c>
      <c r="L683" s="88">
        <v>6183</v>
      </c>
      <c r="M683" s="88"/>
      <c r="N683" s="89">
        <v>5686</v>
      </c>
      <c r="O683" s="89">
        <v>55500</v>
      </c>
      <c r="P683" s="89">
        <v>0</v>
      </c>
      <c r="Q683" s="88">
        <v>8725</v>
      </c>
      <c r="R683" s="88"/>
      <c r="S683" s="89">
        <v>11044</v>
      </c>
      <c r="T683" s="90">
        <v>-1299</v>
      </c>
      <c r="U683" s="90">
        <v>9745</v>
      </c>
    </row>
    <row r="684" spans="1:21">
      <c r="A684" s="86">
        <v>97651</v>
      </c>
      <c r="B684" s="87" t="s">
        <v>713</v>
      </c>
      <c r="C684" s="156">
        <v>5.4139986601771893E-4</v>
      </c>
      <c r="D684" s="156">
        <v>5.0819999999999999E-4</v>
      </c>
      <c r="E684" s="88">
        <v>198590</v>
      </c>
      <c r="F684" s="88">
        <v>-280484.72759999998</v>
      </c>
      <c r="G684" s="88">
        <v>242977</v>
      </c>
      <c r="H684" s="88"/>
      <c r="I684" s="89">
        <v>0</v>
      </c>
      <c r="J684" s="89">
        <v>488297</v>
      </c>
      <c r="K684" s="89">
        <v>0</v>
      </c>
      <c r="L684" s="88">
        <v>5502</v>
      </c>
      <c r="M684" s="88"/>
      <c r="N684" s="89">
        <v>57114</v>
      </c>
      <c r="O684" s="89">
        <v>557473</v>
      </c>
      <c r="P684" s="89">
        <v>0</v>
      </c>
      <c r="Q684" s="88">
        <v>31347</v>
      </c>
      <c r="R684" s="88"/>
      <c r="S684" s="89">
        <v>110934</v>
      </c>
      <c r="T684" s="90">
        <v>-9044</v>
      </c>
      <c r="U684" s="90">
        <v>101890</v>
      </c>
    </row>
    <row r="685" spans="1:21">
      <c r="A685" s="86">
        <v>97661</v>
      </c>
      <c r="B685" s="87" t="s">
        <v>714</v>
      </c>
      <c r="C685" s="156">
        <v>3.1999092407431414E-5</v>
      </c>
      <c r="D685" s="156">
        <v>4.1E-5</v>
      </c>
      <c r="E685" s="88">
        <v>15968</v>
      </c>
      <c r="F685" s="88">
        <v>-22628.637999999999</v>
      </c>
      <c r="G685" s="88">
        <v>14361</v>
      </c>
      <c r="H685" s="88"/>
      <c r="I685" s="89">
        <v>0</v>
      </c>
      <c r="J685" s="89">
        <v>28861</v>
      </c>
      <c r="K685" s="89">
        <v>0</v>
      </c>
      <c r="L685" s="88">
        <v>7917.52</v>
      </c>
      <c r="M685" s="88"/>
      <c r="N685" s="89">
        <v>3376</v>
      </c>
      <c r="O685" s="89">
        <v>32950</v>
      </c>
      <c r="P685" s="89">
        <v>0</v>
      </c>
      <c r="Q685" s="88">
        <v>4015</v>
      </c>
      <c r="R685" s="88"/>
      <c r="S685" s="89">
        <v>6557</v>
      </c>
      <c r="T685" s="90">
        <v>1597</v>
      </c>
      <c r="U685" s="90">
        <v>8154</v>
      </c>
    </row>
    <row r="686" spans="1:21">
      <c r="A686" s="86">
        <v>97701</v>
      </c>
      <c r="B686" s="87" t="s">
        <v>715</v>
      </c>
      <c r="C686" s="156">
        <v>2.4424993465695811E-3</v>
      </c>
      <c r="D686" s="156">
        <v>2.4356E-3</v>
      </c>
      <c r="E686" s="88">
        <v>1011552</v>
      </c>
      <c r="F686" s="88">
        <v>-1344251.4808</v>
      </c>
      <c r="G686" s="88">
        <v>1096179</v>
      </c>
      <c r="H686" s="88"/>
      <c r="I686" s="89">
        <v>0</v>
      </c>
      <c r="J686" s="89">
        <v>2202930</v>
      </c>
      <c r="K686" s="89">
        <v>0</v>
      </c>
      <c r="L686" s="88">
        <v>16193</v>
      </c>
      <c r="M686" s="88"/>
      <c r="N686" s="89">
        <v>257667</v>
      </c>
      <c r="O686" s="89">
        <v>2515010</v>
      </c>
      <c r="P686" s="89">
        <v>0</v>
      </c>
      <c r="Q686" s="88">
        <v>26195</v>
      </c>
      <c r="R686" s="88"/>
      <c r="S686" s="89">
        <v>500473</v>
      </c>
      <c r="T686" s="90">
        <v>-4522</v>
      </c>
      <c r="U686" s="90">
        <v>495951</v>
      </c>
    </row>
    <row r="687" spans="1:21">
      <c r="A687" s="86">
        <v>97705</v>
      </c>
      <c r="B687" s="87" t="s">
        <v>716</v>
      </c>
      <c r="C687" s="156">
        <v>5.17007827539608E-5</v>
      </c>
      <c r="D687" s="156">
        <v>5.8300000000000001E-5</v>
      </c>
      <c r="E687" s="88">
        <v>20926</v>
      </c>
      <c r="F687" s="88">
        <v>-32176.8194</v>
      </c>
      <c r="G687" s="88">
        <v>23203</v>
      </c>
      <c r="H687" s="88"/>
      <c r="I687" s="89">
        <v>0</v>
      </c>
      <c r="J687" s="89">
        <v>46629</v>
      </c>
      <c r="K687" s="89">
        <v>0</v>
      </c>
      <c r="L687" s="88">
        <v>9594.91</v>
      </c>
      <c r="M687" s="88"/>
      <c r="N687" s="89">
        <v>5454</v>
      </c>
      <c r="O687" s="89">
        <v>53235</v>
      </c>
      <c r="P687" s="89">
        <v>0</v>
      </c>
      <c r="Q687" s="88">
        <v>4776</v>
      </c>
      <c r="R687" s="88"/>
      <c r="S687" s="89">
        <v>10593</v>
      </c>
      <c r="T687" s="90">
        <v>1959</v>
      </c>
      <c r="U687" s="90">
        <v>12552</v>
      </c>
    </row>
    <row r="688" spans="1:21">
      <c r="A688" s="86">
        <v>97711</v>
      </c>
      <c r="B688" s="87" t="s">
        <v>717</v>
      </c>
      <c r="C688" s="156">
        <v>9.6489930890651806E-4</v>
      </c>
      <c r="D688" s="156">
        <v>9.3789999999999998E-4</v>
      </c>
      <c r="E688" s="88">
        <v>378945</v>
      </c>
      <c r="F688" s="88">
        <v>-517643.8922</v>
      </c>
      <c r="G688" s="88">
        <v>433041</v>
      </c>
      <c r="H688" s="88"/>
      <c r="I688" s="89">
        <v>0</v>
      </c>
      <c r="J688" s="89">
        <v>870259</v>
      </c>
      <c r="K688" s="89">
        <v>0</v>
      </c>
      <c r="L688" s="88">
        <v>27003</v>
      </c>
      <c r="M688" s="88"/>
      <c r="N688" s="89">
        <v>101790</v>
      </c>
      <c r="O688" s="89">
        <v>993545</v>
      </c>
      <c r="P688" s="89">
        <v>0</v>
      </c>
      <c r="Q688" s="88">
        <v>0</v>
      </c>
      <c r="R688" s="88"/>
      <c r="S688" s="89">
        <v>197710</v>
      </c>
      <c r="T688" s="90">
        <v>8519</v>
      </c>
      <c r="U688" s="90">
        <v>206229</v>
      </c>
    </row>
    <row r="689" spans="1:21">
      <c r="A689" s="86">
        <v>97713</v>
      </c>
      <c r="B689" s="87" t="s">
        <v>718</v>
      </c>
      <c r="C689" s="156">
        <v>5.5600122055750716E-5</v>
      </c>
      <c r="D689" s="156">
        <v>6.2600000000000004E-5</v>
      </c>
      <c r="E689" s="88">
        <v>18570</v>
      </c>
      <c r="F689" s="88">
        <v>-34550.066800000001</v>
      </c>
      <c r="G689" s="88">
        <v>24953</v>
      </c>
      <c r="H689" s="88"/>
      <c r="I689" s="89">
        <v>0</v>
      </c>
      <c r="J689" s="89">
        <v>50147</v>
      </c>
      <c r="K689" s="89">
        <v>0</v>
      </c>
      <c r="L689" s="88">
        <v>2799</v>
      </c>
      <c r="M689" s="88"/>
      <c r="N689" s="89">
        <v>5865</v>
      </c>
      <c r="O689" s="89">
        <v>57251</v>
      </c>
      <c r="P689" s="89">
        <v>0</v>
      </c>
      <c r="Q689" s="88">
        <v>8186</v>
      </c>
      <c r="R689" s="88"/>
      <c r="S689" s="89">
        <v>11393</v>
      </c>
      <c r="T689" s="90">
        <v>-1207</v>
      </c>
      <c r="U689" s="90">
        <v>10186</v>
      </c>
    </row>
    <row r="690" spans="1:21">
      <c r="A690" s="86">
        <v>97717</v>
      </c>
      <c r="B690" s="87" t="s">
        <v>719</v>
      </c>
      <c r="C690" s="156">
        <v>6.5999102925152736E-6</v>
      </c>
      <c r="D690" s="156">
        <v>1.0200000000000001E-5</v>
      </c>
      <c r="E690" s="88">
        <v>4335</v>
      </c>
      <c r="F690" s="88">
        <v>-5629.5636000000004</v>
      </c>
      <c r="G690" s="88">
        <v>2962</v>
      </c>
      <c r="H690" s="88"/>
      <c r="I690" s="89">
        <v>0</v>
      </c>
      <c r="J690" s="89">
        <v>5953</v>
      </c>
      <c r="K690" s="89">
        <v>0</v>
      </c>
      <c r="L690" s="88">
        <v>0</v>
      </c>
      <c r="M690" s="88"/>
      <c r="N690" s="89">
        <v>696</v>
      </c>
      <c r="O690" s="89">
        <v>6796</v>
      </c>
      <c r="P690" s="89">
        <v>0</v>
      </c>
      <c r="Q690" s="88">
        <v>4817</v>
      </c>
      <c r="R690" s="88"/>
      <c r="S690" s="89">
        <v>1352</v>
      </c>
      <c r="T690" s="90">
        <v>-1522</v>
      </c>
      <c r="U690" s="90">
        <v>-170</v>
      </c>
    </row>
    <row r="691" spans="1:21">
      <c r="A691" s="86">
        <v>97721</v>
      </c>
      <c r="B691" s="87" t="s">
        <v>720</v>
      </c>
      <c r="C691" s="156">
        <v>5.2690100839672069E-4</v>
      </c>
      <c r="D691" s="156">
        <v>6.1399999999999996E-4</v>
      </c>
      <c r="E691" s="88">
        <v>229481</v>
      </c>
      <c r="F691" s="88">
        <v>-338877.652</v>
      </c>
      <c r="G691" s="88">
        <v>236470</v>
      </c>
      <c r="H691" s="88"/>
      <c r="I691" s="89">
        <v>0</v>
      </c>
      <c r="J691" s="89">
        <v>475220</v>
      </c>
      <c r="K691" s="89">
        <v>0</v>
      </c>
      <c r="L691" s="88">
        <v>5208.58</v>
      </c>
      <c r="M691" s="88"/>
      <c r="N691" s="89">
        <v>55584</v>
      </c>
      <c r="O691" s="89">
        <v>542542</v>
      </c>
      <c r="P691" s="89">
        <v>0</v>
      </c>
      <c r="Q691" s="88">
        <v>49743</v>
      </c>
      <c r="R691" s="88"/>
      <c r="S691" s="89">
        <v>107963</v>
      </c>
      <c r="T691" s="90">
        <v>-11280</v>
      </c>
      <c r="U691" s="90">
        <v>96683</v>
      </c>
    </row>
    <row r="692" spans="1:21">
      <c r="A692" s="86">
        <v>97727</v>
      </c>
      <c r="B692" s="87" t="s">
        <v>721</v>
      </c>
      <c r="C692" s="156">
        <v>2.5298913390012968E-5</v>
      </c>
      <c r="D692" s="156">
        <v>2.6400000000000001E-5</v>
      </c>
      <c r="E692" s="88">
        <v>9642</v>
      </c>
      <c r="F692" s="88">
        <v>-14570.635200000001</v>
      </c>
      <c r="G692" s="88">
        <v>11354</v>
      </c>
      <c r="H692" s="88"/>
      <c r="I692" s="89">
        <v>0</v>
      </c>
      <c r="J692" s="89">
        <v>22818</v>
      </c>
      <c r="K692" s="89">
        <v>0</v>
      </c>
      <c r="L692" s="88">
        <v>0</v>
      </c>
      <c r="M692" s="88"/>
      <c r="N692" s="89">
        <v>2669</v>
      </c>
      <c r="O692" s="89">
        <v>26051</v>
      </c>
      <c r="P692" s="89">
        <v>0</v>
      </c>
      <c r="Q692" s="88">
        <v>2991</v>
      </c>
      <c r="R692" s="88"/>
      <c r="S692" s="89">
        <v>5184</v>
      </c>
      <c r="T692" s="90">
        <v>-905</v>
      </c>
      <c r="U692" s="90">
        <v>4279</v>
      </c>
    </row>
    <row r="693" spans="1:21">
      <c r="A693" s="86">
        <v>97731</v>
      </c>
      <c r="B693" s="87" t="s">
        <v>722</v>
      </c>
      <c r="C693" s="156">
        <v>3.3598935618108643E-5</v>
      </c>
      <c r="D693" s="156">
        <v>2.8799999999999999E-5</v>
      </c>
      <c r="E693" s="88">
        <v>16775</v>
      </c>
      <c r="F693" s="88">
        <v>-15895.2384</v>
      </c>
      <c r="G693" s="88">
        <v>15079</v>
      </c>
      <c r="H693" s="88"/>
      <c r="I693" s="89">
        <v>0</v>
      </c>
      <c r="J693" s="89">
        <v>30304</v>
      </c>
      <c r="K693" s="89">
        <v>0</v>
      </c>
      <c r="L693" s="88">
        <v>6942</v>
      </c>
      <c r="M693" s="88"/>
      <c r="N693" s="89">
        <v>3545</v>
      </c>
      <c r="O693" s="89">
        <v>34597</v>
      </c>
      <c r="P693" s="89">
        <v>0</v>
      </c>
      <c r="Q693" s="88">
        <v>0</v>
      </c>
      <c r="R693" s="88"/>
      <c r="S693" s="89">
        <v>6885</v>
      </c>
      <c r="T693" s="90">
        <v>1901</v>
      </c>
      <c r="U693" s="90">
        <v>8786</v>
      </c>
    </row>
    <row r="694" spans="1:21">
      <c r="A694" s="86">
        <v>97801</v>
      </c>
      <c r="B694" s="87" t="s">
        <v>723</v>
      </c>
      <c r="C694" s="156">
        <v>7.4117995272195555E-3</v>
      </c>
      <c r="D694" s="156">
        <v>7.5839999999999996E-3</v>
      </c>
      <c r="E694" s="88">
        <v>3038990</v>
      </c>
      <c r="F694" s="88">
        <v>-4185746.1119999997</v>
      </c>
      <c r="G694" s="88">
        <v>3326371</v>
      </c>
      <c r="H694" s="88"/>
      <c r="I694" s="89">
        <v>0</v>
      </c>
      <c r="J694" s="89">
        <v>6684821</v>
      </c>
      <c r="K694" s="89">
        <v>0</v>
      </c>
      <c r="L694" s="88">
        <v>83852</v>
      </c>
      <c r="M694" s="88"/>
      <c r="N694" s="89">
        <v>781893</v>
      </c>
      <c r="O694" s="89">
        <v>7631834</v>
      </c>
      <c r="P694" s="89">
        <v>0</v>
      </c>
      <c r="Q694" s="88">
        <v>110627</v>
      </c>
      <c r="R694" s="88"/>
      <c r="S694" s="89">
        <v>1518693</v>
      </c>
      <c r="T694" s="90">
        <v>-916</v>
      </c>
      <c r="U694" s="90">
        <v>1517777</v>
      </c>
    </row>
    <row r="695" spans="1:21">
      <c r="A695" s="86">
        <v>97802</v>
      </c>
      <c r="B695" s="87" t="s">
        <v>724</v>
      </c>
      <c r="C695" s="156">
        <v>1.8600071288926568E-4</v>
      </c>
      <c r="D695" s="156">
        <v>2.3250000000000001E-4</v>
      </c>
      <c r="E695" s="88">
        <v>84428</v>
      </c>
      <c r="F695" s="88">
        <v>-128320.93500000001</v>
      </c>
      <c r="G695" s="88">
        <v>83476</v>
      </c>
      <c r="H695" s="88"/>
      <c r="I695" s="89">
        <v>0</v>
      </c>
      <c r="J695" s="89">
        <v>167756</v>
      </c>
      <c r="K695" s="89">
        <v>0</v>
      </c>
      <c r="L695" s="88">
        <v>29284.06</v>
      </c>
      <c r="M695" s="88"/>
      <c r="N695" s="89">
        <v>19622</v>
      </c>
      <c r="O695" s="89">
        <v>191522</v>
      </c>
      <c r="P695" s="89">
        <v>0</v>
      </c>
      <c r="Q695" s="88">
        <v>25905</v>
      </c>
      <c r="R695" s="88"/>
      <c r="S695" s="89">
        <v>38112</v>
      </c>
      <c r="T695" s="90">
        <v>3013</v>
      </c>
      <c r="U695" s="90">
        <v>41124</v>
      </c>
    </row>
    <row r="696" spans="1:21">
      <c r="A696" s="86">
        <v>97803</v>
      </c>
      <c r="B696" s="87" t="s">
        <v>725</v>
      </c>
      <c r="C696" s="156">
        <v>7.6600849438247828E-5</v>
      </c>
      <c r="D696" s="156">
        <v>8.6600000000000004E-5</v>
      </c>
      <c r="E696" s="88">
        <v>36099</v>
      </c>
      <c r="F696" s="88">
        <v>-47796.0988</v>
      </c>
      <c r="G696" s="88">
        <v>34378</v>
      </c>
      <c r="H696" s="88"/>
      <c r="I696" s="89">
        <v>0</v>
      </c>
      <c r="J696" s="89">
        <v>69087</v>
      </c>
      <c r="K696" s="89">
        <v>0</v>
      </c>
      <c r="L696" s="88">
        <v>10731.11</v>
      </c>
      <c r="M696" s="88"/>
      <c r="N696" s="89">
        <v>8081</v>
      </c>
      <c r="O696" s="89">
        <v>78874</v>
      </c>
      <c r="P696" s="89">
        <v>0</v>
      </c>
      <c r="Q696" s="88">
        <v>3194</v>
      </c>
      <c r="R696" s="88"/>
      <c r="S696" s="89">
        <v>15695</v>
      </c>
      <c r="T696" s="90">
        <v>2753</v>
      </c>
      <c r="U696" s="90">
        <v>18448</v>
      </c>
    </row>
    <row r="697" spans="1:21">
      <c r="A697" s="86">
        <v>97805</v>
      </c>
      <c r="B697" s="87" t="s">
        <v>726</v>
      </c>
      <c r="C697" s="156">
        <v>6.7699214860733131E-5</v>
      </c>
      <c r="D697" s="156">
        <v>6.1500000000000004E-5</v>
      </c>
      <c r="E697" s="88">
        <v>31214</v>
      </c>
      <c r="F697" s="88">
        <v>-33942.957000000002</v>
      </c>
      <c r="G697" s="88">
        <v>30383</v>
      </c>
      <c r="H697" s="88"/>
      <c r="I697" s="89">
        <v>0</v>
      </c>
      <c r="J697" s="89">
        <v>61060</v>
      </c>
      <c r="K697" s="89">
        <v>0</v>
      </c>
      <c r="L697" s="88">
        <v>7183</v>
      </c>
      <c r="M697" s="88"/>
      <c r="N697" s="89">
        <v>7142</v>
      </c>
      <c r="O697" s="89">
        <v>69710</v>
      </c>
      <c r="P697" s="89">
        <v>0</v>
      </c>
      <c r="Q697" s="88">
        <v>681.72</v>
      </c>
      <c r="R697" s="88"/>
      <c r="S697" s="89">
        <v>13872</v>
      </c>
      <c r="T697" s="90">
        <v>1652</v>
      </c>
      <c r="U697" s="90">
        <v>15524</v>
      </c>
    </row>
    <row r="698" spans="1:21">
      <c r="A698" s="86">
        <v>97811</v>
      </c>
      <c r="B698" s="87" t="s">
        <v>727</v>
      </c>
      <c r="C698" s="156">
        <v>2.5788001948151762E-3</v>
      </c>
      <c r="D698" s="156">
        <v>2.6984999999999999E-3</v>
      </c>
      <c r="E698" s="88">
        <v>981598</v>
      </c>
      <c r="F698" s="88">
        <v>-1489350.723</v>
      </c>
      <c r="G698" s="88">
        <v>1157350</v>
      </c>
      <c r="H698" s="88"/>
      <c r="I698" s="89">
        <v>0</v>
      </c>
      <c r="J698" s="89">
        <v>2325861</v>
      </c>
      <c r="K698" s="89">
        <v>0</v>
      </c>
      <c r="L698" s="88">
        <v>0</v>
      </c>
      <c r="M698" s="88"/>
      <c r="N698" s="89">
        <v>272045</v>
      </c>
      <c r="O698" s="89">
        <v>2655357</v>
      </c>
      <c r="P698" s="89">
        <v>0</v>
      </c>
      <c r="Q698" s="88">
        <v>152581</v>
      </c>
      <c r="R698" s="88"/>
      <c r="S698" s="89">
        <v>528401</v>
      </c>
      <c r="T698" s="90">
        <v>-40821</v>
      </c>
      <c r="U698" s="90">
        <v>487580</v>
      </c>
    </row>
    <row r="699" spans="1:21">
      <c r="A699" s="86">
        <v>97817</v>
      </c>
      <c r="B699" s="87" t="s">
        <v>728</v>
      </c>
      <c r="C699" s="156">
        <v>7.0990257231443822E-6</v>
      </c>
      <c r="D699" s="156">
        <v>1.8899999999999999E-5</v>
      </c>
      <c r="E699" s="88">
        <v>6943</v>
      </c>
      <c r="F699" s="88">
        <v>-10431.250199999999</v>
      </c>
      <c r="G699" s="88">
        <v>3186</v>
      </c>
      <c r="H699" s="88"/>
      <c r="I699" s="89">
        <v>0</v>
      </c>
      <c r="J699" s="89">
        <v>6404</v>
      </c>
      <c r="K699" s="89">
        <v>0</v>
      </c>
      <c r="L699" s="88">
        <v>2036.19</v>
      </c>
      <c r="M699" s="88"/>
      <c r="N699" s="89">
        <v>749</v>
      </c>
      <c r="O699" s="89">
        <v>7311</v>
      </c>
      <c r="P699" s="89">
        <v>0</v>
      </c>
      <c r="Q699" s="88">
        <v>5075</v>
      </c>
      <c r="R699" s="88"/>
      <c r="S699" s="89">
        <v>1455</v>
      </c>
      <c r="T699" s="90">
        <v>-648</v>
      </c>
      <c r="U699" s="90">
        <v>807</v>
      </c>
    </row>
    <row r="700" spans="1:21">
      <c r="A700" s="86">
        <v>97818</v>
      </c>
      <c r="B700" s="87" t="s">
        <v>729</v>
      </c>
      <c r="C700" s="156">
        <v>8.400290952998845E-6</v>
      </c>
      <c r="D700" s="156">
        <v>9.0999999999999993E-6</v>
      </c>
      <c r="E700" s="88">
        <v>6102</v>
      </c>
      <c r="F700" s="88">
        <v>-5022.4537999999993</v>
      </c>
      <c r="G700" s="88">
        <v>3770</v>
      </c>
      <c r="H700" s="88"/>
      <c r="I700" s="89">
        <v>0</v>
      </c>
      <c r="J700" s="89">
        <v>7576</v>
      </c>
      <c r="K700" s="89">
        <v>0</v>
      </c>
      <c r="L700" s="88">
        <v>1627</v>
      </c>
      <c r="M700" s="88"/>
      <c r="N700" s="89">
        <v>886</v>
      </c>
      <c r="O700" s="89">
        <v>8649</v>
      </c>
      <c r="P700" s="89">
        <v>0</v>
      </c>
      <c r="Q700" s="88">
        <v>6452.42</v>
      </c>
      <c r="R700" s="88"/>
      <c r="S700" s="89">
        <v>1721</v>
      </c>
      <c r="T700" s="90">
        <v>-1732</v>
      </c>
      <c r="U700" s="90">
        <v>-11</v>
      </c>
    </row>
    <row r="701" spans="1:21">
      <c r="A701" s="86">
        <v>97821</v>
      </c>
      <c r="B701" s="87" t="s">
        <v>730</v>
      </c>
      <c r="C701" s="156">
        <v>1.3329947108015993E-4</v>
      </c>
      <c r="D701" s="156">
        <v>1.4779999999999999E-4</v>
      </c>
      <c r="E701" s="88">
        <v>51041</v>
      </c>
      <c r="F701" s="88">
        <v>-81573.4804</v>
      </c>
      <c r="G701" s="88">
        <v>59824</v>
      </c>
      <c r="H701" s="88"/>
      <c r="I701" s="89">
        <v>0</v>
      </c>
      <c r="J701" s="89">
        <v>120225</v>
      </c>
      <c r="K701" s="89">
        <v>0</v>
      </c>
      <c r="L701" s="88">
        <v>0</v>
      </c>
      <c r="M701" s="88"/>
      <c r="N701" s="89">
        <v>14062</v>
      </c>
      <c r="O701" s="89">
        <v>137257</v>
      </c>
      <c r="P701" s="89">
        <v>0</v>
      </c>
      <c r="Q701" s="88">
        <v>30153</v>
      </c>
      <c r="R701" s="88"/>
      <c r="S701" s="89">
        <v>27313</v>
      </c>
      <c r="T701" s="90">
        <v>-9151</v>
      </c>
      <c r="U701" s="90">
        <v>18163</v>
      </c>
    </row>
    <row r="702" spans="1:21">
      <c r="A702" s="86">
        <v>97823</v>
      </c>
      <c r="B702" s="87" t="s">
        <v>731</v>
      </c>
      <c r="C702" s="156">
        <v>2.5800257014528814E-5</v>
      </c>
      <c r="D702" s="156">
        <v>2.73E-5</v>
      </c>
      <c r="E702" s="88">
        <v>12198</v>
      </c>
      <c r="F702" s="88">
        <v>-15067.3614</v>
      </c>
      <c r="G702" s="88">
        <v>11579</v>
      </c>
      <c r="H702" s="88"/>
      <c r="I702" s="89">
        <v>0</v>
      </c>
      <c r="J702" s="89">
        <v>23269</v>
      </c>
      <c r="K702" s="89">
        <v>0</v>
      </c>
      <c r="L702" s="88">
        <v>267</v>
      </c>
      <c r="M702" s="88"/>
      <c r="N702" s="89">
        <v>2722</v>
      </c>
      <c r="O702" s="89">
        <v>26566</v>
      </c>
      <c r="P702" s="89">
        <v>0</v>
      </c>
      <c r="Q702" s="88">
        <v>1785</v>
      </c>
      <c r="R702" s="88"/>
      <c r="S702" s="89">
        <v>5286</v>
      </c>
      <c r="T702" s="90">
        <v>-527</v>
      </c>
      <c r="U702" s="90">
        <v>4759</v>
      </c>
    </row>
    <row r="703" spans="1:21">
      <c r="A703" s="86">
        <v>97831</v>
      </c>
      <c r="B703" s="87" t="s">
        <v>732</v>
      </c>
      <c r="C703" s="156">
        <v>1.5860061266405963E-4</v>
      </c>
      <c r="D703" s="156">
        <v>1.8039999999999999E-4</v>
      </c>
      <c r="E703" s="88">
        <v>72559</v>
      </c>
      <c r="F703" s="88">
        <v>-99566.007199999993</v>
      </c>
      <c r="G703" s="88">
        <v>71179</v>
      </c>
      <c r="H703" s="88"/>
      <c r="I703" s="89">
        <v>0</v>
      </c>
      <c r="J703" s="89">
        <v>143044</v>
      </c>
      <c r="K703" s="89">
        <v>0</v>
      </c>
      <c r="L703" s="88">
        <v>0</v>
      </c>
      <c r="M703" s="88"/>
      <c r="N703" s="89">
        <v>16731</v>
      </c>
      <c r="O703" s="89">
        <v>163308</v>
      </c>
      <c r="P703" s="89">
        <v>0</v>
      </c>
      <c r="Q703" s="88">
        <v>18623</v>
      </c>
      <c r="R703" s="88"/>
      <c r="S703" s="89">
        <v>32497</v>
      </c>
      <c r="T703" s="90">
        <v>-5566</v>
      </c>
      <c r="U703" s="90">
        <v>26931</v>
      </c>
    </row>
    <row r="704" spans="1:21">
      <c r="A704" s="86">
        <v>97837</v>
      </c>
      <c r="B704" s="87" t="s">
        <v>733</v>
      </c>
      <c r="C704" s="156">
        <v>1.3698936015659656E-5</v>
      </c>
      <c r="D704" s="156">
        <v>1.27E-5</v>
      </c>
      <c r="E704" s="88">
        <v>7316</v>
      </c>
      <c r="F704" s="88">
        <v>-7009.3586000000005</v>
      </c>
      <c r="G704" s="88">
        <v>6148</v>
      </c>
      <c r="H704" s="88"/>
      <c r="I704" s="89">
        <v>0</v>
      </c>
      <c r="J704" s="89">
        <v>12356</v>
      </c>
      <c r="K704" s="89">
        <v>0</v>
      </c>
      <c r="L704" s="88">
        <v>2919</v>
      </c>
      <c r="M704" s="88"/>
      <c r="N704" s="89">
        <v>1445</v>
      </c>
      <c r="O704" s="89">
        <v>14107</v>
      </c>
      <c r="P704" s="89">
        <v>0</v>
      </c>
      <c r="Q704" s="88">
        <v>0</v>
      </c>
      <c r="R704" s="88"/>
      <c r="S704" s="89">
        <v>2807</v>
      </c>
      <c r="T704" s="90">
        <v>826</v>
      </c>
      <c r="U704" s="90">
        <v>3633</v>
      </c>
    </row>
    <row r="705" spans="1:21">
      <c r="A705" s="86">
        <v>97840</v>
      </c>
      <c r="B705" s="87" t="s">
        <v>734</v>
      </c>
      <c r="C705" s="156">
        <v>1.4800109434485128E-4</v>
      </c>
      <c r="D705" s="156">
        <v>1.3100000000000001E-4</v>
      </c>
      <c r="E705" s="88">
        <v>106326</v>
      </c>
      <c r="F705" s="88">
        <v>-72301.258000000002</v>
      </c>
      <c r="G705" s="88">
        <v>66422</v>
      </c>
      <c r="H705" s="88"/>
      <c r="I705" s="89">
        <v>0</v>
      </c>
      <c r="J705" s="89">
        <v>133484</v>
      </c>
      <c r="K705" s="89">
        <v>0</v>
      </c>
      <c r="L705" s="88">
        <v>48307</v>
      </c>
      <c r="M705" s="88"/>
      <c r="N705" s="89">
        <v>15613</v>
      </c>
      <c r="O705" s="89">
        <v>152394</v>
      </c>
      <c r="P705" s="89">
        <v>0</v>
      </c>
      <c r="Q705" s="88">
        <v>2912.26</v>
      </c>
      <c r="R705" s="88"/>
      <c r="S705" s="89">
        <v>30325</v>
      </c>
      <c r="T705" s="90">
        <v>11672</v>
      </c>
      <c r="U705" s="90">
        <v>41997</v>
      </c>
    </row>
    <row r="706" spans="1:21">
      <c r="A706" s="86">
        <v>97841</v>
      </c>
      <c r="B706" s="87" t="s">
        <v>735</v>
      </c>
      <c r="C706" s="156">
        <v>1.5699854125949567E-5</v>
      </c>
      <c r="D706" s="156">
        <v>1.6900000000000001E-5</v>
      </c>
      <c r="E706" s="88">
        <v>8559</v>
      </c>
      <c r="F706" s="88">
        <v>-9327.4142000000011</v>
      </c>
      <c r="G706" s="88">
        <v>7046</v>
      </c>
      <c r="H706" s="88"/>
      <c r="I706" s="89">
        <v>0</v>
      </c>
      <c r="J706" s="89">
        <v>14160</v>
      </c>
      <c r="K706" s="89">
        <v>0</v>
      </c>
      <c r="L706" s="88">
        <v>861</v>
      </c>
      <c r="M706" s="88"/>
      <c r="N706" s="89">
        <v>1656</v>
      </c>
      <c r="O706" s="89">
        <v>16166</v>
      </c>
      <c r="P706" s="89">
        <v>0</v>
      </c>
      <c r="Q706" s="88">
        <v>11332.1</v>
      </c>
      <c r="R706" s="88"/>
      <c r="S706" s="89">
        <v>3217</v>
      </c>
      <c r="T706" s="90">
        <v>-3565</v>
      </c>
      <c r="U706" s="90">
        <v>-348</v>
      </c>
    </row>
    <row r="707" spans="1:21">
      <c r="A707" s="86">
        <v>97847</v>
      </c>
      <c r="B707" s="87" t="s">
        <v>736</v>
      </c>
      <c r="C707" s="156">
        <v>2.7005709907253584E-6</v>
      </c>
      <c r="D707" s="156">
        <v>3.1999999999999999E-6</v>
      </c>
      <c r="E707" s="88">
        <v>1857</v>
      </c>
      <c r="F707" s="88">
        <v>-1766.1376</v>
      </c>
      <c r="G707" s="88">
        <v>1212</v>
      </c>
      <c r="H707" s="88"/>
      <c r="I707" s="89">
        <v>0</v>
      </c>
      <c r="J707" s="89">
        <v>2435</v>
      </c>
      <c r="K707" s="89">
        <v>0</v>
      </c>
      <c r="L707" s="88">
        <v>247</v>
      </c>
      <c r="M707" s="88"/>
      <c r="N707" s="89">
        <v>285</v>
      </c>
      <c r="O707" s="89">
        <v>2780</v>
      </c>
      <c r="P707" s="89">
        <v>0</v>
      </c>
      <c r="Q707" s="88">
        <v>218.27</v>
      </c>
      <c r="R707" s="88"/>
      <c r="S707" s="89">
        <v>553</v>
      </c>
      <c r="T707" s="90">
        <v>-8</v>
      </c>
      <c r="U707" s="90">
        <v>545</v>
      </c>
    </row>
    <row r="708" spans="1:21">
      <c r="A708" s="86">
        <v>97851</v>
      </c>
      <c r="B708" s="87" t="s">
        <v>737</v>
      </c>
      <c r="C708" s="156">
        <v>2.7000001274515763E-4</v>
      </c>
      <c r="D708" s="156">
        <v>2.6699999999999998E-4</v>
      </c>
      <c r="E708" s="88">
        <v>104960</v>
      </c>
      <c r="F708" s="88">
        <v>-147362.106</v>
      </c>
      <c r="G708" s="88">
        <v>121174.38</v>
      </c>
      <c r="H708" s="88"/>
      <c r="I708" s="89">
        <v>0</v>
      </c>
      <c r="J708" s="89">
        <v>243517.32</v>
      </c>
      <c r="K708" s="89">
        <v>0</v>
      </c>
      <c r="L708" s="88">
        <v>4374.37</v>
      </c>
      <c r="M708" s="88"/>
      <c r="N708" s="89">
        <v>28483.11</v>
      </c>
      <c r="O708" s="89">
        <v>278015.49</v>
      </c>
      <c r="P708" s="89">
        <v>0</v>
      </c>
      <c r="Q708" s="88">
        <v>2076</v>
      </c>
      <c r="R708" s="88"/>
      <c r="S708" s="89">
        <v>55323.54</v>
      </c>
      <c r="T708" s="90">
        <v>920</v>
      </c>
      <c r="U708" s="90">
        <v>56243</v>
      </c>
    </row>
    <row r="709" spans="1:21">
      <c r="A709" s="86">
        <v>97853</v>
      </c>
      <c r="B709" s="87" t="s">
        <v>738</v>
      </c>
      <c r="C709" s="156">
        <v>1.1140078156130776E-4</v>
      </c>
      <c r="D709" s="156">
        <v>9.5600000000000006E-5</v>
      </c>
      <c r="E709" s="88">
        <v>38359</v>
      </c>
      <c r="F709" s="88">
        <v>-52763.360800000002</v>
      </c>
      <c r="G709" s="88">
        <v>49996</v>
      </c>
      <c r="H709" s="88"/>
      <c r="I709" s="89">
        <v>0</v>
      </c>
      <c r="J709" s="89">
        <v>100473</v>
      </c>
      <c r="K709" s="89">
        <v>0</v>
      </c>
      <c r="L709" s="88">
        <v>8907</v>
      </c>
      <c r="M709" s="88"/>
      <c r="N709" s="89">
        <v>11752</v>
      </c>
      <c r="O709" s="89">
        <v>114707</v>
      </c>
      <c r="P709" s="89">
        <v>0</v>
      </c>
      <c r="Q709" s="88">
        <v>0</v>
      </c>
      <c r="R709" s="88"/>
      <c r="S709" s="89">
        <v>22826</v>
      </c>
      <c r="T709" s="90">
        <v>2583</v>
      </c>
      <c r="U709" s="90">
        <v>25410</v>
      </c>
    </row>
    <row r="710" spans="1:21">
      <c r="A710" s="86">
        <v>97861</v>
      </c>
      <c r="B710" s="87" t="s">
        <v>739</v>
      </c>
      <c r="C710" s="156">
        <v>6.6799024530491349E-5</v>
      </c>
      <c r="D710" s="156">
        <v>6.1400000000000002E-5</v>
      </c>
      <c r="E710" s="88">
        <v>27183</v>
      </c>
      <c r="F710" s="88">
        <v>-33887.765200000002</v>
      </c>
      <c r="G710" s="88">
        <v>29979</v>
      </c>
      <c r="H710" s="88"/>
      <c r="I710" s="89">
        <v>0</v>
      </c>
      <c r="J710" s="89">
        <v>60248</v>
      </c>
      <c r="K710" s="89">
        <v>0</v>
      </c>
      <c r="L710" s="88">
        <v>3718</v>
      </c>
      <c r="M710" s="88"/>
      <c r="N710" s="89">
        <v>7047</v>
      </c>
      <c r="O710" s="89">
        <v>68783</v>
      </c>
      <c r="P710" s="89">
        <v>0</v>
      </c>
      <c r="Q710" s="88">
        <v>10408.19</v>
      </c>
      <c r="R710" s="88"/>
      <c r="S710" s="89">
        <v>13687</v>
      </c>
      <c r="T710" s="90">
        <v>-2508</v>
      </c>
      <c r="U710" s="90">
        <v>11180</v>
      </c>
    </row>
    <row r="711" spans="1:21">
      <c r="A711" s="86">
        <v>97871</v>
      </c>
      <c r="B711" s="87" t="s">
        <v>740</v>
      </c>
      <c r="C711" s="156">
        <v>3.1530057594273255E-4</v>
      </c>
      <c r="D711" s="156">
        <v>3.212E-4</v>
      </c>
      <c r="E711" s="88">
        <v>244340</v>
      </c>
      <c r="F711" s="88">
        <v>-177276.06159999999</v>
      </c>
      <c r="G711" s="88">
        <v>141505</v>
      </c>
      <c r="H711" s="88"/>
      <c r="I711" s="89">
        <v>0</v>
      </c>
      <c r="J711" s="89">
        <v>284374</v>
      </c>
      <c r="K711" s="89">
        <v>0</v>
      </c>
      <c r="L711" s="88">
        <v>110246</v>
      </c>
      <c r="M711" s="88"/>
      <c r="N711" s="89">
        <v>33262</v>
      </c>
      <c r="O711" s="89">
        <v>324660</v>
      </c>
      <c r="P711" s="89">
        <v>0</v>
      </c>
      <c r="Q711" s="88">
        <v>0</v>
      </c>
      <c r="R711" s="88"/>
      <c r="S711" s="89">
        <v>64606</v>
      </c>
      <c r="T711" s="90">
        <v>30514</v>
      </c>
      <c r="U711" s="90">
        <v>95120</v>
      </c>
    </row>
    <row r="712" spans="1:21">
      <c r="A712" s="86">
        <v>97877</v>
      </c>
      <c r="B712" s="87" t="s">
        <v>741</v>
      </c>
      <c r="C712" s="156">
        <v>2.600302265822189E-6</v>
      </c>
      <c r="D712" s="156">
        <v>2.9000000000000002E-6</v>
      </c>
      <c r="E712" s="88">
        <v>2031</v>
      </c>
      <c r="F712" s="88">
        <v>-1600.5622000000001</v>
      </c>
      <c r="G712" s="88">
        <v>1167</v>
      </c>
      <c r="H712" s="88"/>
      <c r="I712" s="89">
        <v>0</v>
      </c>
      <c r="J712" s="89">
        <v>2345</v>
      </c>
      <c r="K712" s="89">
        <v>0</v>
      </c>
      <c r="L712" s="88">
        <v>1018</v>
      </c>
      <c r="M712" s="88"/>
      <c r="N712" s="89">
        <v>274</v>
      </c>
      <c r="O712" s="89">
        <v>2677</v>
      </c>
      <c r="P712" s="89">
        <v>0</v>
      </c>
      <c r="Q712" s="88">
        <v>0</v>
      </c>
      <c r="R712" s="88"/>
      <c r="S712" s="89">
        <v>533</v>
      </c>
      <c r="T712" s="90">
        <v>300</v>
      </c>
      <c r="U712" s="90">
        <v>833</v>
      </c>
    </row>
    <row r="713" spans="1:21">
      <c r="A713" s="86">
        <v>97901</v>
      </c>
      <c r="B713" s="87" t="s">
        <v>742</v>
      </c>
      <c r="C713" s="156">
        <v>4.2928004628916116E-3</v>
      </c>
      <c r="D713" s="156">
        <v>4.2611000000000003E-3</v>
      </c>
      <c r="E713" s="88">
        <v>1823176</v>
      </c>
      <c r="F713" s="88">
        <v>-2351777.7898000004</v>
      </c>
      <c r="G713" s="88">
        <v>1926583</v>
      </c>
      <c r="H713" s="88"/>
      <c r="I713" s="89">
        <v>0</v>
      </c>
      <c r="J713" s="89">
        <v>3871745</v>
      </c>
      <c r="K713" s="89">
        <v>0</v>
      </c>
      <c r="L713" s="88">
        <v>106230</v>
      </c>
      <c r="M713" s="88"/>
      <c r="N713" s="89">
        <v>452860</v>
      </c>
      <c r="O713" s="89">
        <v>4420240</v>
      </c>
      <c r="P713" s="89">
        <v>0</v>
      </c>
      <c r="Q713" s="88">
        <v>0</v>
      </c>
      <c r="R713" s="88"/>
      <c r="S713" s="89">
        <v>879603</v>
      </c>
      <c r="T713" s="90">
        <v>29852</v>
      </c>
      <c r="U713" s="90">
        <v>909455</v>
      </c>
    </row>
    <row r="714" spans="1:21">
      <c r="A714" s="86">
        <v>97911</v>
      </c>
      <c r="B714" s="87" t="s">
        <v>743</v>
      </c>
      <c r="C714" s="156">
        <v>1.4008008789688957E-3</v>
      </c>
      <c r="D714" s="156">
        <v>1.3319E-3</v>
      </c>
      <c r="E714" s="88">
        <v>571580</v>
      </c>
      <c r="F714" s="88">
        <v>-735099.58420000004</v>
      </c>
      <c r="G714" s="88">
        <v>628671</v>
      </c>
      <c r="H714" s="88"/>
      <c r="I714" s="89">
        <v>0</v>
      </c>
      <c r="J714" s="89">
        <v>1263404</v>
      </c>
      <c r="K714" s="89">
        <v>0</v>
      </c>
      <c r="L714" s="88">
        <v>71282</v>
      </c>
      <c r="M714" s="88"/>
      <c r="N714" s="89">
        <v>147775</v>
      </c>
      <c r="O714" s="89">
        <v>1442386</v>
      </c>
      <c r="P714" s="89">
        <v>0</v>
      </c>
      <c r="Q714" s="88">
        <v>0</v>
      </c>
      <c r="R714" s="88"/>
      <c r="S714" s="89">
        <v>287027</v>
      </c>
      <c r="T714" s="90">
        <v>20346</v>
      </c>
      <c r="U714" s="90">
        <v>307373</v>
      </c>
    </row>
    <row r="715" spans="1:21">
      <c r="A715" s="86">
        <v>97913</v>
      </c>
      <c r="B715" s="87" t="s">
        <v>744</v>
      </c>
      <c r="C715" s="156">
        <v>3.7701040563591633E-5</v>
      </c>
      <c r="D715" s="156">
        <v>3.8699999999999999E-5</v>
      </c>
      <c r="E715" s="88">
        <v>22973</v>
      </c>
      <c r="F715" s="88">
        <v>-21359.226599999998</v>
      </c>
      <c r="G715" s="88">
        <v>16920</v>
      </c>
      <c r="H715" s="88"/>
      <c r="I715" s="89">
        <v>0</v>
      </c>
      <c r="J715" s="89">
        <v>34002</v>
      </c>
      <c r="K715" s="89">
        <v>0</v>
      </c>
      <c r="L715" s="88">
        <v>6158</v>
      </c>
      <c r="M715" s="88"/>
      <c r="N715" s="89">
        <v>3977</v>
      </c>
      <c r="O715" s="89">
        <v>38819</v>
      </c>
      <c r="P715" s="89">
        <v>0</v>
      </c>
      <c r="Q715" s="88">
        <v>0</v>
      </c>
      <c r="R715" s="88"/>
      <c r="S715" s="89">
        <v>7725</v>
      </c>
      <c r="T715" s="90">
        <v>1674</v>
      </c>
      <c r="U715" s="90">
        <v>9399</v>
      </c>
    </row>
    <row r="716" spans="1:21">
      <c r="A716" s="86">
        <v>97917</v>
      </c>
      <c r="B716" s="87" t="s">
        <v>745</v>
      </c>
      <c r="C716" s="156">
        <v>2.0599652482884438E-5</v>
      </c>
      <c r="D716" s="156">
        <v>2.0699999999999998E-5</v>
      </c>
      <c r="E716" s="88">
        <v>11635</v>
      </c>
      <c r="F716" s="88">
        <v>-11424.702599999999</v>
      </c>
      <c r="G716" s="88">
        <v>9245</v>
      </c>
      <c r="H716" s="88"/>
      <c r="I716" s="89">
        <v>0</v>
      </c>
      <c r="J716" s="89">
        <v>18579</v>
      </c>
      <c r="K716" s="89">
        <v>0</v>
      </c>
      <c r="L716" s="88">
        <v>5143</v>
      </c>
      <c r="M716" s="88"/>
      <c r="N716" s="89">
        <v>2173</v>
      </c>
      <c r="O716" s="89">
        <v>21212</v>
      </c>
      <c r="P716" s="89">
        <v>0</v>
      </c>
      <c r="Q716" s="88">
        <v>0</v>
      </c>
      <c r="R716" s="88"/>
      <c r="S716" s="89">
        <v>4221</v>
      </c>
      <c r="T716" s="90">
        <v>1540</v>
      </c>
      <c r="U716" s="90">
        <v>5761</v>
      </c>
    </row>
    <row r="717" spans="1:21">
      <c r="A717" s="86">
        <v>97921</v>
      </c>
      <c r="B717" s="87" t="s">
        <v>746</v>
      </c>
      <c r="C717" s="156">
        <v>2.3599915551375934E-4</v>
      </c>
      <c r="D717" s="156">
        <v>2.0489999999999999E-4</v>
      </c>
      <c r="E717" s="88">
        <v>99437</v>
      </c>
      <c r="F717" s="88">
        <v>-113087.9982</v>
      </c>
      <c r="G717" s="88">
        <v>105915</v>
      </c>
      <c r="H717" s="88"/>
      <c r="I717" s="89">
        <v>0</v>
      </c>
      <c r="J717" s="89">
        <v>212852</v>
      </c>
      <c r="K717" s="89">
        <v>0</v>
      </c>
      <c r="L717" s="88">
        <v>24267</v>
      </c>
      <c r="M717" s="88"/>
      <c r="N717" s="89">
        <v>24896</v>
      </c>
      <c r="O717" s="89">
        <v>243006</v>
      </c>
      <c r="P717" s="89">
        <v>0</v>
      </c>
      <c r="Q717" s="88">
        <v>4792.97</v>
      </c>
      <c r="R717" s="88"/>
      <c r="S717" s="89">
        <v>48357</v>
      </c>
      <c r="T717" s="90">
        <v>4750</v>
      </c>
      <c r="U717" s="90">
        <v>53107</v>
      </c>
    </row>
    <row r="718" spans="1:21">
      <c r="A718" s="86">
        <v>97931</v>
      </c>
      <c r="B718" s="87" t="s">
        <v>747</v>
      </c>
      <c r="C718" s="156">
        <v>6.8000021035442647E-5</v>
      </c>
      <c r="D718" s="156">
        <v>2.83E-5</v>
      </c>
      <c r="E718" s="88">
        <v>26050</v>
      </c>
      <c r="F718" s="88">
        <v>-15619.279399999999</v>
      </c>
      <c r="G718" s="88">
        <v>30518</v>
      </c>
      <c r="H718" s="88"/>
      <c r="I718" s="89">
        <v>0</v>
      </c>
      <c r="J718" s="89">
        <v>61330</v>
      </c>
      <c r="K718" s="89">
        <v>0</v>
      </c>
      <c r="L718" s="88">
        <v>26501</v>
      </c>
      <c r="M718" s="88"/>
      <c r="N718" s="89">
        <v>7174</v>
      </c>
      <c r="O718" s="89">
        <v>70019</v>
      </c>
      <c r="P718" s="89">
        <v>0</v>
      </c>
      <c r="Q718" s="88">
        <v>16394</v>
      </c>
      <c r="R718" s="88"/>
      <c r="S718" s="89">
        <v>13933</v>
      </c>
      <c r="T718" s="90">
        <v>1455</v>
      </c>
      <c r="U718" s="90">
        <v>15388</v>
      </c>
    </row>
    <row r="719" spans="1:21">
      <c r="A719" s="86">
        <v>97941</v>
      </c>
      <c r="B719" s="87" t="s">
        <v>748</v>
      </c>
      <c r="C719" s="156">
        <v>2.3119962588172765E-4</v>
      </c>
      <c r="D719" s="156">
        <v>1.9249999999999999E-4</v>
      </c>
      <c r="E719" s="88">
        <v>100486</v>
      </c>
      <c r="F719" s="88">
        <v>-106244.215</v>
      </c>
      <c r="G719" s="88">
        <v>103761</v>
      </c>
      <c r="H719" s="88"/>
      <c r="I719" s="89">
        <v>0</v>
      </c>
      <c r="J719" s="89">
        <v>208523</v>
      </c>
      <c r="K719" s="89">
        <v>0</v>
      </c>
      <c r="L719" s="88">
        <v>31985</v>
      </c>
      <c r="M719" s="88"/>
      <c r="N719" s="89">
        <v>24390</v>
      </c>
      <c r="O719" s="89">
        <v>238064</v>
      </c>
      <c r="P719" s="89">
        <v>0</v>
      </c>
      <c r="Q719" s="88">
        <v>449</v>
      </c>
      <c r="R719" s="88"/>
      <c r="S719" s="89">
        <v>47373</v>
      </c>
      <c r="T719" s="90">
        <v>8223</v>
      </c>
      <c r="U719" s="90">
        <v>55596</v>
      </c>
    </row>
    <row r="720" spans="1:21">
      <c r="A720" s="86">
        <v>97947</v>
      </c>
      <c r="B720" s="87" t="s">
        <v>749</v>
      </c>
      <c r="C720" s="156">
        <v>1.1198902474740636E-5</v>
      </c>
      <c r="D720" s="156">
        <v>1.26E-5</v>
      </c>
      <c r="E720" s="88">
        <v>11057</v>
      </c>
      <c r="F720" s="88">
        <v>-6954.1668</v>
      </c>
      <c r="G720" s="88">
        <v>5026</v>
      </c>
      <c r="H720" s="88"/>
      <c r="I720" s="89">
        <v>0</v>
      </c>
      <c r="J720" s="89">
        <v>10101</v>
      </c>
      <c r="K720" s="89">
        <v>0</v>
      </c>
      <c r="L720" s="88">
        <v>4156</v>
      </c>
      <c r="M720" s="88"/>
      <c r="N720" s="89">
        <v>1182</v>
      </c>
      <c r="O720" s="89">
        <v>11532</v>
      </c>
      <c r="P720" s="89">
        <v>0</v>
      </c>
      <c r="Q720" s="88">
        <v>924</v>
      </c>
      <c r="R720" s="88"/>
      <c r="S720" s="89">
        <v>2295</v>
      </c>
      <c r="T720" s="90">
        <v>779</v>
      </c>
      <c r="U720" s="90">
        <v>3074</v>
      </c>
    </row>
    <row r="721" spans="1:21">
      <c r="A721" s="86">
        <v>97948</v>
      </c>
      <c r="B721" s="87" t="s">
        <v>750</v>
      </c>
      <c r="C721" s="156">
        <v>3.4300816692430833E-5</v>
      </c>
      <c r="D721" s="156">
        <v>3.0300000000000001E-5</v>
      </c>
      <c r="E721" s="88">
        <v>15110</v>
      </c>
      <c r="F721" s="88">
        <v>-16723.115400000002</v>
      </c>
      <c r="G721" s="88">
        <v>15394</v>
      </c>
      <c r="H721" s="88"/>
      <c r="I721" s="89">
        <v>0</v>
      </c>
      <c r="J721" s="89">
        <v>30936</v>
      </c>
      <c r="K721" s="89">
        <v>0</v>
      </c>
      <c r="L721" s="88">
        <v>4150</v>
      </c>
      <c r="M721" s="88"/>
      <c r="N721" s="89">
        <v>3618</v>
      </c>
      <c r="O721" s="89">
        <v>35318</v>
      </c>
      <c r="P721" s="89">
        <v>0</v>
      </c>
      <c r="Q721" s="88">
        <v>0</v>
      </c>
      <c r="R721" s="88"/>
      <c r="S721" s="89">
        <v>7028</v>
      </c>
      <c r="T721" s="90">
        <v>1120</v>
      </c>
      <c r="U721" s="90">
        <v>8148</v>
      </c>
    </row>
    <row r="722" spans="1:21">
      <c r="A722" s="86">
        <v>97951</v>
      </c>
      <c r="B722" s="87" t="s">
        <v>751</v>
      </c>
      <c r="C722" s="156">
        <v>1.2841994928759436E-3</v>
      </c>
      <c r="D722" s="156">
        <v>1.2836E-3</v>
      </c>
      <c r="E722" s="88">
        <v>550895</v>
      </c>
      <c r="F722" s="88">
        <v>-708441.94479999994</v>
      </c>
      <c r="G722" s="88">
        <v>576341</v>
      </c>
      <c r="H722" s="88"/>
      <c r="I722" s="89">
        <v>0</v>
      </c>
      <c r="J722" s="89">
        <v>1158241</v>
      </c>
      <c r="K722" s="89">
        <v>0</v>
      </c>
      <c r="L722" s="88">
        <v>21486</v>
      </c>
      <c r="M722" s="88"/>
      <c r="N722" s="89">
        <v>135474</v>
      </c>
      <c r="O722" s="89">
        <v>1322324</v>
      </c>
      <c r="P722" s="89">
        <v>0</v>
      </c>
      <c r="Q722" s="88">
        <v>21343</v>
      </c>
      <c r="R722" s="88"/>
      <c r="S722" s="89">
        <v>263135</v>
      </c>
      <c r="T722" s="90">
        <v>-1513</v>
      </c>
      <c r="U722" s="90">
        <v>261622</v>
      </c>
    </row>
    <row r="723" spans="1:21">
      <c r="A723" s="86">
        <v>97957</v>
      </c>
      <c r="B723" s="87" t="s">
        <v>752</v>
      </c>
      <c r="C723" s="156">
        <v>1.9899999602448989E-5</v>
      </c>
      <c r="D723" s="156">
        <v>2.6800000000000001E-5</v>
      </c>
      <c r="E723" s="88">
        <v>11493</v>
      </c>
      <c r="F723" s="88">
        <v>-14791.402400000001</v>
      </c>
      <c r="G723" s="88">
        <v>8931</v>
      </c>
      <c r="H723" s="88"/>
      <c r="I723" s="89">
        <v>0</v>
      </c>
      <c r="J723" s="89">
        <v>17948</v>
      </c>
      <c r="K723" s="89">
        <v>0</v>
      </c>
      <c r="L723" s="88">
        <v>0</v>
      </c>
      <c r="M723" s="88"/>
      <c r="N723" s="89">
        <v>2099</v>
      </c>
      <c r="O723" s="89">
        <v>20491</v>
      </c>
      <c r="P723" s="89">
        <v>0</v>
      </c>
      <c r="Q723" s="88">
        <v>2439</v>
      </c>
      <c r="R723" s="88"/>
      <c r="S723" s="89">
        <v>4078</v>
      </c>
      <c r="T723" s="90">
        <v>-658</v>
      </c>
      <c r="U723" s="90">
        <v>3420</v>
      </c>
    </row>
    <row r="724" spans="1:21">
      <c r="A724" s="86">
        <v>98001</v>
      </c>
      <c r="B724" s="87" t="s">
        <v>753</v>
      </c>
      <c r="C724" s="156">
        <v>4.9380007411229778E-3</v>
      </c>
      <c r="D724" s="156">
        <v>4.9490999999999997E-3</v>
      </c>
      <c r="E724" s="88">
        <v>2103543</v>
      </c>
      <c r="F724" s="88">
        <v>-2731497.3737999997</v>
      </c>
      <c r="G724" s="88">
        <v>2216145</v>
      </c>
      <c r="H724" s="88"/>
      <c r="I724" s="89">
        <v>0</v>
      </c>
      <c r="J724" s="89">
        <v>4453661</v>
      </c>
      <c r="K724" s="89">
        <v>0</v>
      </c>
      <c r="L724" s="88">
        <v>168061</v>
      </c>
      <c r="M724" s="88"/>
      <c r="N724" s="89">
        <v>520924</v>
      </c>
      <c r="O724" s="89">
        <v>5084594</v>
      </c>
      <c r="P724" s="89">
        <v>0</v>
      </c>
      <c r="Q724" s="88">
        <v>0</v>
      </c>
      <c r="R724" s="88"/>
      <c r="S724" s="89">
        <v>1011806</v>
      </c>
      <c r="T724" s="90">
        <v>51737</v>
      </c>
      <c r="U724" s="90">
        <v>1063544</v>
      </c>
    </row>
    <row r="725" spans="1:21">
      <c r="A725" s="86">
        <v>98002</v>
      </c>
      <c r="B725" s="87" t="s">
        <v>754</v>
      </c>
      <c r="C725" s="156">
        <v>7.1992944480475516E-6</v>
      </c>
      <c r="D725" s="156">
        <v>7.6000000000000001E-6</v>
      </c>
      <c r="E725" s="88">
        <v>3694</v>
      </c>
      <c r="F725" s="88">
        <v>-4194.5767999999998</v>
      </c>
      <c r="G725" s="88">
        <v>3231</v>
      </c>
      <c r="H725" s="88"/>
      <c r="I725" s="89">
        <v>0</v>
      </c>
      <c r="J725" s="89">
        <v>6494</v>
      </c>
      <c r="K725" s="89">
        <v>0</v>
      </c>
      <c r="L725" s="88">
        <v>317</v>
      </c>
      <c r="M725" s="88"/>
      <c r="N725" s="89">
        <v>760</v>
      </c>
      <c r="O725" s="89">
        <v>7414</v>
      </c>
      <c r="P725" s="89">
        <v>0</v>
      </c>
      <c r="Q725" s="88">
        <v>19608</v>
      </c>
      <c r="R725" s="88"/>
      <c r="S725" s="89">
        <v>1475</v>
      </c>
      <c r="T725" s="90">
        <v>-6475</v>
      </c>
      <c r="U725" s="90">
        <v>-5000</v>
      </c>
    </row>
    <row r="726" spans="1:21">
      <c r="A726" s="86">
        <v>98003</v>
      </c>
      <c r="B726" s="87" t="s">
        <v>755</v>
      </c>
      <c r="C726" s="156">
        <v>6.8100289760345819E-5</v>
      </c>
      <c r="D726" s="156">
        <v>8.0400000000000003E-5</v>
      </c>
      <c r="E726" s="88">
        <v>57711</v>
      </c>
      <c r="F726" s="88">
        <v>-44374.207200000004</v>
      </c>
      <c r="G726" s="88">
        <v>30563</v>
      </c>
      <c r="H726" s="88"/>
      <c r="I726" s="89">
        <v>0</v>
      </c>
      <c r="J726" s="89">
        <v>61420</v>
      </c>
      <c r="K726" s="89">
        <v>0</v>
      </c>
      <c r="L726" s="88">
        <v>17489</v>
      </c>
      <c r="M726" s="88"/>
      <c r="N726" s="89">
        <v>7184</v>
      </c>
      <c r="O726" s="89">
        <v>70122</v>
      </c>
      <c r="P726" s="89">
        <v>0</v>
      </c>
      <c r="Q726" s="88">
        <v>0</v>
      </c>
      <c r="R726" s="88"/>
      <c r="S726" s="89">
        <v>13954</v>
      </c>
      <c r="T726" s="90">
        <v>4754</v>
      </c>
      <c r="U726" s="90">
        <v>18708</v>
      </c>
    </row>
    <row r="727" spans="1:21">
      <c r="A727" s="86">
        <v>98004</v>
      </c>
      <c r="B727" s="87" t="s">
        <v>756</v>
      </c>
      <c r="C727" s="156">
        <v>1.2630071408191871E-4</v>
      </c>
      <c r="D727" s="156">
        <v>1.294E-4</v>
      </c>
      <c r="E727" s="88">
        <v>69020</v>
      </c>
      <c r="F727" s="88">
        <v>-71418.189199999993</v>
      </c>
      <c r="G727" s="88">
        <v>56683</v>
      </c>
      <c r="H727" s="88"/>
      <c r="I727" s="89">
        <v>0</v>
      </c>
      <c r="J727" s="89">
        <v>113912</v>
      </c>
      <c r="K727" s="89">
        <v>0</v>
      </c>
      <c r="L727" s="88">
        <v>20837</v>
      </c>
      <c r="M727" s="88"/>
      <c r="N727" s="89">
        <v>13324</v>
      </c>
      <c r="O727" s="89">
        <v>130049</v>
      </c>
      <c r="P727" s="89">
        <v>0</v>
      </c>
      <c r="Q727" s="88">
        <v>0</v>
      </c>
      <c r="R727" s="88"/>
      <c r="S727" s="89">
        <v>25879</v>
      </c>
      <c r="T727" s="90">
        <v>6122</v>
      </c>
      <c r="U727" s="90">
        <v>32001</v>
      </c>
    </row>
    <row r="728" spans="1:21">
      <c r="A728" s="86">
        <v>98008</v>
      </c>
      <c r="B728" s="87" t="s">
        <v>757</v>
      </c>
      <c r="C728" s="156">
        <v>8.3000222280956765E-6</v>
      </c>
      <c r="D728" s="156">
        <v>8.6000000000000007E-6</v>
      </c>
      <c r="E728" s="88">
        <v>3032</v>
      </c>
      <c r="F728" s="88">
        <v>-4746.4948000000004</v>
      </c>
      <c r="G728" s="88">
        <v>3725</v>
      </c>
      <c r="H728" s="88"/>
      <c r="I728" s="89">
        <v>0</v>
      </c>
      <c r="J728" s="89">
        <v>7486</v>
      </c>
      <c r="K728" s="89">
        <v>0</v>
      </c>
      <c r="L728" s="88">
        <v>0</v>
      </c>
      <c r="M728" s="88"/>
      <c r="N728" s="89">
        <v>876</v>
      </c>
      <c r="O728" s="89">
        <v>8546</v>
      </c>
      <c r="P728" s="89">
        <v>0</v>
      </c>
      <c r="Q728" s="88">
        <v>1261</v>
      </c>
      <c r="R728" s="88"/>
      <c r="S728" s="89">
        <v>1701</v>
      </c>
      <c r="T728" s="90">
        <v>-386</v>
      </c>
      <c r="U728" s="90">
        <v>1315</v>
      </c>
    </row>
    <row r="729" spans="1:21">
      <c r="A729" s="86">
        <v>98011</v>
      </c>
      <c r="B729" s="87" t="s">
        <v>758</v>
      </c>
      <c r="C729" s="156">
        <v>3.5899011039631878E-3</v>
      </c>
      <c r="D729" s="156">
        <v>3.4841E-3</v>
      </c>
      <c r="E729" s="88">
        <v>1274340</v>
      </c>
      <c r="F729" s="88">
        <v>-1922937.5038000001</v>
      </c>
      <c r="G729" s="88">
        <v>1611126</v>
      </c>
      <c r="H729" s="88"/>
      <c r="I729" s="89">
        <v>0</v>
      </c>
      <c r="J729" s="89">
        <v>3237788</v>
      </c>
      <c r="K729" s="89">
        <v>0</v>
      </c>
      <c r="L729" s="88">
        <v>0</v>
      </c>
      <c r="M729" s="88"/>
      <c r="N729" s="89">
        <v>378709</v>
      </c>
      <c r="O729" s="89">
        <v>3696473</v>
      </c>
      <c r="P729" s="89">
        <v>0</v>
      </c>
      <c r="Q729" s="88">
        <v>225366</v>
      </c>
      <c r="R729" s="88"/>
      <c r="S729" s="89">
        <v>735578</v>
      </c>
      <c r="T729" s="90">
        <v>-69748</v>
      </c>
      <c r="U729" s="90">
        <v>665830</v>
      </c>
    </row>
    <row r="730" spans="1:21">
      <c r="A730" s="86">
        <v>98013</v>
      </c>
      <c r="B730" s="87" t="s">
        <v>759</v>
      </c>
      <c r="C730" s="156">
        <v>1.4270022108830372E-4</v>
      </c>
      <c r="D730" s="156">
        <v>1.4799999999999999E-4</v>
      </c>
      <c r="E730" s="88">
        <v>136873</v>
      </c>
      <c r="F730" s="88">
        <v>-81683.864000000001</v>
      </c>
      <c r="G730" s="88">
        <v>64043</v>
      </c>
      <c r="H730" s="88"/>
      <c r="I730" s="89">
        <v>0</v>
      </c>
      <c r="J730" s="89">
        <v>128703</v>
      </c>
      <c r="K730" s="89">
        <v>0</v>
      </c>
      <c r="L730" s="88">
        <v>58583</v>
      </c>
      <c r="M730" s="88"/>
      <c r="N730" s="89">
        <v>15054</v>
      </c>
      <c r="O730" s="89">
        <v>146936</v>
      </c>
      <c r="P730" s="89">
        <v>0</v>
      </c>
      <c r="Q730" s="88">
        <v>6261.06</v>
      </c>
      <c r="R730" s="88"/>
      <c r="S730" s="89">
        <v>29240</v>
      </c>
      <c r="T730" s="90">
        <v>13242</v>
      </c>
      <c r="U730" s="90">
        <v>42481</v>
      </c>
    </row>
    <row r="731" spans="1:21">
      <c r="A731" s="86">
        <v>98021</v>
      </c>
      <c r="B731" s="87" t="s">
        <v>760</v>
      </c>
      <c r="C731" s="156">
        <v>7.410081589732881E-5</v>
      </c>
      <c r="D731" s="156">
        <v>3.2400000000000001E-5</v>
      </c>
      <c r="E731" s="88">
        <v>28998</v>
      </c>
      <c r="F731" s="88">
        <v>-17882.143200000002</v>
      </c>
      <c r="G731" s="88">
        <v>33256</v>
      </c>
      <c r="H731" s="88"/>
      <c r="I731" s="89">
        <v>0</v>
      </c>
      <c r="J731" s="89">
        <v>66832</v>
      </c>
      <c r="K731" s="89">
        <v>0</v>
      </c>
      <c r="L731" s="88">
        <v>28268</v>
      </c>
      <c r="M731" s="88"/>
      <c r="N731" s="89">
        <v>7817</v>
      </c>
      <c r="O731" s="89">
        <v>76300</v>
      </c>
      <c r="P731" s="89">
        <v>0</v>
      </c>
      <c r="Q731" s="88">
        <v>511.29</v>
      </c>
      <c r="R731" s="88"/>
      <c r="S731" s="89">
        <v>15183</v>
      </c>
      <c r="T731" s="90">
        <v>7229</v>
      </c>
      <c r="U731" s="90">
        <v>22412</v>
      </c>
    </row>
    <row r="732" spans="1:21">
      <c r="A732" s="86">
        <v>98023</v>
      </c>
      <c r="B732" s="87" t="s">
        <v>761</v>
      </c>
      <c r="C732" s="156">
        <v>2.1499842813126224E-5</v>
      </c>
      <c r="D732" s="156">
        <v>2.4499999999999999E-5</v>
      </c>
      <c r="E732" s="88">
        <v>6403</v>
      </c>
      <c r="F732" s="88">
        <v>-13521.991</v>
      </c>
      <c r="G732" s="88">
        <v>9649</v>
      </c>
      <c r="H732" s="88"/>
      <c r="I732" s="89">
        <v>0</v>
      </c>
      <c r="J732" s="89">
        <v>19391</v>
      </c>
      <c r="K732" s="89">
        <v>0</v>
      </c>
      <c r="L732" s="88">
        <v>0</v>
      </c>
      <c r="M732" s="88"/>
      <c r="N732" s="89">
        <v>2268</v>
      </c>
      <c r="O732" s="89">
        <v>22138</v>
      </c>
      <c r="P732" s="89">
        <v>0</v>
      </c>
      <c r="Q732" s="88">
        <v>5970</v>
      </c>
      <c r="R732" s="88"/>
      <c r="S732" s="89">
        <v>4405</v>
      </c>
      <c r="T732" s="90">
        <v>-1707</v>
      </c>
      <c r="U732" s="90">
        <v>2699</v>
      </c>
    </row>
    <row r="733" spans="1:21">
      <c r="A733" s="86">
        <v>98031</v>
      </c>
      <c r="B733" s="87" t="s">
        <v>762</v>
      </c>
      <c r="C733" s="156">
        <v>1.7010032131350978E-4</v>
      </c>
      <c r="D733" s="156">
        <v>1.5689999999999999E-4</v>
      </c>
      <c r="E733" s="88">
        <v>70079</v>
      </c>
      <c r="F733" s="88">
        <v>-86595.934199999989</v>
      </c>
      <c r="G733" s="88">
        <v>76340</v>
      </c>
      <c r="H733" s="88"/>
      <c r="I733" s="89">
        <v>0</v>
      </c>
      <c r="J733" s="89">
        <v>153416</v>
      </c>
      <c r="K733" s="89">
        <v>0</v>
      </c>
      <c r="L733" s="88">
        <v>9763</v>
      </c>
      <c r="M733" s="88"/>
      <c r="N733" s="89">
        <v>17944</v>
      </c>
      <c r="O733" s="89">
        <v>175150</v>
      </c>
      <c r="P733" s="89">
        <v>0</v>
      </c>
      <c r="Q733" s="88">
        <v>4928</v>
      </c>
      <c r="R733" s="88"/>
      <c r="S733" s="89">
        <v>34854</v>
      </c>
      <c r="T733" s="90">
        <v>908</v>
      </c>
      <c r="U733" s="90">
        <v>35762</v>
      </c>
    </row>
    <row r="734" spans="1:21">
      <c r="A734" s="86">
        <v>98041</v>
      </c>
      <c r="B734" s="87" t="s">
        <v>763</v>
      </c>
      <c r="C734" s="156">
        <v>1.4380094886835186E-4</v>
      </c>
      <c r="D734" s="156">
        <v>1.5689999999999999E-4</v>
      </c>
      <c r="E734" s="88">
        <v>59131</v>
      </c>
      <c r="F734" s="88">
        <v>-86595.934199999989</v>
      </c>
      <c r="G734" s="88">
        <v>64537</v>
      </c>
      <c r="H734" s="88"/>
      <c r="I734" s="89">
        <v>0</v>
      </c>
      <c r="J734" s="89">
        <v>129696</v>
      </c>
      <c r="K734" s="89">
        <v>0</v>
      </c>
      <c r="L734" s="88">
        <v>0</v>
      </c>
      <c r="M734" s="88"/>
      <c r="N734" s="89">
        <v>15170</v>
      </c>
      <c r="O734" s="89">
        <v>148069</v>
      </c>
      <c r="P734" s="89">
        <v>0</v>
      </c>
      <c r="Q734" s="88">
        <v>13566</v>
      </c>
      <c r="R734" s="88"/>
      <c r="S734" s="89">
        <v>29465</v>
      </c>
      <c r="T734" s="90">
        <v>-3893</v>
      </c>
      <c r="U734" s="90">
        <v>25572</v>
      </c>
    </row>
    <row r="735" spans="1:21">
      <c r="A735" s="86">
        <v>98051</v>
      </c>
      <c r="B735" s="87" t="s">
        <v>764</v>
      </c>
      <c r="C735" s="156">
        <v>2.6990112550046426E-4</v>
      </c>
      <c r="D735" s="156">
        <v>2.5460000000000001E-4</v>
      </c>
      <c r="E735" s="88">
        <v>122459</v>
      </c>
      <c r="F735" s="88">
        <v>-140518.32279999999</v>
      </c>
      <c r="G735" s="88">
        <v>121130</v>
      </c>
      <c r="H735" s="88"/>
      <c r="I735" s="89">
        <v>0</v>
      </c>
      <c r="J735" s="89">
        <v>243427</v>
      </c>
      <c r="K735" s="89">
        <v>0</v>
      </c>
      <c r="L735" s="88">
        <v>20456</v>
      </c>
      <c r="M735" s="88"/>
      <c r="N735" s="89">
        <v>28473</v>
      </c>
      <c r="O735" s="89">
        <v>277913</v>
      </c>
      <c r="P735" s="89">
        <v>0</v>
      </c>
      <c r="Q735" s="88">
        <v>343.85</v>
      </c>
      <c r="R735" s="88"/>
      <c r="S735" s="89">
        <v>55303</v>
      </c>
      <c r="T735" s="90">
        <v>5240</v>
      </c>
      <c r="U735" s="90">
        <v>60543</v>
      </c>
    </row>
    <row r="736" spans="1:21">
      <c r="A736" s="86">
        <v>98061</v>
      </c>
      <c r="B736" s="87" t="s">
        <v>765</v>
      </c>
      <c r="C736" s="156">
        <v>1.3409939268549856E-4</v>
      </c>
      <c r="D736" s="156">
        <v>1.36E-4</v>
      </c>
      <c r="E736" s="88">
        <v>46036</v>
      </c>
      <c r="F736" s="88">
        <v>-75060.847999999998</v>
      </c>
      <c r="G736" s="88">
        <v>60183</v>
      </c>
      <c r="H736" s="88"/>
      <c r="I736" s="89">
        <v>0</v>
      </c>
      <c r="J736" s="89">
        <v>120947</v>
      </c>
      <c r="K736" s="89">
        <v>0</v>
      </c>
      <c r="L736" s="88">
        <v>0</v>
      </c>
      <c r="M736" s="88"/>
      <c r="N736" s="89">
        <v>14147</v>
      </c>
      <c r="O736" s="89">
        <v>138081</v>
      </c>
      <c r="P736" s="89">
        <v>0</v>
      </c>
      <c r="Q736" s="88">
        <v>9771</v>
      </c>
      <c r="R736" s="88"/>
      <c r="S736" s="89">
        <v>27477</v>
      </c>
      <c r="T736" s="90">
        <v>-2669</v>
      </c>
      <c r="U736" s="90">
        <v>24808</v>
      </c>
    </row>
    <row r="737" spans="1:21">
      <c r="A737" s="86">
        <v>98071</v>
      </c>
      <c r="B737" s="87" t="s">
        <v>766</v>
      </c>
      <c r="C737" s="156">
        <v>3.2299898582140916E-5</v>
      </c>
      <c r="D737" s="156">
        <v>4.6699999999999997E-5</v>
      </c>
      <c r="E737" s="88">
        <v>22761</v>
      </c>
      <c r="F737" s="88">
        <v>-25774.570599999999</v>
      </c>
      <c r="G737" s="88">
        <v>14496</v>
      </c>
      <c r="H737" s="88"/>
      <c r="I737" s="89">
        <v>0</v>
      </c>
      <c r="J737" s="89">
        <v>29132</v>
      </c>
      <c r="K737" s="89">
        <v>0</v>
      </c>
      <c r="L737" s="88">
        <v>30</v>
      </c>
      <c r="M737" s="88"/>
      <c r="N737" s="89">
        <v>3407</v>
      </c>
      <c r="O737" s="89">
        <v>33259</v>
      </c>
      <c r="P737" s="89">
        <v>0</v>
      </c>
      <c r="Q737" s="88">
        <v>2518</v>
      </c>
      <c r="R737" s="88"/>
      <c r="S737" s="89">
        <v>6618</v>
      </c>
      <c r="T737" s="90">
        <v>-649</v>
      </c>
      <c r="U737" s="90">
        <v>5969</v>
      </c>
    </row>
    <row r="738" spans="1:21">
      <c r="A738" s="86">
        <v>98081</v>
      </c>
      <c r="B738" s="87" t="s">
        <v>767</v>
      </c>
      <c r="C738" s="156">
        <v>2.1000727382497115E-5</v>
      </c>
      <c r="D738" s="156">
        <v>2.19E-5</v>
      </c>
      <c r="E738" s="88">
        <v>7087</v>
      </c>
      <c r="F738" s="88">
        <v>-12087.004199999999</v>
      </c>
      <c r="G738" s="88">
        <v>9425</v>
      </c>
      <c r="H738" s="88"/>
      <c r="I738" s="89">
        <v>0</v>
      </c>
      <c r="J738" s="89">
        <v>18940</v>
      </c>
      <c r="K738" s="89">
        <v>0</v>
      </c>
      <c r="L738" s="88">
        <v>0</v>
      </c>
      <c r="M738" s="88"/>
      <c r="N738" s="89">
        <v>2215</v>
      </c>
      <c r="O738" s="89">
        <v>21623</v>
      </c>
      <c r="P738" s="89">
        <v>0</v>
      </c>
      <c r="Q738" s="88">
        <v>3607</v>
      </c>
      <c r="R738" s="88"/>
      <c r="S738" s="89">
        <v>4303</v>
      </c>
      <c r="T738" s="90">
        <v>-1075</v>
      </c>
      <c r="U738" s="90">
        <v>3228</v>
      </c>
    </row>
    <row r="739" spans="1:21">
      <c r="A739" s="86">
        <v>98091</v>
      </c>
      <c r="B739" s="87" t="s">
        <v>768</v>
      </c>
      <c r="C739" s="156">
        <v>5.4900469175315263E-5</v>
      </c>
      <c r="D739" s="156">
        <v>5.5000000000000002E-5</v>
      </c>
      <c r="E739" s="88">
        <v>24172</v>
      </c>
      <c r="F739" s="88">
        <v>-30355.49</v>
      </c>
      <c r="G739" s="88">
        <v>24639</v>
      </c>
      <c r="H739" s="88"/>
      <c r="I739" s="89">
        <v>0</v>
      </c>
      <c r="J739" s="89">
        <v>49515</v>
      </c>
      <c r="K739" s="89">
        <v>0</v>
      </c>
      <c r="L739" s="88">
        <v>1323</v>
      </c>
      <c r="M739" s="88"/>
      <c r="N739" s="89">
        <v>5792</v>
      </c>
      <c r="O739" s="89">
        <v>56530</v>
      </c>
      <c r="P739" s="89">
        <v>0</v>
      </c>
      <c r="Q739" s="88">
        <v>2437</v>
      </c>
      <c r="R739" s="88"/>
      <c r="S739" s="89">
        <v>11249</v>
      </c>
      <c r="T739" s="90">
        <v>-469</v>
      </c>
      <c r="U739" s="90">
        <v>10780</v>
      </c>
    </row>
    <row r="740" spans="1:21">
      <c r="A740" s="86">
        <v>98101</v>
      </c>
      <c r="B740" s="87" t="s">
        <v>769</v>
      </c>
      <c r="C740" s="156">
        <v>2.74449983320238E-3</v>
      </c>
      <c r="D740" s="156">
        <v>2.6645000000000002E-3</v>
      </c>
      <c r="E740" s="88">
        <v>1127485</v>
      </c>
      <c r="F740" s="88">
        <v>-1470585.5110000002</v>
      </c>
      <c r="G740" s="88">
        <v>1231715</v>
      </c>
      <c r="H740" s="88"/>
      <c r="I740" s="89">
        <v>0</v>
      </c>
      <c r="J740" s="89">
        <v>2475308</v>
      </c>
      <c r="K740" s="89">
        <v>0</v>
      </c>
      <c r="L740" s="88">
        <v>85616</v>
      </c>
      <c r="M740" s="88"/>
      <c r="N740" s="89">
        <v>289526</v>
      </c>
      <c r="O740" s="89">
        <v>2825976</v>
      </c>
      <c r="P740" s="89">
        <v>0</v>
      </c>
      <c r="Q740" s="88">
        <v>0</v>
      </c>
      <c r="R740" s="88"/>
      <c r="S740" s="89">
        <v>562354</v>
      </c>
      <c r="T740" s="90">
        <v>24154</v>
      </c>
      <c r="U740" s="90">
        <v>586508</v>
      </c>
    </row>
    <row r="741" spans="1:21">
      <c r="A741" s="86">
        <v>98102</v>
      </c>
      <c r="B741" s="87" t="s">
        <v>770</v>
      </c>
      <c r="C741" s="156">
        <v>1.7260035485442879E-4</v>
      </c>
      <c r="D741" s="156">
        <v>1.838E-4</v>
      </c>
      <c r="E741" s="88">
        <v>69512</v>
      </c>
      <c r="F741" s="88">
        <v>-101442.5284</v>
      </c>
      <c r="G741" s="88">
        <v>77462</v>
      </c>
      <c r="H741" s="88"/>
      <c r="I741" s="89">
        <v>0</v>
      </c>
      <c r="J741" s="89">
        <v>155671</v>
      </c>
      <c r="K741" s="89">
        <v>0</v>
      </c>
      <c r="L741" s="88">
        <v>0</v>
      </c>
      <c r="M741" s="88"/>
      <c r="N741" s="89">
        <v>18208</v>
      </c>
      <c r="O741" s="89">
        <v>177724</v>
      </c>
      <c r="P741" s="89">
        <v>0</v>
      </c>
      <c r="Q741" s="88">
        <v>10956</v>
      </c>
      <c r="R741" s="88"/>
      <c r="S741" s="89">
        <v>35366</v>
      </c>
      <c r="T741" s="90">
        <v>-3038</v>
      </c>
      <c r="U741" s="90">
        <v>32328</v>
      </c>
    </row>
    <row r="742" spans="1:21">
      <c r="A742" s="86">
        <v>98103</v>
      </c>
      <c r="B742" s="87" t="s">
        <v>771</v>
      </c>
      <c r="C742" s="156">
        <v>5.7140026850874715E-4</v>
      </c>
      <c r="D742" s="156">
        <v>6.1129999999999995E-4</v>
      </c>
      <c r="E742" s="88">
        <v>249193</v>
      </c>
      <c r="F742" s="88">
        <v>-337387.47339999996</v>
      </c>
      <c r="G742" s="88">
        <v>256441</v>
      </c>
      <c r="H742" s="88"/>
      <c r="I742" s="89">
        <v>0</v>
      </c>
      <c r="J742" s="89">
        <v>515355</v>
      </c>
      <c r="K742" s="89">
        <v>0</v>
      </c>
      <c r="L742" s="88">
        <v>0</v>
      </c>
      <c r="M742" s="88"/>
      <c r="N742" s="89">
        <v>60279</v>
      </c>
      <c r="O742" s="89">
        <v>588363</v>
      </c>
      <c r="P742" s="89">
        <v>0</v>
      </c>
      <c r="Q742" s="88">
        <v>54531</v>
      </c>
      <c r="R742" s="88"/>
      <c r="S742" s="89">
        <v>117081</v>
      </c>
      <c r="T742" s="90">
        <v>-17119</v>
      </c>
      <c r="U742" s="90">
        <v>99962</v>
      </c>
    </row>
    <row r="743" spans="1:21">
      <c r="A743" s="86">
        <v>98107</v>
      </c>
      <c r="B743" s="87" t="s">
        <v>772</v>
      </c>
      <c r="C743" s="156">
        <v>1.1499708649450144E-5</v>
      </c>
      <c r="D743" s="156">
        <v>1.19E-5</v>
      </c>
      <c r="E743" s="88">
        <v>9634</v>
      </c>
      <c r="F743" s="88">
        <v>-6567.8242</v>
      </c>
      <c r="G743" s="88">
        <v>5161</v>
      </c>
      <c r="H743" s="88"/>
      <c r="I743" s="89">
        <v>0</v>
      </c>
      <c r="J743" s="89">
        <v>10372</v>
      </c>
      <c r="K743" s="89">
        <v>0</v>
      </c>
      <c r="L743" s="88">
        <v>6297</v>
      </c>
      <c r="M743" s="88"/>
      <c r="N743" s="89">
        <v>1213</v>
      </c>
      <c r="O743" s="89">
        <v>11841</v>
      </c>
      <c r="P743" s="89">
        <v>0</v>
      </c>
      <c r="Q743" s="88">
        <v>0</v>
      </c>
      <c r="R743" s="88"/>
      <c r="S743" s="89">
        <v>2356</v>
      </c>
      <c r="T743" s="90">
        <v>1842</v>
      </c>
      <c r="U743" s="90">
        <v>4198</v>
      </c>
    </row>
    <row r="744" spans="1:21">
      <c r="A744" s="86">
        <v>98109</v>
      </c>
      <c r="B744" s="87" t="s">
        <v>773</v>
      </c>
      <c r="C744" s="156">
        <v>2.0680090282195645E-4</v>
      </c>
      <c r="D744" s="156">
        <v>2.1269999999999999E-4</v>
      </c>
      <c r="E744" s="88">
        <v>94815</v>
      </c>
      <c r="F744" s="88">
        <v>-117392.9586</v>
      </c>
      <c r="G744" s="88">
        <v>92811</v>
      </c>
      <c r="H744" s="88"/>
      <c r="I744" s="89">
        <v>0</v>
      </c>
      <c r="J744" s="89">
        <v>186516</v>
      </c>
      <c r="K744" s="89">
        <v>0</v>
      </c>
      <c r="L744" s="88">
        <v>4088</v>
      </c>
      <c r="M744" s="88"/>
      <c r="N744" s="89">
        <v>21816</v>
      </c>
      <c r="O744" s="89">
        <v>212939</v>
      </c>
      <c r="P744" s="89">
        <v>0</v>
      </c>
      <c r="Q744" s="88">
        <v>12025.78</v>
      </c>
      <c r="R744" s="88"/>
      <c r="S744" s="89">
        <v>42374</v>
      </c>
      <c r="T744" s="90">
        <v>-2952</v>
      </c>
      <c r="U744" s="90">
        <v>39422</v>
      </c>
    </row>
    <row r="745" spans="1:21">
      <c r="A745" s="86">
        <v>98111</v>
      </c>
      <c r="B745" s="87" t="s">
        <v>774</v>
      </c>
      <c r="C745" s="156">
        <v>1.0443009980603945E-3</v>
      </c>
      <c r="D745" s="156">
        <v>1.0179E-3</v>
      </c>
      <c r="E745" s="88">
        <v>394912</v>
      </c>
      <c r="F745" s="88">
        <v>-561797.33219999995</v>
      </c>
      <c r="G745" s="88">
        <v>468676</v>
      </c>
      <c r="H745" s="88"/>
      <c r="I745" s="89">
        <v>0</v>
      </c>
      <c r="J745" s="89">
        <v>941871</v>
      </c>
      <c r="K745" s="89">
        <v>0</v>
      </c>
      <c r="L745" s="88">
        <v>0</v>
      </c>
      <c r="M745" s="88"/>
      <c r="N745" s="89">
        <v>110166</v>
      </c>
      <c r="O745" s="89">
        <v>1075302</v>
      </c>
      <c r="P745" s="89">
        <v>0</v>
      </c>
      <c r="Q745" s="88">
        <v>8997</v>
      </c>
      <c r="R745" s="88"/>
      <c r="S745" s="89">
        <v>213979</v>
      </c>
      <c r="T745" s="90">
        <v>-2544</v>
      </c>
      <c r="U745" s="90">
        <v>211435</v>
      </c>
    </row>
    <row r="746" spans="1:21">
      <c r="A746" s="86">
        <v>98113</v>
      </c>
      <c r="B746" s="87" t="s">
        <v>775</v>
      </c>
      <c r="C746" s="156">
        <v>4.1399842415575212E-5</v>
      </c>
      <c r="D746" s="156">
        <v>3.8899999999999997E-5</v>
      </c>
      <c r="E746" s="88">
        <v>21720</v>
      </c>
      <c r="F746" s="88">
        <v>-21469.610199999999</v>
      </c>
      <c r="G746" s="88">
        <v>18580</v>
      </c>
      <c r="H746" s="88"/>
      <c r="I746" s="89">
        <v>0</v>
      </c>
      <c r="J746" s="89">
        <v>37339</v>
      </c>
      <c r="K746" s="89">
        <v>0</v>
      </c>
      <c r="L746" s="88">
        <v>8658</v>
      </c>
      <c r="M746" s="88"/>
      <c r="N746" s="89">
        <v>4367</v>
      </c>
      <c r="O746" s="89">
        <v>42629</v>
      </c>
      <c r="P746" s="89">
        <v>0</v>
      </c>
      <c r="Q746" s="88">
        <v>0</v>
      </c>
      <c r="R746" s="88"/>
      <c r="S746" s="89">
        <v>8483</v>
      </c>
      <c r="T746" s="90">
        <v>2491</v>
      </c>
      <c r="U746" s="90">
        <v>10974</v>
      </c>
    </row>
    <row r="747" spans="1:21">
      <c r="A747" s="86">
        <v>98121</v>
      </c>
      <c r="B747" s="87" t="s">
        <v>776</v>
      </c>
      <c r="C747" s="156">
        <v>2.068989433529729E-4</v>
      </c>
      <c r="D747" s="156">
        <v>2.229E-4</v>
      </c>
      <c r="E747" s="88">
        <v>87850</v>
      </c>
      <c r="F747" s="88">
        <v>-123022.52219999999</v>
      </c>
      <c r="G747" s="88">
        <v>92855</v>
      </c>
      <c r="H747" s="88"/>
      <c r="I747" s="89">
        <v>0</v>
      </c>
      <c r="J747" s="89">
        <v>186606</v>
      </c>
      <c r="K747" s="89">
        <v>0</v>
      </c>
      <c r="L747" s="88">
        <v>4901</v>
      </c>
      <c r="M747" s="88"/>
      <c r="N747" s="89">
        <v>21827</v>
      </c>
      <c r="O747" s="89">
        <v>213042</v>
      </c>
      <c r="P747" s="89">
        <v>0</v>
      </c>
      <c r="Q747" s="88">
        <v>8552</v>
      </c>
      <c r="R747" s="88"/>
      <c r="S747" s="89">
        <v>42394</v>
      </c>
      <c r="T747" s="90">
        <v>-600</v>
      </c>
      <c r="U747" s="90">
        <v>41795</v>
      </c>
    </row>
    <row r="748" spans="1:21">
      <c r="A748" s="86">
        <v>98131</v>
      </c>
      <c r="B748" s="87" t="s">
        <v>777</v>
      </c>
      <c r="C748" s="156">
        <v>3.0610036338439507E-4</v>
      </c>
      <c r="D748" s="156">
        <v>3.19E-4</v>
      </c>
      <c r="E748" s="88">
        <v>111067</v>
      </c>
      <c r="F748" s="88">
        <v>-176061.842</v>
      </c>
      <c r="G748" s="88">
        <v>137376</v>
      </c>
      <c r="H748" s="88"/>
      <c r="I748" s="89">
        <v>0</v>
      </c>
      <c r="J748" s="89">
        <v>276076</v>
      </c>
      <c r="K748" s="89">
        <v>0</v>
      </c>
      <c r="L748" s="88">
        <v>0</v>
      </c>
      <c r="M748" s="88"/>
      <c r="N748" s="89">
        <v>32291</v>
      </c>
      <c r="O748" s="89">
        <v>315187</v>
      </c>
      <c r="P748" s="89">
        <v>0</v>
      </c>
      <c r="Q748" s="88">
        <v>45410</v>
      </c>
      <c r="R748" s="88"/>
      <c r="S748" s="89">
        <v>62721</v>
      </c>
      <c r="T748" s="90">
        <v>-13728</v>
      </c>
      <c r="U748" s="90">
        <v>48992</v>
      </c>
    </row>
    <row r="749" spans="1:21">
      <c r="A749" s="86">
        <v>98141</v>
      </c>
      <c r="B749" s="87" t="s">
        <v>778</v>
      </c>
      <c r="C749" s="156">
        <v>3.0329952366876654E-4</v>
      </c>
      <c r="D749" s="156">
        <v>2.9080000000000002E-4</v>
      </c>
      <c r="E749" s="88">
        <v>115319</v>
      </c>
      <c r="F749" s="88">
        <v>-160497.75440000001</v>
      </c>
      <c r="G749" s="88">
        <v>136119</v>
      </c>
      <c r="H749" s="88"/>
      <c r="I749" s="89">
        <v>0</v>
      </c>
      <c r="J749" s="89">
        <v>273551</v>
      </c>
      <c r="K749" s="89">
        <v>0</v>
      </c>
      <c r="L749" s="88">
        <v>2025</v>
      </c>
      <c r="M749" s="88"/>
      <c r="N749" s="89">
        <v>31996</v>
      </c>
      <c r="O749" s="89">
        <v>312304</v>
      </c>
      <c r="P749" s="89">
        <v>0</v>
      </c>
      <c r="Q749" s="88">
        <v>24703.38</v>
      </c>
      <c r="R749" s="88"/>
      <c r="S749" s="89">
        <v>62147</v>
      </c>
      <c r="T749" s="90">
        <v>-7732</v>
      </c>
      <c r="U749" s="90">
        <v>54415</v>
      </c>
    </row>
    <row r="750" spans="1:21">
      <c r="A750" s="86">
        <v>98147</v>
      </c>
      <c r="B750" s="87" t="s">
        <v>779</v>
      </c>
      <c r="C750" s="156">
        <v>1.0300940338385588E-5</v>
      </c>
      <c r="D750" s="156">
        <v>1.1199999999999999E-5</v>
      </c>
      <c r="E750" s="88">
        <v>8144</v>
      </c>
      <c r="F750" s="88">
        <v>-6181.4816000000001</v>
      </c>
      <c r="G750" s="88">
        <v>4623</v>
      </c>
      <c r="H750" s="88"/>
      <c r="I750" s="89">
        <v>0</v>
      </c>
      <c r="J750" s="89">
        <v>9290</v>
      </c>
      <c r="K750" s="89">
        <v>0</v>
      </c>
      <c r="L750" s="88">
        <v>4763</v>
      </c>
      <c r="M750" s="88"/>
      <c r="N750" s="89">
        <v>1087</v>
      </c>
      <c r="O750" s="89">
        <v>10606</v>
      </c>
      <c r="P750" s="89">
        <v>0</v>
      </c>
      <c r="Q750" s="88">
        <v>0</v>
      </c>
      <c r="R750" s="88"/>
      <c r="S750" s="89">
        <v>2110</v>
      </c>
      <c r="T750" s="90">
        <v>1412</v>
      </c>
      <c r="U750" s="90">
        <v>3522</v>
      </c>
    </row>
    <row r="751" spans="1:21">
      <c r="A751" s="86">
        <v>98161</v>
      </c>
      <c r="B751" s="87" t="s">
        <v>780</v>
      </c>
      <c r="C751" s="156">
        <v>7.6003693476602283E-6</v>
      </c>
      <c r="D751" s="156">
        <v>7.9999999999999996E-6</v>
      </c>
      <c r="E751" s="88">
        <v>4479</v>
      </c>
      <c r="F751" s="88">
        <v>-4415.3440000000001</v>
      </c>
      <c r="G751" s="88">
        <v>3411</v>
      </c>
      <c r="H751" s="88"/>
      <c r="I751" s="89">
        <v>0</v>
      </c>
      <c r="J751" s="89">
        <v>6855</v>
      </c>
      <c r="K751" s="89">
        <v>0</v>
      </c>
      <c r="L751" s="88">
        <v>1659</v>
      </c>
      <c r="M751" s="88"/>
      <c r="N751" s="89">
        <v>802</v>
      </c>
      <c r="O751" s="89">
        <v>7826</v>
      </c>
      <c r="P751" s="89">
        <v>0</v>
      </c>
      <c r="Q751" s="88">
        <v>0</v>
      </c>
      <c r="R751" s="88"/>
      <c r="S751" s="89">
        <v>1557</v>
      </c>
      <c r="T751" s="90">
        <v>496</v>
      </c>
      <c r="U751" s="90">
        <v>2053</v>
      </c>
    </row>
    <row r="752" spans="1:21">
      <c r="A752" s="86">
        <v>98201</v>
      </c>
      <c r="B752" s="87" t="s">
        <v>781</v>
      </c>
      <c r="C752" s="156">
        <v>3.0020010597231524E-3</v>
      </c>
      <c r="D752" s="156">
        <v>3.0319000000000001E-3</v>
      </c>
      <c r="E752" s="88">
        <v>1194730</v>
      </c>
      <c r="F752" s="88">
        <v>-1673360.1842</v>
      </c>
      <c r="G752" s="88">
        <v>1347280</v>
      </c>
      <c r="H752" s="88"/>
      <c r="I752" s="89">
        <v>0</v>
      </c>
      <c r="J752" s="89">
        <v>2707552</v>
      </c>
      <c r="K752" s="89">
        <v>0</v>
      </c>
      <c r="L752" s="88">
        <v>0</v>
      </c>
      <c r="M752" s="88"/>
      <c r="N752" s="89">
        <v>316690</v>
      </c>
      <c r="O752" s="89">
        <v>3091120</v>
      </c>
      <c r="P752" s="89">
        <v>0</v>
      </c>
      <c r="Q752" s="88">
        <v>59618</v>
      </c>
      <c r="R752" s="88"/>
      <c r="S752" s="89">
        <v>615116</v>
      </c>
      <c r="T752" s="90">
        <v>-16633</v>
      </c>
      <c r="U752" s="90">
        <v>598483</v>
      </c>
    </row>
    <row r="753" spans="1:21">
      <c r="A753" s="86">
        <v>98205</v>
      </c>
      <c r="B753" s="87" t="s">
        <v>782</v>
      </c>
      <c r="C753" s="156">
        <v>5.0198980074299999E-5</v>
      </c>
      <c r="D753" s="156">
        <v>5.6900000000000001E-5</v>
      </c>
      <c r="E753" s="88">
        <v>23492</v>
      </c>
      <c r="F753" s="88">
        <v>-31404.1342</v>
      </c>
      <c r="G753" s="88">
        <v>22529</v>
      </c>
      <c r="H753" s="88"/>
      <c r="I753" s="89">
        <v>0</v>
      </c>
      <c r="J753" s="89">
        <v>45276</v>
      </c>
      <c r="K753" s="89">
        <v>0</v>
      </c>
      <c r="L753" s="88">
        <v>568.1</v>
      </c>
      <c r="M753" s="88"/>
      <c r="N753" s="89">
        <v>5296</v>
      </c>
      <c r="O753" s="89">
        <v>51690</v>
      </c>
      <c r="P753" s="89">
        <v>0</v>
      </c>
      <c r="Q753" s="88">
        <v>2327</v>
      </c>
      <c r="R753" s="88"/>
      <c r="S753" s="89">
        <v>10286</v>
      </c>
      <c r="T753" s="90">
        <v>-419</v>
      </c>
      <c r="U753" s="90">
        <v>9867</v>
      </c>
    </row>
    <row r="754" spans="1:21">
      <c r="A754" s="86">
        <v>98211</v>
      </c>
      <c r="B754" s="87" t="s">
        <v>783</v>
      </c>
      <c r="C754" s="156">
        <v>9.4730103358906849E-4</v>
      </c>
      <c r="D754" s="156">
        <v>9.6869999999999996E-4</v>
      </c>
      <c r="E754" s="88">
        <v>340711</v>
      </c>
      <c r="F754" s="88">
        <v>-534642.96659999993</v>
      </c>
      <c r="G754" s="88">
        <v>425143</v>
      </c>
      <c r="H754" s="88"/>
      <c r="I754" s="89">
        <v>0</v>
      </c>
      <c r="J754" s="89">
        <v>854385</v>
      </c>
      <c r="K754" s="89">
        <v>0</v>
      </c>
      <c r="L754" s="88">
        <v>0</v>
      </c>
      <c r="M754" s="88"/>
      <c r="N754" s="89">
        <v>99934</v>
      </c>
      <c r="O754" s="89">
        <v>975422</v>
      </c>
      <c r="P754" s="89">
        <v>0</v>
      </c>
      <c r="Q754" s="88">
        <v>66554</v>
      </c>
      <c r="R754" s="88"/>
      <c r="S754" s="89">
        <v>194104</v>
      </c>
      <c r="T754" s="90">
        <v>-18515</v>
      </c>
      <c r="U754" s="90">
        <v>175589</v>
      </c>
    </row>
    <row r="755" spans="1:21">
      <c r="A755" s="86">
        <v>98218</v>
      </c>
      <c r="B755" s="87" t="s">
        <v>784</v>
      </c>
      <c r="C755" s="156">
        <v>1.0800055769014696E-5</v>
      </c>
      <c r="D755" s="156">
        <v>1.2999999999999999E-5</v>
      </c>
      <c r="E755" s="88">
        <v>5128</v>
      </c>
      <c r="F755" s="88">
        <v>-7174.9339999999993</v>
      </c>
      <c r="G755" s="88">
        <v>4847</v>
      </c>
      <c r="H755" s="88"/>
      <c r="I755" s="89">
        <v>0</v>
      </c>
      <c r="J755" s="89">
        <v>9741</v>
      </c>
      <c r="K755" s="89">
        <v>0</v>
      </c>
      <c r="L755" s="88">
        <v>0</v>
      </c>
      <c r="M755" s="88"/>
      <c r="N755" s="89">
        <v>1139</v>
      </c>
      <c r="O755" s="89">
        <v>11121</v>
      </c>
      <c r="P755" s="89">
        <v>0</v>
      </c>
      <c r="Q755" s="88">
        <v>2460</v>
      </c>
      <c r="R755" s="88"/>
      <c r="S755" s="89">
        <v>2213</v>
      </c>
      <c r="T755" s="90">
        <v>-752</v>
      </c>
      <c r="U755" s="90">
        <v>1461</v>
      </c>
    </row>
    <row r="756" spans="1:21">
      <c r="A756" s="86">
        <v>98221</v>
      </c>
      <c r="B756" s="87" t="s">
        <v>785</v>
      </c>
      <c r="C756" s="156">
        <v>1.6000660300659072E-5</v>
      </c>
      <c r="D756" s="156">
        <v>1.8600000000000001E-5</v>
      </c>
      <c r="E756" s="88">
        <v>9997</v>
      </c>
      <c r="F756" s="88">
        <v>-10265.674800000001</v>
      </c>
      <c r="G756" s="88">
        <v>7181</v>
      </c>
      <c r="H756" s="88"/>
      <c r="I756" s="89">
        <v>0</v>
      </c>
      <c r="J756" s="89">
        <v>14431</v>
      </c>
      <c r="K756" s="89">
        <v>0</v>
      </c>
      <c r="L756" s="88">
        <v>924</v>
      </c>
      <c r="M756" s="88"/>
      <c r="N756" s="89">
        <v>1688</v>
      </c>
      <c r="O756" s="89">
        <v>16475</v>
      </c>
      <c r="P756" s="89">
        <v>0</v>
      </c>
      <c r="Q756" s="88">
        <v>0</v>
      </c>
      <c r="R756" s="88"/>
      <c r="S756" s="89">
        <v>3278</v>
      </c>
      <c r="T756" s="90">
        <v>242</v>
      </c>
      <c r="U756" s="90">
        <v>3520</v>
      </c>
    </row>
    <row r="757" spans="1:21">
      <c r="A757" s="86">
        <v>98231</v>
      </c>
      <c r="B757" s="87" t="s">
        <v>786</v>
      </c>
      <c r="C757" s="156">
        <v>3.7400234388882131E-5</v>
      </c>
      <c r="D757" s="156">
        <v>3.3599999999999997E-5</v>
      </c>
      <c r="E757" s="88">
        <v>16420</v>
      </c>
      <c r="F757" s="88">
        <v>-18544.444799999997</v>
      </c>
      <c r="G757" s="88">
        <v>16785</v>
      </c>
      <c r="H757" s="88"/>
      <c r="I757" s="89">
        <v>0</v>
      </c>
      <c r="J757" s="89">
        <v>33732</v>
      </c>
      <c r="K757" s="89">
        <v>0</v>
      </c>
      <c r="L757" s="88">
        <v>3578</v>
      </c>
      <c r="M757" s="88"/>
      <c r="N757" s="89">
        <v>3945</v>
      </c>
      <c r="O757" s="89">
        <v>38510</v>
      </c>
      <c r="P757" s="89">
        <v>0</v>
      </c>
      <c r="Q757" s="88">
        <v>7750</v>
      </c>
      <c r="R757" s="88"/>
      <c r="S757" s="89">
        <v>7663</v>
      </c>
      <c r="T757" s="90">
        <v>-1655</v>
      </c>
      <c r="U757" s="90">
        <v>6008</v>
      </c>
    </row>
    <row r="758" spans="1:21">
      <c r="A758" s="86">
        <v>98237</v>
      </c>
      <c r="B758" s="87" t="s">
        <v>787</v>
      </c>
      <c r="C758" s="156">
        <v>2.9011084405316967E-6</v>
      </c>
      <c r="D758" s="156">
        <v>3.1999999999999999E-6</v>
      </c>
      <c r="E758" s="88">
        <v>2472</v>
      </c>
      <c r="F758" s="88">
        <v>-1766.1376</v>
      </c>
      <c r="G758" s="88">
        <v>1302</v>
      </c>
      <c r="H758" s="88"/>
      <c r="I758" s="89">
        <v>0</v>
      </c>
      <c r="J758" s="89">
        <v>2616</v>
      </c>
      <c r="K758" s="89">
        <v>0</v>
      </c>
      <c r="L758" s="88">
        <v>1617</v>
      </c>
      <c r="M758" s="88"/>
      <c r="N758" s="89">
        <v>306</v>
      </c>
      <c r="O758" s="89">
        <v>2986</v>
      </c>
      <c r="P758" s="89">
        <v>0</v>
      </c>
      <c r="Q758" s="88">
        <v>0</v>
      </c>
      <c r="R758" s="88"/>
      <c r="S758" s="89">
        <v>594</v>
      </c>
      <c r="T758" s="90">
        <v>482</v>
      </c>
      <c r="U758" s="90">
        <v>1076</v>
      </c>
    </row>
    <row r="759" spans="1:21">
      <c r="A759" s="86">
        <v>98241</v>
      </c>
      <c r="B759" s="87" t="s">
        <v>788</v>
      </c>
      <c r="C759" s="156">
        <v>1.0200671613482417E-5</v>
      </c>
      <c r="D759" s="156">
        <v>1.47E-5</v>
      </c>
      <c r="E759" s="88">
        <v>7583</v>
      </c>
      <c r="F759" s="88">
        <v>-8113.1945999999998</v>
      </c>
      <c r="G759" s="88">
        <v>4578</v>
      </c>
      <c r="H759" s="88"/>
      <c r="I759" s="89">
        <v>0</v>
      </c>
      <c r="J759" s="89">
        <v>9200</v>
      </c>
      <c r="K759" s="89">
        <v>0</v>
      </c>
      <c r="L759" s="88">
        <v>5723</v>
      </c>
      <c r="M759" s="88"/>
      <c r="N759" s="89">
        <v>1076</v>
      </c>
      <c r="O759" s="89">
        <v>10503</v>
      </c>
      <c r="P759" s="89">
        <v>0</v>
      </c>
      <c r="Q759" s="88">
        <v>449</v>
      </c>
      <c r="R759" s="88"/>
      <c r="S759" s="89">
        <v>2090</v>
      </c>
      <c r="T759" s="90">
        <v>1797</v>
      </c>
      <c r="U759" s="90">
        <v>3887</v>
      </c>
    </row>
    <row r="760" spans="1:21">
      <c r="A760" s="86">
        <v>98251</v>
      </c>
      <c r="B760" s="87" t="s">
        <v>789</v>
      </c>
      <c r="C760" s="156">
        <v>3.099417696451298E-6</v>
      </c>
      <c r="D760" s="156">
        <v>2.9000000000000002E-6</v>
      </c>
      <c r="E760" s="88">
        <v>1912</v>
      </c>
      <c r="F760" s="88">
        <v>-1600.5622000000001</v>
      </c>
      <c r="G760" s="88">
        <v>1391</v>
      </c>
      <c r="H760" s="88"/>
      <c r="I760" s="89">
        <v>0</v>
      </c>
      <c r="J760" s="89">
        <v>2796</v>
      </c>
      <c r="K760" s="89">
        <v>0</v>
      </c>
      <c r="L760" s="88">
        <v>1008</v>
      </c>
      <c r="M760" s="88"/>
      <c r="N760" s="89">
        <v>327</v>
      </c>
      <c r="O760" s="89">
        <v>3192</v>
      </c>
      <c r="P760" s="89">
        <v>0</v>
      </c>
      <c r="Q760" s="88">
        <v>0</v>
      </c>
      <c r="R760" s="88"/>
      <c r="S760" s="89">
        <v>635</v>
      </c>
      <c r="T760" s="90">
        <v>290</v>
      </c>
      <c r="U760" s="90">
        <v>925</v>
      </c>
    </row>
    <row r="761" spans="1:21">
      <c r="A761" s="86">
        <v>98261</v>
      </c>
      <c r="B761" s="87" t="s">
        <v>790</v>
      </c>
      <c r="C761" s="156">
        <v>4.3099954351155613E-5</v>
      </c>
      <c r="D761" s="156">
        <v>3.0599999999999998E-5</v>
      </c>
      <c r="E761" s="88">
        <v>14163</v>
      </c>
      <c r="F761" s="88">
        <v>-16888.6908</v>
      </c>
      <c r="G761" s="88">
        <v>19343</v>
      </c>
      <c r="H761" s="88"/>
      <c r="I761" s="89">
        <v>0</v>
      </c>
      <c r="J761" s="89">
        <v>38873</v>
      </c>
      <c r="K761" s="89">
        <v>0</v>
      </c>
      <c r="L761" s="88">
        <v>6107</v>
      </c>
      <c r="M761" s="88"/>
      <c r="N761" s="89">
        <v>4547</v>
      </c>
      <c r="O761" s="89">
        <v>44380</v>
      </c>
      <c r="P761" s="89">
        <v>0</v>
      </c>
      <c r="Q761" s="88">
        <v>0</v>
      </c>
      <c r="R761" s="88"/>
      <c r="S761" s="89">
        <v>8831</v>
      </c>
      <c r="T761" s="90">
        <v>1603</v>
      </c>
      <c r="U761" s="90">
        <v>10434</v>
      </c>
    </row>
    <row r="762" spans="1:21">
      <c r="A762" s="86">
        <v>98271</v>
      </c>
      <c r="B762" s="87" t="s">
        <v>791</v>
      </c>
      <c r="C762" s="156">
        <v>3.4002238711608058E-6</v>
      </c>
      <c r="D762" s="156">
        <v>2.9000000000000002E-6</v>
      </c>
      <c r="E762" s="88">
        <v>3432</v>
      </c>
      <c r="F762" s="88">
        <v>-1600.5622000000001</v>
      </c>
      <c r="G762" s="88">
        <v>1526</v>
      </c>
      <c r="H762" s="88"/>
      <c r="I762" s="89">
        <v>0</v>
      </c>
      <c r="J762" s="89">
        <v>3067</v>
      </c>
      <c r="K762" s="89">
        <v>0</v>
      </c>
      <c r="L762" s="88">
        <v>3388</v>
      </c>
      <c r="M762" s="88"/>
      <c r="N762" s="89">
        <v>359</v>
      </c>
      <c r="O762" s="89">
        <v>3501</v>
      </c>
      <c r="P762" s="89">
        <v>0</v>
      </c>
      <c r="Q762" s="88">
        <v>0</v>
      </c>
      <c r="R762" s="88"/>
      <c r="S762" s="89">
        <v>697</v>
      </c>
      <c r="T762" s="90">
        <v>990</v>
      </c>
      <c r="U762" s="90">
        <v>1686</v>
      </c>
    </row>
    <row r="763" spans="1:21">
      <c r="A763" s="86">
        <v>98301</v>
      </c>
      <c r="B763" s="87" t="s">
        <v>792</v>
      </c>
      <c r="C763" s="156">
        <v>1.7479000098692533E-3</v>
      </c>
      <c r="D763" s="156">
        <v>1.6693000000000001E-3</v>
      </c>
      <c r="E763" s="88">
        <v>739860</v>
      </c>
      <c r="F763" s="88">
        <v>-921316.71740000008</v>
      </c>
      <c r="G763" s="88">
        <v>784447</v>
      </c>
      <c r="H763" s="88"/>
      <c r="I763" s="89">
        <v>0</v>
      </c>
      <c r="J763" s="89">
        <v>1576459</v>
      </c>
      <c r="K763" s="89">
        <v>0</v>
      </c>
      <c r="L763" s="88">
        <v>75940</v>
      </c>
      <c r="M763" s="88"/>
      <c r="N763" s="89">
        <v>184391</v>
      </c>
      <c r="O763" s="89">
        <v>1799790</v>
      </c>
      <c r="P763" s="89">
        <v>0</v>
      </c>
      <c r="Q763" s="88">
        <v>23606</v>
      </c>
      <c r="R763" s="88"/>
      <c r="S763" s="89">
        <v>358148</v>
      </c>
      <c r="T763" s="90">
        <v>11985</v>
      </c>
      <c r="U763" s="90">
        <v>370133</v>
      </c>
    </row>
    <row r="764" spans="1:21">
      <c r="A764" s="86">
        <v>98304</v>
      </c>
      <c r="B764" s="87" t="s">
        <v>793</v>
      </c>
      <c r="C764" s="156">
        <v>2.449899178467435E-5</v>
      </c>
      <c r="D764" s="156">
        <v>2.5000000000000001E-5</v>
      </c>
      <c r="E764" s="88">
        <v>11779</v>
      </c>
      <c r="F764" s="88">
        <v>-13797.95</v>
      </c>
      <c r="G764" s="88">
        <v>10995</v>
      </c>
      <c r="H764" s="88"/>
      <c r="I764" s="89">
        <v>0</v>
      </c>
      <c r="J764" s="89">
        <v>22097</v>
      </c>
      <c r="K764" s="89">
        <v>0</v>
      </c>
      <c r="L764" s="88">
        <v>1227</v>
      </c>
      <c r="M764" s="88"/>
      <c r="N764" s="89">
        <v>2585</v>
      </c>
      <c r="O764" s="89">
        <v>25227</v>
      </c>
      <c r="P764" s="89">
        <v>0</v>
      </c>
      <c r="Q764" s="88">
        <v>0</v>
      </c>
      <c r="R764" s="88"/>
      <c r="S764" s="89">
        <v>5020</v>
      </c>
      <c r="T764" s="90">
        <v>334</v>
      </c>
      <c r="U764" s="90">
        <v>5354</v>
      </c>
    </row>
    <row r="765" spans="1:21">
      <c r="A765" s="86">
        <v>98308</v>
      </c>
      <c r="B765" s="87" t="s">
        <v>794</v>
      </c>
      <c r="C765" s="156">
        <v>2.5000001180107188E-5</v>
      </c>
      <c r="D765" s="156">
        <v>2.6400000000000001E-5</v>
      </c>
      <c r="E765" s="88">
        <v>15502</v>
      </c>
      <c r="F765" s="88">
        <v>-14570.635200000001</v>
      </c>
      <c r="G765" s="88">
        <v>11219.85</v>
      </c>
      <c r="H765" s="88"/>
      <c r="I765" s="89">
        <v>0</v>
      </c>
      <c r="J765" s="89">
        <v>22547.9</v>
      </c>
      <c r="K765" s="89">
        <v>0</v>
      </c>
      <c r="L765" s="88">
        <v>6775</v>
      </c>
      <c r="M765" s="88"/>
      <c r="N765" s="89">
        <v>2637</v>
      </c>
      <c r="O765" s="89">
        <v>25742</v>
      </c>
      <c r="P765" s="89">
        <v>0</v>
      </c>
      <c r="Q765" s="88">
        <v>0</v>
      </c>
      <c r="R765" s="88"/>
      <c r="S765" s="89">
        <v>5122.55</v>
      </c>
      <c r="T765" s="90">
        <v>2032</v>
      </c>
      <c r="U765" s="90">
        <v>7155</v>
      </c>
    </row>
    <row r="766" spans="1:21">
      <c r="A766" s="86">
        <v>98311</v>
      </c>
      <c r="B766" s="87" t="s">
        <v>795</v>
      </c>
      <c r="C766" s="156">
        <v>1.1703989464986199E-3</v>
      </c>
      <c r="D766" s="156">
        <v>1.1291000000000001E-3</v>
      </c>
      <c r="E766" s="88">
        <v>422049</v>
      </c>
      <c r="F766" s="88">
        <v>-623170.61380000005</v>
      </c>
      <c r="G766" s="88">
        <v>525268</v>
      </c>
      <c r="H766" s="88"/>
      <c r="I766" s="89">
        <v>0</v>
      </c>
      <c r="J766" s="89">
        <v>1055602</v>
      </c>
      <c r="K766" s="89">
        <v>0</v>
      </c>
      <c r="L766" s="88">
        <v>38215.19</v>
      </c>
      <c r="M766" s="88"/>
      <c r="N766" s="89">
        <v>123469</v>
      </c>
      <c r="O766" s="89">
        <v>1205146</v>
      </c>
      <c r="P766" s="89">
        <v>0</v>
      </c>
      <c r="Q766" s="88">
        <v>15245</v>
      </c>
      <c r="R766" s="88"/>
      <c r="S766" s="89">
        <v>239817</v>
      </c>
      <c r="T766" s="90">
        <v>8790</v>
      </c>
      <c r="U766" s="90">
        <v>248607</v>
      </c>
    </row>
    <row r="767" spans="1:21">
      <c r="A767" s="86">
        <v>98313</v>
      </c>
      <c r="B767" s="87" t="s">
        <v>796</v>
      </c>
      <c r="C767" s="156">
        <v>2.3590111498274292E-4</v>
      </c>
      <c r="D767" s="156">
        <v>2.5750000000000002E-4</v>
      </c>
      <c r="E767" s="88">
        <v>220698</v>
      </c>
      <c r="F767" s="88">
        <v>-142118.88500000001</v>
      </c>
      <c r="G767" s="88">
        <v>105871</v>
      </c>
      <c r="H767" s="88"/>
      <c r="I767" s="89">
        <v>0</v>
      </c>
      <c r="J767" s="89">
        <v>212762</v>
      </c>
      <c r="K767" s="89">
        <v>0</v>
      </c>
      <c r="L767" s="88">
        <v>83421</v>
      </c>
      <c r="M767" s="88"/>
      <c r="N767" s="89">
        <v>24886</v>
      </c>
      <c r="O767" s="89">
        <v>242903</v>
      </c>
      <c r="P767" s="89">
        <v>0</v>
      </c>
      <c r="Q767" s="88">
        <v>179.4</v>
      </c>
      <c r="R767" s="88"/>
      <c r="S767" s="89">
        <v>48336</v>
      </c>
      <c r="T767" s="90">
        <v>21778</v>
      </c>
      <c r="U767" s="90">
        <v>70114</v>
      </c>
    </row>
    <row r="768" spans="1:21">
      <c r="A768" s="86">
        <v>98321</v>
      </c>
      <c r="B768" s="87" t="s">
        <v>797</v>
      </c>
      <c r="C768" s="156">
        <v>2.8999943435883281E-5</v>
      </c>
      <c r="D768" s="156">
        <v>2.9200000000000002E-5</v>
      </c>
      <c r="E768" s="88">
        <v>11384</v>
      </c>
      <c r="F768" s="88">
        <v>-16116.0056</v>
      </c>
      <c r="G768" s="88">
        <v>13015</v>
      </c>
      <c r="H768" s="88"/>
      <c r="I768" s="89">
        <v>0</v>
      </c>
      <c r="J768" s="89">
        <v>26156</v>
      </c>
      <c r="K768" s="89">
        <v>0</v>
      </c>
      <c r="L768" s="88">
        <v>4697.29</v>
      </c>
      <c r="M768" s="88"/>
      <c r="N768" s="89">
        <v>3059</v>
      </c>
      <c r="O768" s="89">
        <v>29861</v>
      </c>
      <c r="P768" s="89">
        <v>0</v>
      </c>
      <c r="Q768" s="88">
        <v>502</v>
      </c>
      <c r="R768" s="88"/>
      <c r="S768" s="89">
        <v>5942</v>
      </c>
      <c r="T768" s="90">
        <v>1440</v>
      </c>
      <c r="U768" s="90">
        <v>7382</v>
      </c>
    </row>
    <row r="769" spans="1:21">
      <c r="A769" s="86">
        <v>98331</v>
      </c>
      <c r="B769" s="87" t="s">
        <v>798</v>
      </c>
      <c r="C769" s="156">
        <v>9.7995967138697415E-6</v>
      </c>
      <c r="D769" s="156">
        <v>9.5999999999999996E-6</v>
      </c>
      <c r="E769" s="88">
        <v>5845</v>
      </c>
      <c r="F769" s="88">
        <v>-5298.4128000000001</v>
      </c>
      <c r="G769" s="88">
        <v>4398</v>
      </c>
      <c r="H769" s="88"/>
      <c r="I769" s="89">
        <v>0</v>
      </c>
      <c r="J769" s="89">
        <v>8839</v>
      </c>
      <c r="K769" s="89">
        <v>0</v>
      </c>
      <c r="L769" s="88">
        <v>1602</v>
      </c>
      <c r="M769" s="88"/>
      <c r="N769" s="89">
        <v>1034</v>
      </c>
      <c r="O769" s="89">
        <v>10091</v>
      </c>
      <c r="P769" s="89">
        <v>0</v>
      </c>
      <c r="Q769" s="88">
        <v>397.67</v>
      </c>
      <c r="R769" s="88"/>
      <c r="S769" s="89">
        <v>2008</v>
      </c>
      <c r="T769" s="90">
        <v>286</v>
      </c>
      <c r="U769" s="90">
        <v>2294</v>
      </c>
    </row>
    <row r="770" spans="1:21">
      <c r="A770" s="86">
        <v>98401</v>
      </c>
      <c r="B770" s="87" t="s">
        <v>799</v>
      </c>
      <c r="C770" s="156">
        <v>2.8057996752204042E-3</v>
      </c>
      <c r="D770" s="156">
        <v>2.7179999999999999E-3</v>
      </c>
      <c r="E770" s="88">
        <v>1214753</v>
      </c>
      <c r="F770" s="88">
        <v>-1500113.1240000001</v>
      </c>
      <c r="G770" s="88">
        <v>1259226</v>
      </c>
      <c r="H770" s="88"/>
      <c r="I770" s="89">
        <v>0</v>
      </c>
      <c r="J770" s="89">
        <v>2530596</v>
      </c>
      <c r="K770" s="89">
        <v>0</v>
      </c>
      <c r="L770" s="88">
        <v>125640</v>
      </c>
      <c r="M770" s="88"/>
      <c r="N770" s="89">
        <v>295992</v>
      </c>
      <c r="O770" s="89">
        <v>2889096</v>
      </c>
      <c r="P770" s="89">
        <v>0</v>
      </c>
      <c r="Q770" s="88">
        <v>0</v>
      </c>
      <c r="R770" s="88"/>
      <c r="S770" s="89">
        <v>574914</v>
      </c>
      <c r="T770" s="90">
        <v>33558</v>
      </c>
      <c r="U770" s="90">
        <v>608472</v>
      </c>
    </row>
    <row r="771" spans="1:21">
      <c r="A771" s="86">
        <v>98411</v>
      </c>
      <c r="B771" s="87" t="s">
        <v>800</v>
      </c>
      <c r="C771" s="156">
        <v>1.9906996131253342E-3</v>
      </c>
      <c r="D771" s="156">
        <v>2.0038999999999999E-3</v>
      </c>
      <c r="E771" s="88">
        <v>794149</v>
      </c>
      <c r="F771" s="88">
        <v>-1105988.4801999999</v>
      </c>
      <c r="G771" s="88">
        <v>893414</v>
      </c>
      <c r="H771" s="88"/>
      <c r="I771" s="89">
        <v>0</v>
      </c>
      <c r="J771" s="89">
        <v>1795444</v>
      </c>
      <c r="K771" s="89">
        <v>0</v>
      </c>
      <c r="L771" s="88">
        <v>12038</v>
      </c>
      <c r="M771" s="88"/>
      <c r="N771" s="89">
        <v>210005</v>
      </c>
      <c r="O771" s="89">
        <v>2049798</v>
      </c>
      <c r="P771" s="89">
        <v>0</v>
      </c>
      <c r="Q771" s="88">
        <v>24018</v>
      </c>
      <c r="R771" s="88"/>
      <c r="S771" s="89">
        <v>407898</v>
      </c>
      <c r="T771" s="90">
        <v>-2261</v>
      </c>
      <c r="U771" s="90">
        <v>405637</v>
      </c>
    </row>
    <row r="772" spans="1:21">
      <c r="A772" s="86">
        <v>98417</v>
      </c>
      <c r="B772" s="87" t="s">
        <v>801</v>
      </c>
      <c r="C772" s="156">
        <v>2.6399641170061094E-5</v>
      </c>
      <c r="D772" s="156">
        <v>2.7699999999999999E-5</v>
      </c>
      <c r="E772" s="88">
        <v>12185</v>
      </c>
      <c r="F772" s="88">
        <v>-15288.1286</v>
      </c>
      <c r="G772" s="88">
        <v>11848</v>
      </c>
      <c r="H772" s="88"/>
      <c r="I772" s="89">
        <v>0</v>
      </c>
      <c r="J772" s="89">
        <v>23811</v>
      </c>
      <c r="K772" s="89">
        <v>0</v>
      </c>
      <c r="L772" s="88">
        <v>202</v>
      </c>
      <c r="M772" s="88"/>
      <c r="N772" s="89">
        <v>2785</v>
      </c>
      <c r="O772" s="89">
        <v>27184</v>
      </c>
      <c r="P772" s="89">
        <v>0</v>
      </c>
      <c r="Q772" s="88">
        <v>1279.72</v>
      </c>
      <c r="R772" s="88"/>
      <c r="S772" s="89">
        <v>5409</v>
      </c>
      <c r="T772" s="90">
        <v>-375</v>
      </c>
      <c r="U772" s="90">
        <v>5034</v>
      </c>
    </row>
    <row r="773" spans="1:21">
      <c r="A773" s="86">
        <v>98421</v>
      </c>
      <c r="B773" s="87" t="s">
        <v>802</v>
      </c>
      <c r="C773" s="156">
        <v>1.0210030027806713E-4</v>
      </c>
      <c r="D773" s="156">
        <v>9.2299999999999994E-5</v>
      </c>
      <c r="E773" s="88">
        <v>45738</v>
      </c>
      <c r="F773" s="88">
        <v>-50942.0314</v>
      </c>
      <c r="G773" s="88">
        <v>45822</v>
      </c>
      <c r="H773" s="88"/>
      <c r="I773" s="89">
        <v>0</v>
      </c>
      <c r="J773" s="89">
        <v>92086</v>
      </c>
      <c r="K773" s="89">
        <v>0</v>
      </c>
      <c r="L773" s="88">
        <v>10089</v>
      </c>
      <c r="M773" s="88"/>
      <c r="N773" s="89">
        <v>10771</v>
      </c>
      <c r="O773" s="89">
        <v>105131</v>
      </c>
      <c r="P773" s="89">
        <v>0</v>
      </c>
      <c r="Q773" s="88">
        <v>1926</v>
      </c>
      <c r="R773" s="88"/>
      <c r="S773" s="89">
        <v>20920</v>
      </c>
      <c r="T773" s="90">
        <v>1997</v>
      </c>
      <c r="U773" s="90">
        <v>22917</v>
      </c>
    </row>
    <row r="774" spans="1:21">
      <c r="A774" s="86">
        <v>98427</v>
      </c>
      <c r="B774" s="87" t="s">
        <v>803</v>
      </c>
      <c r="C774" s="156">
        <v>5.200604531644378E-6</v>
      </c>
      <c r="D774" s="156">
        <v>5.5999999999999997E-6</v>
      </c>
      <c r="E774" s="88">
        <v>3003</v>
      </c>
      <c r="F774" s="88">
        <v>-3090.7408</v>
      </c>
      <c r="G774" s="88">
        <v>2334</v>
      </c>
      <c r="H774" s="88"/>
      <c r="I774" s="89">
        <v>0</v>
      </c>
      <c r="J774" s="89">
        <v>4690</v>
      </c>
      <c r="K774" s="89">
        <v>0</v>
      </c>
      <c r="L774" s="88">
        <v>629</v>
      </c>
      <c r="M774" s="88"/>
      <c r="N774" s="89">
        <v>549</v>
      </c>
      <c r="O774" s="89">
        <v>5354</v>
      </c>
      <c r="P774" s="89">
        <v>0</v>
      </c>
      <c r="Q774" s="88">
        <v>0</v>
      </c>
      <c r="R774" s="88"/>
      <c r="S774" s="89">
        <v>1065</v>
      </c>
      <c r="T774" s="90">
        <v>180</v>
      </c>
      <c r="U774" s="90">
        <v>1246</v>
      </c>
    </row>
    <row r="775" spans="1:21">
      <c r="A775" s="86">
        <v>98431</v>
      </c>
      <c r="B775" s="87" t="s">
        <v>804</v>
      </c>
      <c r="C775" s="156">
        <v>2.0559990631700516E-4</v>
      </c>
      <c r="D775" s="156">
        <v>2.097E-4</v>
      </c>
      <c r="E775" s="88">
        <v>73013</v>
      </c>
      <c r="F775" s="88">
        <v>-115737.2046</v>
      </c>
      <c r="G775" s="88">
        <v>92272</v>
      </c>
      <c r="H775" s="88"/>
      <c r="I775" s="89">
        <v>0</v>
      </c>
      <c r="J775" s="89">
        <v>185434</v>
      </c>
      <c r="K775" s="89">
        <v>0</v>
      </c>
      <c r="L775" s="88">
        <v>3764</v>
      </c>
      <c r="M775" s="88"/>
      <c r="N775" s="89">
        <v>21689</v>
      </c>
      <c r="O775" s="89">
        <v>211704</v>
      </c>
      <c r="P775" s="89">
        <v>0</v>
      </c>
      <c r="Q775" s="88">
        <v>11539</v>
      </c>
      <c r="R775" s="88"/>
      <c r="S775" s="89">
        <v>42128</v>
      </c>
      <c r="T775" s="90">
        <v>-1762</v>
      </c>
      <c r="U775" s="90">
        <v>40366</v>
      </c>
    </row>
    <row r="776" spans="1:21">
      <c r="A776" s="86">
        <v>98441</v>
      </c>
      <c r="B776" s="87" t="s">
        <v>805</v>
      </c>
      <c r="C776" s="156">
        <v>1.0390068093855071E-4</v>
      </c>
      <c r="D776" s="156">
        <v>1.215E-4</v>
      </c>
      <c r="E776" s="88">
        <v>37953</v>
      </c>
      <c r="F776" s="88">
        <v>-67058.036999999997</v>
      </c>
      <c r="G776" s="88">
        <v>46630</v>
      </c>
      <c r="H776" s="88"/>
      <c r="I776" s="89">
        <v>0</v>
      </c>
      <c r="J776" s="89">
        <v>93709</v>
      </c>
      <c r="K776" s="89">
        <v>0</v>
      </c>
      <c r="L776" s="88">
        <v>1722</v>
      </c>
      <c r="M776" s="88"/>
      <c r="N776" s="89">
        <v>10961</v>
      </c>
      <c r="O776" s="89">
        <v>106984</v>
      </c>
      <c r="P776" s="89">
        <v>0</v>
      </c>
      <c r="Q776" s="88">
        <v>15891</v>
      </c>
      <c r="R776" s="88"/>
      <c r="S776" s="89">
        <v>21289</v>
      </c>
      <c r="T776" s="90">
        <v>-3584</v>
      </c>
      <c r="U776" s="90">
        <v>17705</v>
      </c>
    </row>
    <row r="777" spans="1:21">
      <c r="A777" s="86">
        <v>98451</v>
      </c>
      <c r="B777" s="87" t="s">
        <v>806</v>
      </c>
      <c r="C777" s="156">
        <v>6.0299382962879243E-5</v>
      </c>
      <c r="D777" s="156">
        <v>6.2000000000000003E-5</v>
      </c>
      <c r="E777" s="88">
        <v>25199</v>
      </c>
      <c r="F777" s="88">
        <v>-34218.916000000005</v>
      </c>
      <c r="G777" s="88">
        <v>27062</v>
      </c>
      <c r="H777" s="88"/>
      <c r="I777" s="89">
        <v>0</v>
      </c>
      <c r="J777" s="89">
        <v>54386</v>
      </c>
      <c r="K777" s="89">
        <v>0</v>
      </c>
      <c r="L777" s="88">
        <v>0</v>
      </c>
      <c r="M777" s="88"/>
      <c r="N777" s="89">
        <v>6361</v>
      </c>
      <c r="O777" s="89">
        <v>62090</v>
      </c>
      <c r="P777" s="89">
        <v>0</v>
      </c>
      <c r="Q777" s="88">
        <v>1056</v>
      </c>
      <c r="R777" s="88"/>
      <c r="S777" s="89">
        <v>12356</v>
      </c>
      <c r="T777" s="90">
        <v>-300</v>
      </c>
      <c r="U777" s="90">
        <v>12056</v>
      </c>
    </row>
    <row r="778" spans="1:21">
      <c r="A778" s="86">
        <v>98481</v>
      </c>
      <c r="B778" s="87" t="s">
        <v>807</v>
      </c>
      <c r="C778" s="156">
        <v>6.2500002950267974E-5</v>
      </c>
      <c r="D778" s="156">
        <v>6.0399999999999998E-5</v>
      </c>
      <c r="E778" s="88">
        <v>23628</v>
      </c>
      <c r="F778" s="88">
        <v>-33335.847199999997</v>
      </c>
      <c r="G778" s="88">
        <v>28049.625</v>
      </c>
      <c r="H778" s="88"/>
      <c r="I778" s="89">
        <v>0</v>
      </c>
      <c r="J778" s="89">
        <v>56369.75</v>
      </c>
      <c r="K778" s="89">
        <v>0</v>
      </c>
      <c r="L778" s="88">
        <v>4667</v>
      </c>
      <c r="M778" s="88"/>
      <c r="N778" s="89">
        <v>6593.3125</v>
      </c>
      <c r="O778" s="89">
        <v>64355</v>
      </c>
      <c r="P778" s="89">
        <v>0</v>
      </c>
      <c r="Q778" s="88">
        <v>24</v>
      </c>
      <c r="R778" s="88"/>
      <c r="S778" s="89">
        <v>12806.375</v>
      </c>
      <c r="T778" s="90">
        <v>1555</v>
      </c>
      <c r="U778" s="90">
        <v>14361</v>
      </c>
    </row>
    <row r="779" spans="1:21">
      <c r="A779" s="86">
        <v>98501</v>
      </c>
      <c r="B779" s="87" t="s">
        <v>808</v>
      </c>
      <c r="C779" s="156">
        <v>1.5470996331842799E-3</v>
      </c>
      <c r="D779" s="156">
        <v>1.6026E-3</v>
      </c>
      <c r="E779" s="88">
        <v>682295</v>
      </c>
      <c r="F779" s="88">
        <v>-884503.7868</v>
      </c>
      <c r="G779" s="88">
        <v>694329</v>
      </c>
      <c r="H779" s="88"/>
      <c r="I779" s="89">
        <v>0</v>
      </c>
      <c r="J779" s="89">
        <v>1395354</v>
      </c>
      <c r="K779" s="89">
        <v>0</v>
      </c>
      <c r="L779" s="88">
        <v>1189</v>
      </c>
      <c r="M779" s="88"/>
      <c r="N779" s="89">
        <v>163208</v>
      </c>
      <c r="O779" s="89">
        <v>1593029</v>
      </c>
      <c r="P779" s="89">
        <v>0</v>
      </c>
      <c r="Q779" s="88">
        <v>8856</v>
      </c>
      <c r="R779" s="88"/>
      <c r="S779" s="89">
        <v>317004</v>
      </c>
      <c r="T779" s="90">
        <v>-2651</v>
      </c>
      <c r="U779" s="90">
        <v>314353</v>
      </c>
    </row>
    <row r="780" spans="1:21">
      <c r="A780" s="86">
        <v>98511</v>
      </c>
      <c r="B780" s="87" t="s">
        <v>809</v>
      </c>
      <c r="C780" s="156">
        <v>3.959946175509164E-5</v>
      </c>
      <c r="D780" s="156">
        <v>4.3399999999999998E-5</v>
      </c>
      <c r="E780" s="88">
        <v>14642</v>
      </c>
      <c r="F780" s="88">
        <v>-23953.2412</v>
      </c>
      <c r="G780" s="88">
        <v>17772</v>
      </c>
      <c r="H780" s="88"/>
      <c r="I780" s="89">
        <v>0</v>
      </c>
      <c r="J780" s="89">
        <v>35716</v>
      </c>
      <c r="K780" s="89">
        <v>0</v>
      </c>
      <c r="L780" s="88">
        <v>0</v>
      </c>
      <c r="M780" s="88"/>
      <c r="N780" s="89">
        <v>4178</v>
      </c>
      <c r="O780" s="89">
        <v>40776</v>
      </c>
      <c r="P780" s="89">
        <v>0</v>
      </c>
      <c r="Q780" s="88">
        <v>34296</v>
      </c>
      <c r="R780" s="88"/>
      <c r="S780" s="89">
        <v>8114</v>
      </c>
      <c r="T780" s="90">
        <v>-11189</v>
      </c>
      <c r="U780" s="90">
        <v>-3075</v>
      </c>
    </row>
    <row r="781" spans="1:21">
      <c r="A781" s="86">
        <v>98517</v>
      </c>
      <c r="B781" s="87" t="s">
        <v>810</v>
      </c>
      <c r="C781" s="156">
        <v>3.2999551462576368E-6</v>
      </c>
      <c r="D781" s="156">
        <v>3.8E-6</v>
      </c>
      <c r="E781" s="88">
        <v>2313</v>
      </c>
      <c r="F781" s="88">
        <v>-2097.2883999999999</v>
      </c>
      <c r="G781" s="88">
        <v>1481</v>
      </c>
      <c r="H781" s="88"/>
      <c r="I781" s="89">
        <v>0</v>
      </c>
      <c r="J781" s="89">
        <v>2976</v>
      </c>
      <c r="K781" s="89">
        <v>0</v>
      </c>
      <c r="L781" s="88">
        <v>761</v>
      </c>
      <c r="M781" s="88"/>
      <c r="N781" s="89">
        <v>348</v>
      </c>
      <c r="O781" s="89">
        <v>3398</v>
      </c>
      <c r="P781" s="89">
        <v>0</v>
      </c>
      <c r="Q781" s="88">
        <v>0</v>
      </c>
      <c r="R781" s="88"/>
      <c r="S781" s="89">
        <v>676</v>
      </c>
      <c r="T781" s="90">
        <v>224</v>
      </c>
      <c r="U781" s="90">
        <v>901</v>
      </c>
    </row>
    <row r="782" spans="1:21">
      <c r="A782" s="86">
        <v>98521</v>
      </c>
      <c r="B782" s="87" t="s">
        <v>811</v>
      </c>
      <c r="C782" s="156">
        <v>6.3979913624991579E-4</v>
      </c>
      <c r="D782" s="156">
        <v>6.1859999999999997E-4</v>
      </c>
      <c r="E782" s="88">
        <v>227190</v>
      </c>
      <c r="F782" s="88">
        <v>-341416.47479999997</v>
      </c>
      <c r="G782" s="88">
        <v>287138</v>
      </c>
      <c r="H782" s="88"/>
      <c r="I782" s="89">
        <v>0</v>
      </c>
      <c r="J782" s="89">
        <v>577046</v>
      </c>
      <c r="K782" s="89">
        <v>0</v>
      </c>
      <c r="L782" s="88">
        <v>0</v>
      </c>
      <c r="M782" s="88"/>
      <c r="N782" s="89">
        <v>67494</v>
      </c>
      <c r="O782" s="89">
        <v>658794</v>
      </c>
      <c r="P782" s="89">
        <v>0</v>
      </c>
      <c r="Q782" s="88">
        <v>22955</v>
      </c>
      <c r="R782" s="88"/>
      <c r="S782" s="89">
        <v>131096</v>
      </c>
      <c r="T782" s="90">
        <v>-6798</v>
      </c>
      <c r="U782" s="90">
        <v>124298</v>
      </c>
    </row>
    <row r="783" spans="1:21">
      <c r="A783" s="86">
        <v>98601</v>
      </c>
      <c r="B783" s="87" t="s">
        <v>812</v>
      </c>
      <c r="C783" s="156">
        <v>3.3881002682230694E-3</v>
      </c>
      <c r="D783" s="156">
        <v>3.4897999999999999E-3</v>
      </c>
      <c r="E783" s="88">
        <v>1344084</v>
      </c>
      <c r="F783" s="88">
        <v>-1926083.4364</v>
      </c>
      <c r="G783" s="88">
        <v>1520559</v>
      </c>
      <c r="H783" s="88"/>
      <c r="I783" s="89">
        <v>0</v>
      </c>
      <c r="J783" s="89">
        <v>3055782</v>
      </c>
      <c r="K783" s="89">
        <v>0</v>
      </c>
      <c r="L783" s="88">
        <v>0</v>
      </c>
      <c r="M783" s="88"/>
      <c r="N783" s="89">
        <v>357421</v>
      </c>
      <c r="O783" s="89">
        <v>3488683</v>
      </c>
      <c r="P783" s="89">
        <v>0</v>
      </c>
      <c r="Q783" s="88">
        <v>193863</v>
      </c>
      <c r="R783" s="88"/>
      <c r="S783" s="89">
        <v>694228</v>
      </c>
      <c r="T783" s="90">
        <v>-57392</v>
      </c>
      <c r="U783" s="90">
        <v>636836</v>
      </c>
    </row>
    <row r="784" spans="1:21">
      <c r="A784" s="86">
        <v>98607</v>
      </c>
      <c r="B784" s="87" t="s">
        <v>813</v>
      </c>
      <c r="C784" s="156">
        <v>6.0005261369829948E-6</v>
      </c>
      <c r="D784" s="156">
        <v>9.7999999999999993E-6</v>
      </c>
      <c r="E784" s="88">
        <v>2491</v>
      </c>
      <c r="F784" s="88">
        <v>-5408.7963999999993</v>
      </c>
      <c r="G784" s="88">
        <v>2693</v>
      </c>
      <c r="H784" s="88"/>
      <c r="I784" s="89">
        <v>0</v>
      </c>
      <c r="J784" s="89">
        <v>5411</v>
      </c>
      <c r="K784" s="89">
        <v>0</v>
      </c>
      <c r="L784" s="88">
        <v>0</v>
      </c>
      <c r="M784" s="88"/>
      <c r="N784" s="89">
        <v>633</v>
      </c>
      <c r="O784" s="89">
        <v>6178</v>
      </c>
      <c r="P784" s="89">
        <v>0</v>
      </c>
      <c r="Q784" s="88">
        <v>3127</v>
      </c>
      <c r="R784" s="88"/>
      <c r="S784" s="89">
        <v>1229</v>
      </c>
      <c r="T784" s="90">
        <v>-855</v>
      </c>
      <c r="U784" s="90">
        <v>375</v>
      </c>
    </row>
    <row r="785" spans="1:21">
      <c r="A785" s="86">
        <v>98608</v>
      </c>
      <c r="B785" s="87" t="s">
        <v>814</v>
      </c>
      <c r="C785" s="156">
        <v>5.4499394275702589E-5</v>
      </c>
      <c r="D785" s="156">
        <v>4.1300000000000001E-5</v>
      </c>
      <c r="E785" s="88">
        <v>19310</v>
      </c>
      <c r="F785" s="88">
        <v>-22794.213400000001</v>
      </c>
      <c r="G785" s="88">
        <v>24459</v>
      </c>
      <c r="H785" s="88"/>
      <c r="I785" s="89">
        <v>0</v>
      </c>
      <c r="J785" s="89">
        <v>49154</v>
      </c>
      <c r="K785" s="89">
        <v>0</v>
      </c>
      <c r="L785" s="88">
        <v>8812</v>
      </c>
      <c r="M785" s="88"/>
      <c r="N785" s="89">
        <v>5749</v>
      </c>
      <c r="O785" s="89">
        <v>56118</v>
      </c>
      <c r="P785" s="89">
        <v>0</v>
      </c>
      <c r="Q785" s="88">
        <v>0</v>
      </c>
      <c r="R785" s="88"/>
      <c r="S785" s="89">
        <v>11167</v>
      </c>
      <c r="T785" s="90">
        <v>2444</v>
      </c>
      <c r="U785" s="90">
        <v>13611</v>
      </c>
    </row>
    <row r="786" spans="1:21">
      <c r="A786" s="86">
        <v>98611</v>
      </c>
      <c r="B786" s="87" t="s">
        <v>815</v>
      </c>
      <c r="C786" s="156">
        <v>1.2130064700008068E-4</v>
      </c>
      <c r="D786" s="156">
        <v>1.217E-4</v>
      </c>
      <c r="E786" s="88">
        <v>51918</v>
      </c>
      <c r="F786" s="88">
        <v>-67168.420599999998</v>
      </c>
      <c r="G786" s="88">
        <v>54439</v>
      </c>
      <c r="H786" s="88"/>
      <c r="I786" s="89">
        <v>0</v>
      </c>
      <c r="J786" s="89">
        <v>109402</v>
      </c>
      <c r="K786" s="89">
        <v>0</v>
      </c>
      <c r="L786" s="88">
        <v>6920</v>
      </c>
      <c r="M786" s="88"/>
      <c r="N786" s="89">
        <v>12796</v>
      </c>
      <c r="O786" s="89">
        <v>124901</v>
      </c>
      <c r="P786" s="89">
        <v>0</v>
      </c>
      <c r="Q786" s="88">
        <v>0</v>
      </c>
      <c r="R786" s="88"/>
      <c r="S786" s="89">
        <v>24855</v>
      </c>
      <c r="T786" s="90">
        <v>2197</v>
      </c>
      <c r="U786" s="90">
        <v>27052</v>
      </c>
    </row>
    <row r="787" spans="1:21">
      <c r="A787" s="86">
        <v>98621</v>
      </c>
      <c r="B787" s="87" t="s">
        <v>816</v>
      </c>
      <c r="C787" s="156">
        <v>1.273992136680801E-4</v>
      </c>
      <c r="D787" s="156">
        <v>1.317E-4</v>
      </c>
      <c r="E787" s="88">
        <v>46776</v>
      </c>
      <c r="F787" s="88">
        <v>-72687.600600000005</v>
      </c>
      <c r="G787" s="88">
        <v>57176</v>
      </c>
      <c r="H787" s="88"/>
      <c r="I787" s="89">
        <v>0</v>
      </c>
      <c r="J787" s="89">
        <v>114904</v>
      </c>
      <c r="K787" s="89">
        <v>0</v>
      </c>
      <c r="L787" s="88">
        <v>1429.22</v>
      </c>
      <c r="M787" s="88"/>
      <c r="N787" s="89">
        <v>13440</v>
      </c>
      <c r="O787" s="89">
        <v>131182</v>
      </c>
      <c r="P787" s="89">
        <v>0</v>
      </c>
      <c r="Q787" s="88">
        <v>7170</v>
      </c>
      <c r="R787" s="88"/>
      <c r="S787" s="89">
        <v>26105</v>
      </c>
      <c r="T787" s="90">
        <v>-1399</v>
      </c>
      <c r="U787" s="90">
        <v>24706</v>
      </c>
    </row>
    <row r="788" spans="1:21">
      <c r="A788" s="86">
        <v>98627</v>
      </c>
      <c r="B788" s="87" t="s">
        <v>817</v>
      </c>
      <c r="C788" s="156">
        <v>7.3998318978538904E-6</v>
      </c>
      <c r="D788" s="156">
        <v>7.3000000000000004E-6</v>
      </c>
      <c r="E788" s="88">
        <v>2748</v>
      </c>
      <c r="F788" s="88">
        <v>-4029.0014000000001</v>
      </c>
      <c r="G788" s="88">
        <v>3321</v>
      </c>
      <c r="H788" s="88"/>
      <c r="I788" s="89">
        <v>0</v>
      </c>
      <c r="J788" s="89">
        <v>6674</v>
      </c>
      <c r="K788" s="89">
        <v>0</v>
      </c>
      <c r="L788" s="88">
        <v>0</v>
      </c>
      <c r="M788" s="88"/>
      <c r="N788" s="89">
        <v>781</v>
      </c>
      <c r="O788" s="89">
        <v>7620</v>
      </c>
      <c r="P788" s="89">
        <v>0</v>
      </c>
      <c r="Q788" s="88">
        <v>287</v>
      </c>
      <c r="R788" s="88"/>
      <c r="S788" s="89">
        <v>1516</v>
      </c>
      <c r="T788" s="90">
        <v>-85</v>
      </c>
      <c r="U788" s="90">
        <v>1431</v>
      </c>
    </row>
    <row r="789" spans="1:21">
      <c r="A789" s="86">
        <v>98631</v>
      </c>
      <c r="B789" s="87" t="s">
        <v>818</v>
      </c>
      <c r="C789" s="156">
        <v>1.1374996637609467E-3</v>
      </c>
      <c r="D789" s="156">
        <v>1.1872E-3</v>
      </c>
      <c r="E789" s="88">
        <v>425434</v>
      </c>
      <c r="F789" s="88">
        <v>-655237.04960000003</v>
      </c>
      <c r="G789" s="88">
        <v>510503</v>
      </c>
      <c r="H789" s="88"/>
      <c r="I789" s="89">
        <v>0</v>
      </c>
      <c r="J789" s="89">
        <v>1025929</v>
      </c>
      <c r="K789" s="89">
        <v>0</v>
      </c>
      <c r="L789" s="88">
        <v>0</v>
      </c>
      <c r="M789" s="88"/>
      <c r="N789" s="89">
        <v>119998</v>
      </c>
      <c r="O789" s="89">
        <v>1171269</v>
      </c>
      <c r="P789" s="89">
        <v>0</v>
      </c>
      <c r="Q789" s="88">
        <v>73976</v>
      </c>
      <c r="R789" s="88"/>
      <c r="S789" s="89">
        <v>233076</v>
      </c>
      <c r="T789" s="90">
        <v>-19961</v>
      </c>
      <c r="U789" s="90">
        <v>213115</v>
      </c>
    </row>
    <row r="790" spans="1:21">
      <c r="A790" s="86">
        <v>98637</v>
      </c>
      <c r="B790" s="87" t="s">
        <v>819</v>
      </c>
      <c r="C790" s="156">
        <v>2.3500760923416133E-5</v>
      </c>
      <c r="D790" s="156">
        <v>2.4300000000000001E-5</v>
      </c>
      <c r="E790" s="88">
        <v>14103</v>
      </c>
      <c r="F790" s="88">
        <v>-13411.607400000001</v>
      </c>
      <c r="G790" s="88">
        <v>10547</v>
      </c>
      <c r="H790" s="88"/>
      <c r="I790" s="89">
        <v>0</v>
      </c>
      <c r="J790" s="89">
        <v>21195</v>
      </c>
      <c r="K790" s="89">
        <v>0</v>
      </c>
      <c r="L790" s="88">
        <v>4776</v>
      </c>
      <c r="M790" s="88"/>
      <c r="N790" s="89">
        <v>2479</v>
      </c>
      <c r="O790" s="89">
        <v>24198</v>
      </c>
      <c r="P790" s="89">
        <v>0</v>
      </c>
      <c r="Q790" s="88">
        <v>0</v>
      </c>
      <c r="R790" s="88"/>
      <c r="S790" s="89">
        <v>4815</v>
      </c>
      <c r="T790" s="90">
        <v>1378</v>
      </c>
      <c r="U790" s="90">
        <v>6194</v>
      </c>
    </row>
    <row r="791" spans="1:21">
      <c r="A791" s="86">
        <v>98641</v>
      </c>
      <c r="B791" s="87" t="s">
        <v>820</v>
      </c>
      <c r="C791" s="156">
        <v>3.1819945618937747E-4</v>
      </c>
      <c r="D791" s="156">
        <v>3.2000000000000003E-4</v>
      </c>
      <c r="E791" s="88">
        <v>131514</v>
      </c>
      <c r="F791" s="88">
        <v>-176613.76000000001</v>
      </c>
      <c r="G791" s="88">
        <v>142806</v>
      </c>
      <c r="H791" s="88"/>
      <c r="I791" s="89">
        <v>0</v>
      </c>
      <c r="J791" s="89">
        <v>286990</v>
      </c>
      <c r="K791" s="89">
        <v>0</v>
      </c>
      <c r="L791" s="88">
        <v>6782</v>
      </c>
      <c r="M791" s="88"/>
      <c r="N791" s="89">
        <v>33568</v>
      </c>
      <c r="O791" s="89">
        <v>327646</v>
      </c>
      <c r="P791" s="89">
        <v>0</v>
      </c>
      <c r="Q791" s="88">
        <v>0</v>
      </c>
      <c r="R791" s="88"/>
      <c r="S791" s="89">
        <v>65200</v>
      </c>
      <c r="T791" s="90">
        <v>2268</v>
      </c>
      <c r="U791" s="90">
        <v>67468</v>
      </c>
    </row>
    <row r="792" spans="1:21">
      <c r="A792" s="86">
        <v>98647</v>
      </c>
      <c r="B792" s="87" t="s">
        <v>821</v>
      </c>
      <c r="C792" s="156">
        <v>1.239989897969193E-5</v>
      </c>
      <c r="D792" s="156">
        <v>1.27E-5</v>
      </c>
      <c r="E792" s="88">
        <v>11530</v>
      </c>
      <c r="F792" s="88">
        <v>-7009.3586000000005</v>
      </c>
      <c r="G792" s="88">
        <v>5565</v>
      </c>
      <c r="H792" s="88"/>
      <c r="I792" s="89">
        <v>0</v>
      </c>
      <c r="J792" s="89">
        <v>11184</v>
      </c>
      <c r="K792" s="89">
        <v>0</v>
      </c>
      <c r="L792" s="88">
        <v>6802</v>
      </c>
      <c r="M792" s="88"/>
      <c r="N792" s="89">
        <v>1308</v>
      </c>
      <c r="O792" s="89">
        <v>12768</v>
      </c>
      <c r="P792" s="89">
        <v>0</v>
      </c>
      <c r="Q792" s="88">
        <v>0</v>
      </c>
      <c r="R792" s="88"/>
      <c r="S792" s="89">
        <v>2541</v>
      </c>
      <c r="T792" s="90">
        <v>1918</v>
      </c>
      <c r="U792" s="90">
        <v>4459</v>
      </c>
    </row>
    <row r="793" spans="1:21">
      <c r="A793" s="86">
        <v>98701</v>
      </c>
      <c r="B793" s="87" t="s">
        <v>822</v>
      </c>
      <c r="C793" s="156">
        <v>1.0841990377963087E-3</v>
      </c>
      <c r="D793" s="156">
        <v>1.1505E-3</v>
      </c>
      <c r="E793" s="88">
        <v>428322</v>
      </c>
      <c r="F793" s="88">
        <v>-634981.65899999999</v>
      </c>
      <c r="G793" s="88">
        <v>486582</v>
      </c>
      <c r="H793" s="88"/>
      <c r="I793" s="89">
        <v>0</v>
      </c>
      <c r="J793" s="89">
        <v>977857</v>
      </c>
      <c r="K793" s="89">
        <v>0</v>
      </c>
      <c r="L793" s="88">
        <v>0</v>
      </c>
      <c r="M793" s="88"/>
      <c r="N793" s="89">
        <v>114376</v>
      </c>
      <c r="O793" s="89">
        <v>1116387</v>
      </c>
      <c r="P793" s="89">
        <v>0</v>
      </c>
      <c r="Q793" s="88">
        <v>67115</v>
      </c>
      <c r="R793" s="88"/>
      <c r="S793" s="89">
        <v>222155</v>
      </c>
      <c r="T793" s="90">
        <v>-18240</v>
      </c>
      <c r="U793" s="90">
        <v>203915</v>
      </c>
    </row>
    <row r="794" spans="1:21">
      <c r="A794" s="86">
        <v>98711</v>
      </c>
      <c r="B794" s="87" t="s">
        <v>823</v>
      </c>
      <c r="C794" s="156">
        <v>1.7590031000068644E-4</v>
      </c>
      <c r="D794" s="156">
        <v>1.7340000000000001E-4</v>
      </c>
      <c r="E794" s="88">
        <v>63332</v>
      </c>
      <c r="F794" s="88">
        <v>-95702.581200000001</v>
      </c>
      <c r="G794" s="88">
        <v>78943</v>
      </c>
      <c r="H794" s="88"/>
      <c r="I794" s="89">
        <v>0</v>
      </c>
      <c r="J794" s="89">
        <v>158647</v>
      </c>
      <c r="K794" s="89">
        <v>0</v>
      </c>
      <c r="L794" s="88">
        <v>3738</v>
      </c>
      <c r="M794" s="88"/>
      <c r="N794" s="89">
        <v>18556</v>
      </c>
      <c r="O794" s="89">
        <v>181122</v>
      </c>
      <c r="P794" s="89">
        <v>0</v>
      </c>
      <c r="Q794" s="88">
        <v>4970</v>
      </c>
      <c r="R794" s="88"/>
      <c r="S794" s="89">
        <v>36042</v>
      </c>
      <c r="T794" s="90">
        <v>-51</v>
      </c>
      <c r="U794" s="90">
        <v>35991</v>
      </c>
    </row>
    <row r="795" spans="1:21">
      <c r="A795" s="86">
        <v>98717</v>
      </c>
      <c r="B795" s="87" t="s">
        <v>824</v>
      </c>
      <c r="C795" s="156">
        <v>1.979973087754582E-5</v>
      </c>
      <c r="D795" s="156">
        <v>1.8099999999999999E-5</v>
      </c>
      <c r="E795" s="88">
        <v>7917</v>
      </c>
      <c r="F795" s="88">
        <v>-9989.7157999999999</v>
      </c>
      <c r="G795" s="88">
        <v>8886</v>
      </c>
      <c r="H795" s="88"/>
      <c r="I795" s="89">
        <v>0</v>
      </c>
      <c r="J795" s="89">
        <v>17858</v>
      </c>
      <c r="K795" s="89">
        <v>0</v>
      </c>
      <c r="L795" s="88">
        <v>1061</v>
      </c>
      <c r="M795" s="88"/>
      <c r="N795" s="89">
        <v>2089</v>
      </c>
      <c r="O795" s="89">
        <v>20388</v>
      </c>
      <c r="P795" s="89">
        <v>0</v>
      </c>
      <c r="Q795" s="88">
        <v>355.81</v>
      </c>
      <c r="R795" s="88"/>
      <c r="S795" s="89">
        <v>4057</v>
      </c>
      <c r="T795" s="90">
        <v>159</v>
      </c>
      <c r="U795" s="90">
        <v>4216</v>
      </c>
    </row>
    <row r="796" spans="1:21">
      <c r="A796" s="86">
        <v>98801</v>
      </c>
      <c r="B796" s="87" t="s">
        <v>825</v>
      </c>
      <c r="C796" s="156">
        <v>2.1686008412363108E-3</v>
      </c>
      <c r="D796" s="156">
        <v>2.1288000000000001E-3</v>
      </c>
      <c r="E796" s="88">
        <v>938480</v>
      </c>
      <c r="F796" s="88">
        <v>-1174923.0384</v>
      </c>
      <c r="G796" s="88">
        <v>973255</v>
      </c>
      <c r="H796" s="88"/>
      <c r="I796" s="89">
        <v>0</v>
      </c>
      <c r="J796" s="89">
        <v>1955895</v>
      </c>
      <c r="K796" s="89">
        <v>0</v>
      </c>
      <c r="L796" s="88">
        <v>99717</v>
      </c>
      <c r="M796" s="88"/>
      <c r="N796" s="89">
        <v>228772</v>
      </c>
      <c r="O796" s="89">
        <v>2232979</v>
      </c>
      <c r="P796" s="89">
        <v>0</v>
      </c>
      <c r="Q796" s="88">
        <v>0</v>
      </c>
      <c r="R796" s="88"/>
      <c r="S796" s="89">
        <v>444350</v>
      </c>
      <c r="T796" s="90">
        <v>28264</v>
      </c>
      <c r="U796" s="90">
        <v>472614</v>
      </c>
    </row>
    <row r="797" spans="1:21">
      <c r="A797" s="86">
        <v>98811</v>
      </c>
      <c r="B797" s="87" t="s">
        <v>826</v>
      </c>
      <c r="C797" s="156">
        <v>7.7370021967949475E-4</v>
      </c>
      <c r="D797" s="156">
        <v>7.5239999999999997E-4</v>
      </c>
      <c r="E797" s="88">
        <v>314972</v>
      </c>
      <c r="F797" s="88">
        <v>-415263.10319999995</v>
      </c>
      <c r="G797" s="88">
        <v>347232</v>
      </c>
      <c r="H797" s="88"/>
      <c r="I797" s="89">
        <v>0</v>
      </c>
      <c r="J797" s="89">
        <v>697812</v>
      </c>
      <c r="K797" s="89">
        <v>0</v>
      </c>
      <c r="L797" s="88">
        <v>45027</v>
      </c>
      <c r="M797" s="88"/>
      <c r="N797" s="89">
        <v>81620</v>
      </c>
      <c r="O797" s="89">
        <v>796669</v>
      </c>
      <c r="P797" s="89">
        <v>0</v>
      </c>
      <c r="Q797" s="88">
        <v>0</v>
      </c>
      <c r="R797" s="88"/>
      <c r="S797" s="89">
        <v>158533</v>
      </c>
      <c r="T797" s="90">
        <v>14026</v>
      </c>
      <c r="U797" s="90">
        <v>172558</v>
      </c>
    </row>
    <row r="798" spans="1:21">
      <c r="A798" s="86">
        <v>98817</v>
      </c>
      <c r="B798" s="87" t="s">
        <v>827</v>
      </c>
      <c r="C798" s="156">
        <v>2.6399641170061094E-5</v>
      </c>
      <c r="D798" s="156">
        <v>2.7100000000000001E-5</v>
      </c>
      <c r="E798" s="88">
        <v>11424</v>
      </c>
      <c r="F798" s="88">
        <v>-14956.977800000001</v>
      </c>
      <c r="G798" s="88">
        <v>11848</v>
      </c>
      <c r="H798" s="88"/>
      <c r="I798" s="89">
        <v>0</v>
      </c>
      <c r="J798" s="89">
        <v>23811</v>
      </c>
      <c r="K798" s="89">
        <v>0</v>
      </c>
      <c r="L798" s="88">
        <v>20</v>
      </c>
      <c r="M798" s="88"/>
      <c r="N798" s="89">
        <v>2785</v>
      </c>
      <c r="O798" s="89">
        <v>27184</v>
      </c>
      <c r="P798" s="89">
        <v>0</v>
      </c>
      <c r="Q798" s="88">
        <v>6581</v>
      </c>
      <c r="R798" s="88"/>
      <c r="S798" s="89">
        <v>5409</v>
      </c>
      <c r="T798" s="90">
        <v>-2196</v>
      </c>
      <c r="U798" s="90">
        <v>3214</v>
      </c>
    </row>
    <row r="799" spans="1:21">
      <c r="A799" s="86">
        <v>98901</v>
      </c>
      <c r="B799" s="87" t="s">
        <v>828</v>
      </c>
      <c r="C799" s="156">
        <v>3.4190075456259997E-4</v>
      </c>
      <c r="D799" s="156">
        <v>3.3609999999999998E-4</v>
      </c>
      <c r="E799" s="88">
        <v>138043</v>
      </c>
      <c r="F799" s="88">
        <v>-185499.6398</v>
      </c>
      <c r="G799" s="88">
        <v>153443</v>
      </c>
      <c r="H799" s="88"/>
      <c r="I799" s="89">
        <v>0</v>
      </c>
      <c r="J799" s="89">
        <v>308365</v>
      </c>
      <c r="K799" s="89">
        <v>0</v>
      </c>
      <c r="L799" s="88">
        <v>2843</v>
      </c>
      <c r="M799" s="88"/>
      <c r="N799" s="89">
        <v>36068</v>
      </c>
      <c r="O799" s="89">
        <v>352050</v>
      </c>
      <c r="P799" s="89">
        <v>0</v>
      </c>
      <c r="Q799" s="88">
        <v>1929</v>
      </c>
      <c r="R799" s="88"/>
      <c r="S799" s="89">
        <v>70056</v>
      </c>
      <c r="T799" s="90">
        <v>99</v>
      </c>
      <c r="U799" s="90">
        <v>70155</v>
      </c>
    </row>
    <row r="800" spans="1:21">
      <c r="A800" s="86">
        <v>98904</v>
      </c>
      <c r="B800" s="87" t="s">
        <v>829</v>
      </c>
      <c r="C800" s="156">
        <v>3.4002238711608058E-6</v>
      </c>
      <c r="D800" s="156">
        <v>1.7999999999999999E-6</v>
      </c>
      <c r="E800" s="88">
        <v>886</v>
      </c>
      <c r="F800" s="88">
        <v>-993.45240000000001</v>
      </c>
      <c r="G800" s="88">
        <v>1526</v>
      </c>
      <c r="H800" s="88"/>
      <c r="I800" s="89">
        <v>0</v>
      </c>
      <c r="J800" s="89">
        <v>3067</v>
      </c>
      <c r="K800" s="89">
        <v>0</v>
      </c>
      <c r="L800" s="88">
        <v>785</v>
      </c>
      <c r="M800" s="88"/>
      <c r="N800" s="89">
        <v>359</v>
      </c>
      <c r="O800" s="89">
        <v>3501</v>
      </c>
      <c r="P800" s="89">
        <v>0</v>
      </c>
      <c r="Q800" s="88">
        <v>0</v>
      </c>
      <c r="R800" s="88"/>
      <c r="S800" s="89">
        <v>697</v>
      </c>
      <c r="T800" s="90">
        <v>210</v>
      </c>
      <c r="U800" s="90">
        <v>906</v>
      </c>
    </row>
    <row r="801" spans="1:21">
      <c r="A801" s="86">
        <v>98911</v>
      </c>
      <c r="B801" s="87" t="s">
        <v>830</v>
      </c>
      <c r="C801" s="156">
        <v>2.5900525739431982E-5</v>
      </c>
      <c r="D801" s="156">
        <v>2.0599999999999999E-5</v>
      </c>
      <c r="E801" s="88">
        <v>16950</v>
      </c>
      <c r="F801" s="88">
        <v>-11369.5108</v>
      </c>
      <c r="G801" s="88">
        <v>11624</v>
      </c>
      <c r="H801" s="88"/>
      <c r="I801" s="89">
        <v>0</v>
      </c>
      <c r="J801" s="89">
        <v>23360</v>
      </c>
      <c r="K801" s="89">
        <v>0</v>
      </c>
      <c r="L801" s="88">
        <v>11625</v>
      </c>
      <c r="M801" s="88"/>
      <c r="N801" s="89">
        <v>2732</v>
      </c>
      <c r="O801" s="89">
        <v>26669</v>
      </c>
      <c r="P801" s="89">
        <v>0</v>
      </c>
      <c r="Q801" s="88">
        <v>0</v>
      </c>
      <c r="R801" s="88"/>
      <c r="S801" s="89">
        <v>5307</v>
      </c>
      <c r="T801" s="90">
        <v>3250</v>
      </c>
      <c r="U801" s="90">
        <v>8557</v>
      </c>
    </row>
    <row r="802" spans="1:21">
      <c r="A802" s="86">
        <v>99001</v>
      </c>
      <c r="B802" s="87" t="s">
        <v>831</v>
      </c>
      <c r="C802" s="156">
        <v>7.5117006001314129E-3</v>
      </c>
      <c r="D802" s="156">
        <v>6.9785999999999997E-3</v>
      </c>
      <c r="E802" s="88">
        <v>2973850</v>
      </c>
      <c r="F802" s="88">
        <v>-3851614.9547999999</v>
      </c>
      <c r="G802" s="88">
        <v>3371206</v>
      </c>
      <c r="H802" s="88"/>
      <c r="I802" s="89">
        <v>0</v>
      </c>
      <c r="J802" s="89">
        <v>6774922</v>
      </c>
      <c r="K802" s="89">
        <v>0</v>
      </c>
      <c r="L802" s="88">
        <v>487095</v>
      </c>
      <c r="M802" s="88"/>
      <c r="N802" s="89">
        <v>792432</v>
      </c>
      <c r="O802" s="89">
        <v>7734700</v>
      </c>
      <c r="P802" s="89">
        <v>0</v>
      </c>
      <c r="Q802" s="88">
        <v>0</v>
      </c>
      <c r="R802" s="88"/>
      <c r="S802" s="89">
        <v>1539162</v>
      </c>
      <c r="T802" s="90">
        <v>141082</v>
      </c>
      <c r="U802" s="90">
        <v>1680244</v>
      </c>
    </row>
    <row r="803" spans="1:21">
      <c r="A803" s="86">
        <v>99011</v>
      </c>
      <c r="B803" s="87" t="s">
        <v>832</v>
      </c>
      <c r="C803" s="156">
        <v>4.312900999943867E-3</v>
      </c>
      <c r="D803" s="156">
        <v>4.4080999999999999E-3</v>
      </c>
      <c r="E803" s="88">
        <v>1609040</v>
      </c>
      <c r="F803" s="88">
        <v>-2432909.7357999999</v>
      </c>
      <c r="G803" s="88">
        <v>1935604</v>
      </c>
      <c r="H803" s="88"/>
      <c r="I803" s="89">
        <v>0</v>
      </c>
      <c r="J803" s="89">
        <v>3889874</v>
      </c>
      <c r="K803" s="89">
        <v>0</v>
      </c>
      <c r="L803" s="88">
        <v>0</v>
      </c>
      <c r="M803" s="88"/>
      <c r="N803" s="89">
        <v>454981</v>
      </c>
      <c r="O803" s="89">
        <v>4440937</v>
      </c>
      <c r="P803" s="89">
        <v>0</v>
      </c>
      <c r="Q803" s="88">
        <v>459033</v>
      </c>
      <c r="R803" s="88"/>
      <c r="S803" s="89">
        <v>883722</v>
      </c>
      <c r="T803" s="90">
        <v>-139923</v>
      </c>
      <c r="U803" s="90">
        <v>743799</v>
      </c>
    </row>
    <row r="804" spans="1:21">
      <c r="A804" s="86">
        <v>99013</v>
      </c>
      <c r="B804" s="87" t="s">
        <v>833</v>
      </c>
      <c r="C804" s="156">
        <v>7.2300435236845231E-5</v>
      </c>
      <c r="D804" s="156">
        <v>7.2999999999999999E-5</v>
      </c>
      <c r="E804" s="88">
        <v>28106</v>
      </c>
      <c r="F804" s="88">
        <v>-40290.014000000003</v>
      </c>
      <c r="G804" s="88">
        <v>32448</v>
      </c>
      <c r="H804" s="88"/>
      <c r="I804" s="89">
        <v>0</v>
      </c>
      <c r="J804" s="89">
        <v>65209</v>
      </c>
      <c r="K804" s="89">
        <v>0</v>
      </c>
      <c r="L804" s="88">
        <v>30</v>
      </c>
      <c r="M804" s="88"/>
      <c r="N804" s="89">
        <v>7627</v>
      </c>
      <c r="O804" s="89">
        <v>74446</v>
      </c>
      <c r="P804" s="89">
        <v>0</v>
      </c>
      <c r="Q804" s="88">
        <v>1611</v>
      </c>
      <c r="R804" s="88"/>
      <c r="S804" s="89">
        <v>14814</v>
      </c>
      <c r="T804" s="90">
        <v>-412</v>
      </c>
      <c r="U804" s="90">
        <v>14403</v>
      </c>
    </row>
    <row r="805" spans="1:21">
      <c r="A805" s="86">
        <v>99017</v>
      </c>
      <c r="B805" s="87" t="s">
        <v>834</v>
      </c>
      <c r="C805" s="156">
        <v>4.1199304965768875E-5</v>
      </c>
      <c r="D805" s="156">
        <v>3.6600000000000002E-5</v>
      </c>
      <c r="E805" s="88">
        <v>16651</v>
      </c>
      <c r="F805" s="88">
        <v>-20200.198800000002</v>
      </c>
      <c r="G805" s="88">
        <v>18490</v>
      </c>
      <c r="H805" s="88"/>
      <c r="I805" s="89">
        <v>0</v>
      </c>
      <c r="J805" s="89">
        <v>37159</v>
      </c>
      <c r="K805" s="89">
        <v>0</v>
      </c>
      <c r="L805" s="88">
        <v>3093</v>
      </c>
      <c r="M805" s="88"/>
      <c r="N805" s="89">
        <v>4346</v>
      </c>
      <c r="O805" s="89">
        <v>42423</v>
      </c>
      <c r="P805" s="89">
        <v>0</v>
      </c>
      <c r="Q805" s="88">
        <v>9983.61</v>
      </c>
      <c r="R805" s="88"/>
      <c r="S805" s="89">
        <v>8442</v>
      </c>
      <c r="T805" s="90">
        <v>-2529</v>
      </c>
      <c r="U805" s="90">
        <v>5913</v>
      </c>
    </row>
    <row r="806" spans="1:21">
      <c r="A806" s="86">
        <v>99021</v>
      </c>
      <c r="B806" s="87" t="s">
        <v>835</v>
      </c>
      <c r="C806" s="156">
        <v>1.3989938137267519E-4</v>
      </c>
      <c r="D806" s="156">
        <v>1.3210000000000001E-4</v>
      </c>
      <c r="E806" s="88">
        <v>58332</v>
      </c>
      <c r="F806" s="88">
        <v>-72908.367800000007</v>
      </c>
      <c r="G806" s="88">
        <v>62786</v>
      </c>
      <c r="H806" s="88"/>
      <c r="I806" s="89">
        <v>0</v>
      </c>
      <c r="J806" s="89">
        <v>126178</v>
      </c>
      <c r="K806" s="89">
        <v>0</v>
      </c>
      <c r="L806" s="88">
        <v>8115</v>
      </c>
      <c r="M806" s="88"/>
      <c r="N806" s="89">
        <v>14758</v>
      </c>
      <c r="O806" s="89">
        <v>144053</v>
      </c>
      <c r="P806" s="89">
        <v>0</v>
      </c>
      <c r="Q806" s="88">
        <v>0</v>
      </c>
      <c r="R806" s="88"/>
      <c r="S806" s="89">
        <v>28666</v>
      </c>
      <c r="T806" s="90">
        <v>2247</v>
      </c>
      <c r="U806" s="90">
        <v>30912</v>
      </c>
    </row>
    <row r="807" spans="1:21">
      <c r="A807" s="86">
        <v>99022</v>
      </c>
      <c r="B807" s="87" t="s">
        <v>836</v>
      </c>
      <c r="C807" s="156">
        <v>1.3300089309933716E-5</v>
      </c>
      <c r="D807" s="156">
        <v>1.3900000000000001E-5</v>
      </c>
      <c r="E807" s="88">
        <v>10570</v>
      </c>
      <c r="F807" s="88">
        <v>-7671.6602000000003</v>
      </c>
      <c r="G807" s="88">
        <v>5969</v>
      </c>
      <c r="H807" s="88"/>
      <c r="I807" s="89">
        <v>0</v>
      </c>
      <c r="J807" s="89">
        <v>11995</v>
      </c>
      <c r="K807" s="89">
        <v>0</v>
      </c>
      <c r="L807" s="88">
        <v>3652</v>
      </c>
      <c r="M807" s="88"/>
      <c r="N807" s="89">
        <v>1403</v>
      </c>
      <c r="O807" s="89">
        <v>13695</v>
      </c>
      <c r="P807" s="89">
        <v>0</v>
      </c>
      <c r="Q807" s="88">
        <v>397.67</v>
      </c>
      <c r="R807" s="88"/>
      <c r="S807" s="89">
        <v>2725</v>
      </c>
      <c r="T807" s="90">
        <v>823</v>
      </c>
      <c r="U807" s="90">
        <v>3548</v>
      </c>
    </row>
    <row r="808" spans="1:21">
      <c r="A808" s="86">
        <v>99031</v>
      </c>
      <c r="B808" s="87" t="s">
        <v>837</v>
      </c>
      <c r="C808" s="156">
        <v>1.2860021017303139E-4</v>
      </c>
      <c r="D808" s="156">
        <v>1.3180000000000001E-4</v>
      </c>
      <c r="E808" s="88">
        <v>47253</v>
      </c>
      <c r="F808" s="88">
        <v>-72742.792400000006</v>
      </c>
      <c r="G808" s="88">
        <v>57715</v>
      </c>
      <c r="H808" s="88"/>
      <c r="I808" s="89">
        <v>0</v>
      </c>
      <c r="J808" s="89">
        <v>115986</v>
      </c>
      <c r="K808" s="89">
        <v>0</v>
      </c>
      <c r="L808" s="88">
        <v>0</v>
      </c>
      <c r="M808" s="88"/>
      <c r="N808" s="89">
        <v>13566</v>
      </c>
      <c r="O808" s="89">
        <v>132418</v>
      </c>
      <c r="P808" s="89">
        <v>0</v>
      </c>
      <c r="Q808" s="88">
        <v>29578</v>
      </c>
      <c r="R808" s="88"/>
      <c r="S808" s="89">
        <v>26350</v>
      </c>
      <c r="T808" s="90">
        <v>-9427</v>
      </c>
      <c r="U808" s="90">
        <v>16924</v>
      </c>
    </row>
    <row r="809" spans="1:21">
      <c r="A809" s="86">
        <v>99041</v>
      </c>
      <c r="B809" s="87" t="s">
        <v>838</v>
      </c>
      <c r="C809" s="156">
        <v>5.067002026195622E-4</v>
      </c>
      <c r="D809" s="156">
        <v>4.5019999999999999E-4</v>
      </c>
      <c r="E809" s="88">
        <v>196235</v>
      </c>
      <c r="F809" s="88">
        <v>-248473.48360000001</v>
      </c>
      <c r="G809" s="88">
        <v>227404</v>
      </c>
      <c r="H809" s="88"/>
      <c r="I809" s="89">
        <v>0</v>
      </c>
      <c r="J809" s="89">
        <v>457001</v>
      </c>
      <c r="K809" s="89">
        <v>0</v>
      </c>
      <c r="L809" s="88">
        <v>73962</v>
      </c>
      <c r="M809" s="88"/>
      <c r="N809" s="89">
        <v>53453</v>
      </c>
      <c r="O809" s="89">
        <v>521742</v>
      </c>
      <c r="P809" s="89">
        <v>0</v>
      </c>
      <c r="Q809" s="88">
        <v>0</v>
      </c>
      <c r="R809" s="88"/>
      <c r="S809" s="89">
        <v>103824</v>
      </c>
      <c r="T809" s="90">
        <v>22468</v>
      </c>
      <c r="U809" s="90">
        <v>126292</v>
      </c>
    </row>
    <row r="810" spans="1:21">
      <c r="A810" s="86">
        <v>99047</v>
      </c>
      <c r="B810" s="87" t="s">
        <v>839</v>
      </c>
      <c r="C810" s="156">
        <v>1.1900783549062821E-5</v>
      </c>
      <c r="D810" s="156">
        <v>1.43E-5</v>
      </c>
      <c r="E810" s="88">
        <v>9821</v>
      </c>
      <c r="F810" s="88">
        <v>-7892.4274000000005</v>
      </c>
      <c r="G810" s="88">
        <v>5341</v>
      </c>
      <c r="H810" s="88"/>
      <c r="I810" s="89">
        <v>0</v>
      </c>
      <c r="J810" s="89">
        <v>10733</v>
      </c>
      <c r="K810" s="89">
        <v>0</v>
      </c>
      <c r="L810" s="88">
        <v>3723</v>
      </c>
      <c r="M810" s="88"/>
      <c r="N810" s="89">
        <v>1255</v>
      </c>
      <c r="O810" s="89">
        <v>12253</v>
      </c>
      <c r="P810" s="89">
        <v>0</v>
      </c>
      <c r="Q810" s="88">
        <v>0</v>
      </c>
      <c r="R810" s="88"/>
      <c r="S810" s="89">
        <v>2438</v>
      </c>
      <c r="T810" s="90">
        <v>1082</v>
      </c>
      <c r="U810" s="90">
        <v>3520</v>
      </c>
    </row>
    <row r="811" spans="1:21">
      <c r="A811" s="86">
        <v>99051</v>
      </c>
      <c r="B811" s="87" t="s">
        <v>840</v>
      </c>
      <c r="C811" s="156">
        <v>2.8450025184636568E-4</v>
      </c>
      <c r="D811" s="156">
        <v>2.8029999999999998E-4</v>
      </c>
      <c r="E811" s="88">
        <v>119792</v>
      </c>
      <c r="F811" s="88">
        <v>-154702.61539999998</v>
      </c>
      <c r="G811" s="88">
        <v>127682</v>
      </c>
      <c r="H811" s="88"/>
      <c r="I811" s="89">
        <v>0</v>
      </c>
      <c r="J811" s="89">
        <v>256595</v>
      </c>
      <c r="K811" s="89">
        <v>0</v>
      </c>
      <c r="L811" s="88">
        <v>9749</v>
      </c>
      <c r="M811" s="88"/>
      <c r="N811" s="89">
        <v>30013</v>
      </c>
      <c r="O811" s="89">
        <v>292946</v>
      </c>
      <c r="P811" s="89">
        <v>0</v>
      </c>
      <c r="Q811" s="88">
        <v>0</v>
      </c>
      <c r="R811" s="88"/>
      <c r="S811" s="89">
        <v>58295</v>
      </c>
      <c r="T811" s="90">
        <v>2837</v>
      </c>
      <c r="U811" s="90">
        <v>61131</v>
      </c>
    </row>
    <row r="812" spans="1:21">
      <c r="A812" s="86">
        <v>99061</v>
      </c>
      <c r="B812" s="87" t="s">
        <v>841</v>
      </c>
      <c r="C812" s="156">
        <v>8.7991376587247851E-6</v>
      </c>
      <c r="D812" s="156">
        <v>7.5000000000000002E-6</v>
      </c>
      <c r="E812" s="88">
        <v>7388</v>
      </c>
      <c r="F812" s="88">
        <v>-4139.3850000000002</v>
      </c>
      <c r="G812" s="88">
        <v>3949</v>
      </c>
      <c r="H812" s="88"/>
      <c r="I812" s="89">
        <v>0</v>
      </c>
      <c r="J812" s="89">
        <v>7937</v>
      </c>
      <c r="K812" s="89">
        <v>0</v>
      </c>
      <c r="L812" s="88">
        <v>4237</v>
      </c>
      <c r="M812" s="88"/>
      <c r="N812" s="89">
        <v>928</v>
      </c>
      <c r="O812" s="89">
        <v>9061</v>
      </c>
      <c r="P812" s="89">
        <v>0</v>
      </c>
      <c r="Q812" s="88">
        <v>0</v>
      </c>
      <c r="R812" s="88"/>
      <c r="S812" s="89">
        <v>1803</v>
      </c>
      <c r="T812" s="90">
        <v>1132</v>
      </c>
      <c r="U812" s="90">
        <v>2935</v>
      </c>
    </row>
    <row r="813" spans="1:21">
      <c r="A813" s="86">
        <v>99071</v>
      </c>
      <c r="B813" s="87" t="s">
        <v>842</v>
      </c>
      <c r="C813" s="156">
        <v>3.9799999204897977E-5</v>
      </c>
      <c r="D813" s="156">
        <v>4.49E-5</v>
      </c>
      <c r="E813" s="88">
        <v>18097</v>
      </c>
      <c r="F813" s="88">
        <v>-24781.118200000001</v>
      </c>
      <c r="G813" s="88">
        <v>17862</v>
      </c>
      <c r="H813" s="88"/>
      <c r="I813" s="89">
        <v>0</v>
      </c>
      <c r="J813" s="89">
        <v>35896</v>
      </c>
      <c r="K813" s="89">
        <v>0</v>
      </c>
      <c r="L813" s="88">
        <v>0</v>
      </c>
      <c r="M813" s="88"/>
      <c r="N813" s="89">
        <v>4199</v>
      </c>
      <c r="O813" s="89">
        <v>40982</v>
      </c>
      <c r="P813" s="89">
        <v>0</v>
      </c>
      <c r="Q813" s="88">
        <v>3846</v>
      </c>
      <c r="R813" s="88"/>
      <c r="S813" s="89">
        <v>8155</v>
      </c>
      <c r="T813" s="90">
        <v>-1133</v>
      </c>
      <c r="U813" s="90">
        <v>7023</v>
      </c>
    </row>
    <row r="814" spans="1:21">
      <c r="A814" s="86">
        <v>99081</v>
      </c>
      <c r="B814" s="87" t="s">
        <v>843</v>
      </c>
      <c r="C814" s="156">
        <v>3.699915948926945E-5</v>
      </c>
      <c r="D814" s="156">
        <v>2.4499999999999999E-5</v>
      </c>
      <c r="E814" s="88">
        <v>13538</v>
      </c>
      <c r="F814" s="88">
        <v>-13521.991</v>
      </c>
      <c r="G814" s="88">
        <v>16605</v>
      </c>
      <c r="H814" s="88"/>
      <c r="I814" s="89">
        <v>0</v>
      </c>
      <c r="J814" s="89">
        <v>33371</v>
      </c>
      <c r="K814" s="89">
        <v>0</v>
      </c>
      <c r="L814" s="88">
        <v>7529</v>
      </c>
      <c r="M814" s="88"/>
      <c r="N814" s="89">
        <v>3903</v>
      </c>
      <c r="O814" s="89">
        <v>38098</v>
      </c>
      <c r="P814" s="89">
        <v>0</v>
      </c>
      <c r="Q814" s="88">
        <v>4939</v>
      </c>
      <c r="R814" s="88"/>
      <c r="S814" s="89">
        <v>7581</v>
      </c>
      <c r="T814" s="90">
        <v>319</v>
      </c>
      <c r="U814" s="90">
        <v>7900</v>
      </c>
    </row>
    <row r="815" spans="1:21">
      <c r="A815" s="86">
        <v>99091</v>
      </c>
      <c r="B815" s="87" t="s">
        <v>844</v>
      </c>
      <c r="C815" s="156">
        <v>4.7995296320317014E-6</v>
      </c>
      <c r="D815" s="156">
        <v>5.4E-6</v>
      </c>
      <c r="E815" s="88">
        <v>4205</v>
      </c>
      <c r="F815" s="88">
        <v>-2980.3571999999999</v>
      </c>
      <c r="G815" s="88">
        <v>2154</v>
      </c>
      <c r="H815" s="88"/>
      <c r="I815" s="89">
        <v>0</v>
      </c>
      <c r="J815" s="89">
        <v>4329</v>
      </c>
      <c r="K815" s="89">
        <v>0</v>
      </c>
      <c r="L815" s="88">
        <v>1358</v>
      </c>
      <c r="M815" s="88"/>
      <c r="N815" s="89">
        <v>506</v>
      </c>
      <c r="O815" s="89">
        <v>4942</v>
      </c>
      <c r="P815" s="89">
        <v>0</v>
      </c>
      <c r="Q815" s="88">
        <v>9762.35</v>
      </c>
      <c r="R815" s="88"/>
      <c r="S815" s="89">
        <v>984</v>
      </c>
      <c r="T815" s="90">
        <v>-2909</v>
      </c>
      <c r="U815" s="90">
        <v>-1926</v>
      </c>
    </row>
    <row r="816" spans="1:21">
      <c r="A816" s="86">
        <v>99101</v>
      </c>
      <c r="B816" s="87" t="s">
        <v>845</v>
      </c>
      <c r="C816" s="156">
        <v>2.0260008888729102E-3</v>
      </c>
      <c r="D816" s="156">
        <v>2.0306999999999999E-3</v>
      </c>
      <c r="E816" s="88">
        <v>844790</v>
      </c>
      <c r="F816" s="88">
        <v>-1120779.8825999999</v>
      </c>
      <c r="G816" s="88">
        <v>909257</v>
      </c>
      <c r="H816" s="88"/>
      <c r="I816" s="89">
        <v>0</v>
      </c>
      <c r="J816" s="89">
        <v>1827282</v>
      </c>
      <c r="K816" s="89">
        <v>0</v>
      </c>
      <c r="L816" s="88">
        <v>10659</v>
      </c>
      <c r="M816" s="88"/>
      <c r="N816" s="89">
        <v>213729</v>
      </c>
      <c r="O816" s="89">
        <v>2086146</v>
      </c>
      <c r="P816" s="89">
        <v>0</v>
      </c>
      <c r="Q816" s="88">
        <v>55132.61</v>
      </c>
      <c r="R816" s="88"/>
      <c r="S816" s="89">
        <v>415131</v>
      </c>
      <c r="T816" s="90">
        <v>-15649</v>
      </c>
      <c r="U816" s="90">
        <v>399483</v>
      </c>
    </row>
    <row r="817" spans="1:21">
      <c r="A817" s="86">
        <v>99104</v>
      </c>
      <c r="B817" s="87" t="s">
        <v>846</v>
      </c>
      <c r="C817" s="156">
        <v>2.5499450839819308E-5</v>
      </c>
      <c r="D817" s="156">
        <v>2.5700000000000001E-5</v>
      </c>
      <c r="E817" s="88">
        <v>17765</v>
      </c>
      <c r="F817" s="88">
        <v>-14184.292600000001</v>
      </c>
      <c r="G817" s="88">
        <v>11444</v>
      </c>
      <c r="H817" s="88"/>
      <c r="I817" s="89">
        <v>0</v>
      </c>
      <c r="J817" s="89">
        <v>22999</v>
      </c>
      <c r="K817" s="89">
        <v>0</v>
      </c>
      <c r="L817" s="88">
        <v>9419</v>
      </c>
      <c r="M817" s="88"/>
      <c r="N817" s="89">
        <v>2690</v>
      </c>
      <c r="O817" s="89">
        <v>26257</v>
      </c>
      <c r="P817" s="89">
        <v>0</v>
      </c>
      <c r="Q817" s="88">
        <v>0</v>
      </c>
      <c r="R817" s="88"/>
      <c r="S817" s="89">
        <v>5225</v>
      </c>
      <c r="T817" s="90">
        <v>2737</v>
      </c>
      <c r="U817" s="90">
        <v>7962</v>
      </c>
    </row>
    <row r="818" spans="1:21">
      <c r="A818" s="86">
        <v>99109</v>
      </c>
      <c r="B818" s="87" t="s">
        <v>847</v>
      </c>
      <c r="C818" s="156">
        <v>1.4130091532743285E-4</v>
      </c>
      <c r="D818" s="156">
        <v>1.2960000000000001E-4</v>
      </c>
      <c r="E818" s="88">
        <v>56384</v>
      </c>
      <c r="F818" s="88">
        <v>-71528.572800000009</v>
      </c>
      <c r="G818" s="88">
        <v>63415</v>
      </c>
      <c r="H818" s="88"/>
      <c r="I818" s="89">
        <v>0</v>
      </c>
      <c r="J818" s="89">
        <v>127441</v>
      </c>
      <c r="K818" s="89">
        <v>0</v>
      </c>
      <c r="L818" s="88">
        <v>7175</v>
      </c>
      <c r="M818" s="88"/>
      <c r="N818" s="89">
        <v>14906</v>
      </c>
      <c r="O818" s="89">
        <v>145495</v>
      </c>
      <c r="P818" s="89">
        <v>0</v>
      </c>
      <c r="Q818" s="88">
        <v>13996.19</v>
      </c>
      <c r="R818" s="88"/>
      <c r="S818" s="89">
        <v>28953</v>
      </c>
      <c r="T818" s="90">
        <v>-2803</v>
      </c>
      <c r="U818" s="90">
        <v>26150</v>
      </c>
    </row>
    <row r="819" spans="1:21">
      <c r="A819" s="86">
        <v>99110</v>
      </c>
      <c r="B819" s="87" t="s">
        <v>848</v>
      </c>
      <c r="C819" s="156">
        <v>1.7280089230423514E-4</v>
      </c>
      <c r="D819" s="156">
        <v>1.4799999999999999E-4</v>
      </c>
      <c r="E819" s="88">
        <v>100045</v>
      </c>
      <c r="F819" s="88">
        <v>-81683.864000000001</v>
      </c>
      <c r="G819" s="88">
        <v>77552</v>
      </c>
      <c r="H819" s="88"/>
      <c r="I819" s="89">
        <v>0</v>
      </c>
      <c r="J819" s="89">
        <v>155851</v>
      </c>
      <c r="K819" s="89">
        <v>0</v>
      </c>
      <c r="L819" s="88">
        <v>50872</v>
      </c>
      <c r="M819" s="88"/>
      <c r="N819" s="89">
        <v>18229</v>
      </c>
      <c r="O819" s="89">
        <v>177930</v>
      </c>
      <c r="P819" s="89">
        <v>0</v>
      </c>
      <c r="Q819" s="88">
        <v>0</v>
      </c>
      <c r="R819" s="88"/>
      <c r="S819" s="89">
        <v>35407</v>
      </c>
      <c r="T819" s="90">
        <v>14051</v>
      </c>
      <c r="U819" s="90">
        <v>49458</v>
      </c>
    </row>
    <row r="820" spans="1:21">
      <c r="A820" s="86">
        <v>99111</v>
      </c>
      <c r="B820" s="87" t="s">
        <v>849</v>
      </c>
      <c r="C820" s="156">
        <v>1.3278007908516152E-3</v>
      </c>
      <c r="D820" s="156">
        <v>1.4199E-3</v>
      </c>
      <c r="E820" s="88">
        <v>512322</v>
      </c>
      <c r="F820" s="88">
        <v>-783668.36820000003</v>
      </c>
      <c r="G820" s="88">
        <v>595909</v>
      </c>
      <c r="H820" s="88"/>
      <c r="I820" s="89">
        <v>0</v>
      </c>
      <c r="J820" s="89">
        <v>1197564</v>
      </c>
      <c r="K820" s="89">
        <v>0</v>
      </c>
      <c r="L820" s="88">
        <v>0</v>
      </c>
      <c r="M820" s="88"/>
      <c r="N820" s="89">
        <v>140074</v>
      </c>
      <c r="O820" s="89">
        <v>1367218</v>
      </c>
      <c r="P820" s="89">
        <v>0</v>
      </c>
      <c r="Q820" s="88">
        <v>150495</v>
      </c>
      <c r="R820" s="88"/>
      <c r="S820" s="89">
        <v>272069</v>
      </c>
      <c r="T820" s="90">
        <v>-43920</v>
      </c>
      <c r="U820" s="90">
        <v>228149</v>
      </c>
    </row>
    <row r="821" spans="1:21">
      <c r="A821" s="86">
        <v>99201</v>
      </c>
      <c r="B821" s="87" t="s">
        <v>850</v>
      </c>
      <c r="C821" s="156">
        <v>3.0831400716505176E-2</v>
      </c>
      <c r="D821" s="156">
        <v>2.99034E-2</v>
      </c>
      <c r="E821" s="88">
        <v>12842916</v>
      </c>
      <c r="F821" s="88">
        <v>-16504224.7212</v>
      </c>
      <c r="G821" s="88">
        <v>13836947</v>
      </c>
      <c r="H821" s="88"/>
      <c r="I821" s="89">
        <v>0</v>
      </c>
      <c r="J821" s="89">
        <v>27807333</v>
      </c>
      <c r="K821" s="89">
        <v>0</v>
      </c>
      <c r="L821" s="88">
        <v>853316</v>
      </c>
      <c r="M821" s="88"/>
      <c r="N821" s="89">
        <v>3252497</v>
      </c>
      <c r="O821" s="89">
        <v>31746692</v>
      </c>
      <c r="P821" s="89">
        <v>0</v>
      </c>
      <c r="Q821" s="88">
        <v>729431.43</v>
      </c>
      <c r="R821" s="88"/>
      <c r="S821" s="89">
        <v>6317416</v>
      </c>
      <c r="T821" s="90">
        <v>-20576</v>
      </c>
      <c r="U821" s="90">
        <v>6296840</v>
      </c>
    </row>
    <row r="822" spans="1:21">
      <c r="A822" s="86">
        <v>99202</v>
      </c>
      <c r="B822" s="87" t="s">
        <v>851</v>
      </c>
      <c r="C822" s="156">
        <v>2.6003000376283022E-3</v>
      </c>
      <c r="D822" s="156">
        <v>2.5086000000000002E-3</v>
      </c>
      <c r="E822" s="88">
        <v>919588</v>
      </c>
      <c r="F822" s="88">
        <v>-1384541.4948</v>
      </c>
      <c r="G822" s="88">
        <v>1166999</v>
      </c>
      <c r="H822" s="88"/>
      <c r="I822" s="89">
        <v>0</v>
      </c>
      <c r="J822" s="89">
        <v>2345252</v>
      </c>
      <c r="K822" s="89">
        <v>0</v>
      </c>
      <c r="L822" s="88">
        <v>0</v>
      </c>
      <c r="M822" s="88"/>
      <c r="N822" s="89">
        <v>274313</v>
      </c>
      <c r="O822" s="89">
        <v>2677495</v>
      </c>
      <c r="P822" s="89">
        <v>0</v>
      </c>
      <c r="Q822" s="88">
        <v>87018</v>
      </c>
      <c r="R822" s="88"/>
      <c r="S822" s="89">
        <v>532807</v>
      </c>
      <c r="T822" s="90">
        <v>-25597</v>
      </c>
      <c r="U822" s="90">
        <v>507209</v>
      </c>
    </row>
    <row r="823" spans="1:21">
      <c r="A823" s="86">
        <v>99203</v>
      </c>
      <c r="B823" s="87" t="s">
        <v>852</v>
      </c>
      <c r="C823" s="156">
        <v>2.5050024132864437E-4</v>
      </c>
      <c r="D823" s="156">
        <v>2.42E-4</v>
      </c>
      <c r="E823" s="88">
        <v>95689</v>
      </c>
      <c r="F823" s="88">
        <v>-133564.15599999999</v>
      </c>
      <c r="G823" s="88">
        <v>112423</v>
      </c>
      <c r="H823" s="88"/>
      <c r="I823" s="89">
        <v>0</v>
      </c>
      <c r="J823" s="89">
        <v>225930</v>
      </c>
      <c r="K823" s="89">
        <v>0</v>
      </c>
      <c r="L823" s="88">
        <v>36329</v>
      </c>
      <c r="M823" s="88"/>
      <c r="N823" s="89">
        <v>26426</v>
      </c>
      <c r="O823" s="89">
        <v>257937</v>
      </c>
      <c r="P823" s="89">
        <v>0</v>
      </c>
      <c r="Q823" s="88">
        <v>0</v>
      </c>
      <c r="R823" s="88"/>
      <c r="S823" s="89">
        <v>51328</v>
      </c>
      <c r="T823" s="90">
        <v>12096</v>
      </c>
      <c r="U823" s="90">
        <v>63424</v>
      </c>
    </row>
    <row r="824" spans="1:21">
      <c r="A824" s="86">
        <v>99204</v>
      </c>
      <c r="B824" s="87" t="s">
        <v>853</v>
      </c>
      <c r="C824" s="156">
        <v>6.5600033400038118E-4</v>
      </c>
      <c r="D824" s="156">
        <v>6.5870000000000002E-4</v>
      </c>
      <c r="E824" s="88">
        <v>300226</v>
      </c>
      <c r="F824" s="88">
        <v>-363548.38660000003</v>
      </c>
      <c r="G824" s="88">
        <v>294409</v>
      </c>
      <c r="H824" s="88"/>
      <c r="I824" s="89">
        <v>0</v>
      </c>
      <c r="J824" s="89">
        <v>591657</v>
      </c>
      <c r="K824" s="89">
        <v>0</v>
      </c>
      <c r="L824" s="88">
        <v>35346</v>
      </c>
      <c r="M824" s="88"/>
      <c r="N824" s="89">
        <v>69203</v>
      </c>
      <c r="O824" s="89">
        <v>675475</v>
      </c>
      <c r="P824" s="89">
        <v>0</v>
      </c>
      <c r="Q824" s="88">
        <v>0</v>
      </c>
      <c r="R824" s="88"/>
      <c r="S824" s="89">
        <v>134416</v>
      </c>
      <c r="T824" s="90">
        <v>10094</v>
      </c>
      <c r="U824" s="90">
        <v>144509</v>
      </c>
    </row>
    <row r="825" spans="1:21">
      <c r="A825" s="86">
        <v>99206</v>
      </c>
      <c r="B825" s="87" t="s">
        <v>854</v>
      </c>
      <c r="C825" s="156">
        <v>1.9373989871606964E-3</v>
      </c>
      <c r="D825" s="156">
        <v>1.9239000000000001E-3</v>
      </c>
      <c r="E825" s="88">
        <v>1150570</v>
      </c>
      <c r="F825" s="88">
        <v>-1061835.0402000002</v>
      </c>
      <c r="G825" s="88">
        <v>869493</v>
      </c>
      <c r="H825" s="88"/>
      <c r="I825" s="89">
        <v>0</v>
      </c>
      <c r="J825" s="89">
        <v>1747372</v>
      </c>
      <c r="K825" s="89">
        <v>0</v>
      </c>
      <c r="L825" s="88">
        <v>294440</v>
      </c>
      <c r="M825" s="88"/>
      <c r="N825" s="89">
        <v>204382</v>
      </c>
      <c r="O825" s="89">
        <v>1994916</v>
      </c>
      <c r="P825" s="89">
        <v>0</v>
      </c>
      <c r="Q825" s="88">
        <v>20358.91</v>
      </c>
      <c r="R825" s="88"/>
      <c r="S825" s="89">
        <v>396977</v>
      </c>
      <c r="T825" s="90">
        <v>70269</v>
      </c>
      <c r="U825" s="90">
        <v>467247</v>
      </c>
    </row>
    <row r="826" spans="1:21">
      <c r="A826" s="86">
        <v>99207</v>
      </c>
      <c r="B826" s="87" t="s">
        <v>855</v>
      </c>
      <c r="C826" s="156">
        <v>1.4319933651893283E-4</v>
      </c>
      <c r="D826" s="156">
        <v>1.6479999999999999E-4</v>
      </c>
      <c r="E826" s="88">
        <v>121309</v>
      </c>
      <c r="F826" s="88">
        <v>-90956.0864</v>
      </c>
      <c r="G826" s="88">
        <v>64267</v>
      </c>
      <c r="H826" s="88"/>
      <c r="I826" s="89">
        <v>0</v>
      </c>
      <c r="J826" s="89">
        <v>129154</v>
      </c>
      <c r="K826" s="89">
        <v>0</v>
      </c>
      <c r="L826" s="88">
        <v>42248</v>
      </c>
      <c r="M826" s="88"/>
      <c r="N826" s="89">
        <v>15107</v>
      </c>
      <c r="O826" s="89">
        <v>147451</v>
      </c>
      <c r="P826" s="89">
        <v>0</v>
      </c>
      <c r="Q826" s="88">
        <v>0</v>
      </c>
      <c r="R826" s="88"/>
      <c r="S826" s="89">
        <v>29342</v>
      </c>
      <c r="T826" s="90">
        <v>11612</v>
      </c>
      <c r="U826" s="90">
        <v>40954</v>
      </c>
    </row>
    <row r="827" spans="1:21">
      <c r="A827" s="86">
        <v>99208</v>
      </c>
      <c r="B827" s="87" t="s">
        <v>856</v>
      </c>
      <c r="C827" s="156">
        <v>1.7739988448646049E-4</v>
      </c>
      <c r="D827" s="156">
        <v>1.7229999999999999E-4</v>
      </c>
      <c r="E827" s="88">
        <v>50690</v>
      </c>
      <c r="F827" s="88">
        <v>-95095.471399999995</v>
      </c>
      <c r="G827" s="88">
        <v>79616</v>
      </c>
      <c r="H827" s="88"/>
      <c r="I827" s="89">
        <v>0</v>
      </c>
      <c r="J827" s="89">
        <v>160000</v>
      </c>
      <c r="K827" s="89">
        <v>0</v>
      </c>
      <c r="L827" s="88">
        <v>0</v>
      </c>
      <c r="M827" s="88"/>
      <c r="N827" s="89">
        <v>18714</v>
      </c>
      <c r="O827" s="89">
        <v>182666</v>
      </c>
      <c r="P827" s="89">
        <v>0</v>
      </c>
      <c r="Q827" s="88">
        <v>40620</v>
      </c>
      <c r="R827" s="88"/>
      <c r="S827" s="89">
        <v>36350</v>
      </c>
      <c r="T827" s="90">
        <v>-12593</v>
      </c>
      <c r="U827" s="90">
        <v>23756</v>
      </c>
    </row>
    <row r="828" spans="1:21">
      <c r="A828" s="86">
        <v>99210</v>
      </c>
      <c r="B828" s="87" t="s">
        <v>857</v>
      </c>
      <c r="C828" s="156">
        <v>1.6262005161634468E-3</v>
      </c>
      <c r="D828" s="156">
        <v>1.6076E-3</v>
      </c>
      <c r="E828" s="88">
        <v>732709</v>
      </c>
      <c r="F828" s="88">
        <v>-887263.37679999997</v>
      </c>
      <c r="G828" s="88">
        <v>729829</v>
      </c>
      <c r="H828" s="88"/>
      <c r="I828" s="89">
        <v>0</v>
      </c>
      <c r="J828" s="89">
        <v>1466696</v>
      </c>
      <c r="K828" s="89">
        <v>0</v>
      </c>
      <c r="L828" s="88">
        <v>79253</v>
      </c>
      <c r="M828" s="88"/>
      <c r="N828" s="89">
        <v>171553</v>
      </c>
      <c r="O828" s="89">
        <v>1674477</v>
      </c>
      <c r="P828" s="89">
        <v>0</v>
      </c>
      <c r="Q828" s="88">
        <v>0</v>
      </c>
      <c r="R828" s="88"/>
      <c r="S828" s="89">
        <v>333212</v>
      </c>
      <c r="T828" s="90">
        <v>21598</v>
      </c>
      <c r="U828" s="90">
        <v>354809</v>
      </c>
    </row>
    <row r="829" spans="1:21">
      <c r="A829" s="86">
        <v>99211</v>
      </c>
      <c r="B829" s="87" t="s">
        <v>858</v>
      </c>
      <c r="C829" s="156">
        <v>3.756420272061934E-2</v>
      </c>
      <c r="D829" s="156">
        <v>3.7072899999999999E-2</v>
      </c>
      <c r="E829" s="88">
        <v>14459285</v>
      </c>
      <c r="F829" s="88">
        <v>-20461200.8222</v>
      </c>
      <c r="G829" s="88">
        <v>16858588</v>
      </c>
      <c r="H829" s="88"/>
      <c r="I829" s="89">
        <v>0</v>
      </c>
      <c r="J829" s="89">
        <v>33879753</v>
      </c>
      <c r="K829" s="89">
        <v>0</v>
      </c>
      <c r="L829" s="88">
        <v>0</v>
      </c>
      <c r="M829" s="88"/>
      <c r="N829" s="89">
        <v>3962760</v>
      </c>
      <c r="O829" s="89">
        <v>38679368</v>
      </c>
      <c r="P829" s="89">
        <v>0</v>
      </c>
      <c r="Q829" s="88">
        <v>945012</v>
      </c>
      <c r="R829" s="88"/>
      <c r="S829" s="89">
        <v>7696980</v>
      </c>
      <c r="T829" s="90">
        <v>-290574</v>
      </c>
      <c r="U829" s="90">
        <v>7406406</v>
      </c>
    </row>
    <row r="830" spans="1:21">
      <c r="A830" s="86">
        <v>99212</v>
      </c>
      <c r="B830" s="87" t="s">
        <v>859</v>
      </c>
      <c r="C830" s="156">
        <v>1.2749948239298327E-4</v>
      </c>
      <c r="D830" s="156">
        <v>1.219E-4</v>
      </c>
      <c r="E830" s="88">
        <v>27907</v>
      </c>
      <c r="F830" s="88">
        <v>-67278.804199999999</v>
      </c>
      <c r="G830" s="88">
        <v>57221</v>
      </c>
      <c r="H830" s="88"/>
      <c r="I830" s="89">
        <v>0</v>
      </c>
      <c r="J830" s="89">
        <v>114994</v>
      </c>
      <c r="K830" s="89">
        <v>0</v>
      </c>
      <c r="L830" s="88">
        <v>0</v>
      </c>
      <c r="M830" s="88"/>
      <c r="N830" s="89">
        <v>13450</v>
      </c>
      <c r="O830" s="89">
        <v>131285</v>
      </c>
      <c r="P830" s="89">
        <v>0</v>
      </c>
      <c r="Q830" s="88">
        <v>24218</v>
      </c>
      <c r="R830" s="88"/>
      <c r="S830" s="89">
        <v>26125</v>
      </c>
      <c r="T830" s="90">
        <v>-6995</v>
      </c>
      <c r="U830" s="90">
        <v>19131</v>
      </c>
    </row>
    <row r="831" spans="1:21">
      <c r="A831" s="86">
        <v>99213</v>
      </c>
      <c r="B831" s="87" t="s">
        <v>860</v>
      </c>
      <c r="C831" s="156">
        <v>8.3340021848684167E-4</v>
      </c>
      <c r="D831" s="156">
        <v>8.4809999999999996E-4</v>
      </c>
      <c r="E831" s="88">
        <v>369318</v>
      </c>
      <c r="F831" s="88">
        <v>-468081.65579999995</v>
      </c>
      <c r="G831" s="88">
        <v>374025</v>
      </c>
      <c r="H831" s="88"/>
      <c r="I831" s="89">
        <v>0</v>
      </c>
      <c r="J831" s="89">
        <v>751657</v>
      </c>
      <c r="K831" s="89">
        <v>0</v>
      </c>
      <c r="L831" s="88">
        <v>12712</v>
      </c>
      <c r="M831" s="88"/>
      <c r="N831" s="89">
        <v>87918</v>
      </c>
      <c r="O831" s="89">
        <v>858141</v>
      </c>
      <c r="P831" s="89">
        <v>0</v>
      </c>
      <c r="Q831" s="88">
        <v>3486.34</v>
      </c>
      <c r="R831" s="88"/>
      <c r="S831" s="89">
        <v>170765</v>
      </c>
      <c r="T831" s="90">
        <v>2162</v>
      </c>
      <c r="U831" s="90">
        <v>172927</v>
      </c>
    </row>
    <row r="832" spans="1:21">
      <c r="A832" s="86">
        <v>99218</v>
      </c>
      <c r="B832" s="87" t="s">
        <v>861</v>
      </c>
      <c r="C832" s="156">
        <v>2.8507000102320434E-3</v>
      </c>
      <c r="D832" s="156">
        <v>2.8433E-3</v>
      </c>
      <c r="E832" s="88">
        <v>1234250</v>
      </c>
      <c r="F832" s="88">
        <v>-1569268.4494</v>
      </c>
      <c r="G832" s="88">
        <v>1279377</v>
      </c>
      <c r="H832" s="88"/>
      <c r="I832" s="89">
        <v>0</v>
      </c>
      <c r="J832" s="89">
        <v>2571092</v>
      </c>
      <c r="K832" s="89">
        <v>0</v>
      </c>
      <c r="L832" s="88">
        <v>73436</v>
      </c>
      <c r="M832" s="88"/>
      <c r="N832" s="89">
        <v>300729</v>
      </c>
      <c r="O832" s="89">
        <v>2935329</v>
      </c>
      <c r="P832" s="89">
        <v>0</v>
      </c>
      <c r="Q832" s="88">
        <v>0</v>
      </c>
      <c r="R832" s="88"/>
      <c r="S832" s="89">
        <v>584114</v>
      </c>
      <c r="T832" s="90">
        <v>20131</v>
      </c>
      <c r="U832" s="90">
        <v>604245</v>
      </c>
    </row>
    <row r="833" spans="1:21">
      <c r="A833" s="86">
        <v>99221</v>
      </c>
      <c r="B833" s="87" t="s">
        <v>862</v>
      </c>
      <c r="C833" s="156">
        <v>1.3323300405651856E-2</v>
      </c>
      <c r="D833" s="156">
        <v>1.31276E-2</v>
      </c>
      <c r="E833" s="88">
        <v>5067097</v>
      </c>
      <c r="F833" s="88">
        <v>-7245358.7368000001</v>
      </c>
      <c r="G833" s="88">
        <v>5979417</v>
      </c>
      <c r="H833" s="88"/>
      <c r="I833" s="89">
        <v>0</v>
      </c>
      <c r="J833" s="89">
        <v>12016497</v>
      </c>
      <c r="K833" s="89">
        <v>0</v>
      </c>
      <c r="L833" s="88">
        <v>0</v>
      </c>
      <c r="M833" s="88"/>
      <c r="N833" s="89">
        <v>1405515</v>
      </c>
      <c r="O833" s="89">
        <v>13718829</v>
      </c>
      <c r="P833" s="89">
        <v>0</v>
      </c>
      <c r="Q833" s="88">
        <v>326287</v>
      </c>
      <c r="R833" s="88"/>
      <c r="S833" s="89">
        <v>2729971</v>
      </c>
      <c r="T833" s="90">
        <v>-97649</v>
      </c>
      <c r="U833" s="90">
        <v>2632322</v>
      </c>
    </row>
    <row r="834" spans="1:21">
      <c r="A834" s="86">
        <v>99222</v>
      </c>
      <c r="B834" s="87" t="s">
        <v>863</v>
      </c>
      <c r="C834" s="156">
        <v>3.8200155994220742E-5</v>
      </c>
      <c r="D834" s="156">
        <v>2.9300000000000001E-5</v>
      </c>
      <c r="E834" s="88">
        <v>13826</v>
      </c>
      <c r="F834" s="88">
        <v>-16171.197400000001</v>
      </c>
      <c r="G834" s="88">
        <v>17144</v>
      </c>
      <c r="H834" s="88"/>
      <c r="I834" s="89">
        <v>0</v>
      </c>
      <c r="J834" s="89">
        <v>34453</v>
      </c>
      <c r="K834" s="89">
        <v>0</v>
      </c>
      <c r="L834" s="88">
        <v>4842</v>
      </c>
      <c r="M834" s="88"/>
      <c r="N834" s="89">
        <v>4030</v>
      </c>
      <c r="O834" s="89">
        <v>39334</v>
      </c>
      <c r="P834" s="89">
        <v>0</v>
      </c>
      <c r="Q834" s="88">
        <v>0</v>
      </c>
      <c r="R834" s="88"/>
      <c r="S834" s="89">
        <v>7827</v>
      </c>
      <c r="T834" s="90">
        <v>1268</v>
      </c>
      <c r="U834" s="90">
        <v>9095</v>
      </c>
    </row>
    <row r="835" spans="1:21">
      <c r="A835" s="86">
        <v>99231</v>
      </c>
      <c r="B835" s="87" t="s">
        <v>864</v>
      </c>
      <c r="C835" s="156">
        <v>3.7139981342911233E-4</v>
      </c>
      <c r="D835" s="156">
        <v>3.6460000000000003E-4</v>
      </c>
      <c r="E835" s="88">
        <v>135061</v>
      </c>
      <c r="F835" s="88">
        <v>-201229.3028</v>
      </c>
      <c r="G835" s="88">
        <v>166682</v>
      </c>
      <c r="H835" s="88"/>
      <c r="I835" s="89">
        <v>0</v>
      </c>
      <c r="J835" s="89">
        <v>334972</v>
      </c>
      <c r="K835" s="89">
        <v>0</v>
      </c>
      <c r="L835" s="88">
        <v>0</v>
      </c>
      <c r="M835" s="88"/>
      <c r="N835" s="89">
        <v>39180</v>
      </c>
      <c r="O835" s="89">
        <v>382426</v>
      </c>
      <c r="P835" s="89">
        <v>0</v>
      </c>
      <c r="Q835" s="88">
        <v>29623</v>
      </c>
      <c r="R835" s="88"/>
      <c r="S835" s="89">
        <v>76101</v>
      </c>
      <c r="T835" s="90">
        <v>-9300</v>
      </c>
      <c r="U835" s="90">
        <v>66801</v>
      </c>
    </row>
    <row r="836" spans="1:21">
      <c r="A836" s="86">
        <v>99241</v>
      </c>
      <c r="B836" s="87" t="s">
        <v>865</v>
      </c>
      <c r="C836" s="156">
        <v>5.9259930514716391E-4</v>
      </c>
      <c r="D836" s="156">
        <v>6.1919999999999998E-4</v>
      </c>
      <c r="E836" s="88">
        <v>205370</v>
      </c>
      <c r="F836" s="88">
        <v>-341747.62559999997</v>
      </c>
      <c r="G836" s="88">
        <v>265955</v>
      </c>
      <c r="H836" s="88"/>
      <c r="I836" s="89">
        <v>0</v>
      </c>
      <c r="J836" s="89">
        <v>534475</v>
      </c>
      <c r="K836" s="89">
        <v>0</v>
      </c>
      <c r="L836" s="88">
        <v>0</v>
      </c>
      <c r="M836" s="88"/>
      <c r="N836" s="89">
        <v>62515</v>
      </c>
      <c r="O836" s="89">
        <v>610193</v>
      </c>
      <c r="P836" s="89">
        <v>0</v>
      </c>
      <c r="Q836" s="88">
        <v>112284</v>
      </c>
      <c r="R836" s="88"/>
      <c r="S836" s="89">
        <v>121425</v>
      </c>
      <c r="T836" s="90">
        <v>-34090</v>
      </c>
      <c r="U836" s="90">
        <v>87335</v>
      </c>
    </row>
    <row r="837" spans="1:21">
      <c r="A837" s="86">
        <v>99251</v>
      </c>
      <c r="B837" s="87" t="s">
        <v>866</v>
      </c>
      <c r="C837" s="156">
        <v>1.5980004943329021E-3</v>
      </c>
      <c r="D837" s="156">
        <v>1.6119999999999999E-3</v>
      </c>
      <c r="E837" s="88">
        <v>668409</v>
      </c>
      <c r="F837" s="88">
        <v>-889691.81599999999</v>
      </c>
      <c r="G837" s="88">
        <v>717173</v>
      </c>
      <c r="H837" s="88"/>
      <c r="I837" s="89">
        <v>0</v>
      </c>
      <c r="J837" s="89">
        <v>1441262</v>
      </c>
      <c r="K837" s="89">
        <v>0</v>
      </c>
      <c r="L837" s="88">
        <v>2836</v>
      </c>
      <c r="M837" s="88"/>
      <c r="N837" s="89">
        <v>168578</v>
      </c>
      <c r="O837" s="89">
        <v>1645440</v>
      </c>
      <c r="P837" s="89">
        <v>0</v>
      </c>
      <c r="Q837" s="88">
        <v>21322</v>
      </c>
      <c r="R837" s="88"/>
      <c r="S837" s="89">
        <v>327433</v>
      </c>
      <c r="T837" s="90">
        <v>-6389</v>
      </c>
      <c r="U837" s="90">
        <v>321045</v>
      </c>
    </row>
    <row r="838" spans="1:21">
      <c r="A838" s="86">
        <v>99252</v>
      </c>
      <c r="B838" s="87" t="s">
        <v>867</v>
      </c>
      <c r="C838" s="156">
        <v>7.4009905586749935E-4</v>
      </c>
      <c r="D838" s="156">
        <v>7.4960000000000001E-4</v>
      </c>
      <c r="E838" s="88">
        <v>169808</v>
      </c>
      <c r="F838" s="88">
        <v>-413717.7328</v>
      </c>
      <c r="G838" s="88">
        <v>332152</v>
      </c>
      <c r="H838" s="88"/>
      <c r="I838" s="89">
        <v>0</v>
      </c>
      <c r="J838" s="89">
        <v>667508</v>
      </c>
      <c r="K838" s="89">
        <v>0</v>
      </c>
      <c r="L838" s="88">
        <v>0</v>
      </c>
      <c r="M838" s="88"/>
      <c r="N838" s="89">
        <v>78075</v>
      </c>
      <c r="O838" s="89">
        <v>762071</v>
      </c>
      <c r="P838" s="89">
        <v>0</v>
      </c>
      <c r="Q838" s="88">
        <v>149032</v>
      </c>
      <c r="R838" s="88"/>
      <c r="S838" s="89">
        <v>151648</v>
      </c>
      <c r="T838" s="90">
        <v>-41736</v>
      </c>
      <c r="U838" s="90">
        <v>109912</v>
      </c>
    </row>
    <row r="839" spans="1:21">
      <c r="A839" s="86">
        <v>99261</v>
      </c>
      <c r="B839" s="87" t="s">
        <v>868</v>
      </c>
      <c r="C839" s="156">
        <v>1.8552009146789649E-3</v>
      </c>
      <c r="D839" s="156">
        <v>1.7953999999999999E-3</v>
      </c>
      <c r="E839" s="88">
        <v>622456</v>
      </c>
      <c r="F839" s="88">
        <v>-990913.57719999994</v>
      </c>
      <c r="G839" s="88">
        <v>832603</v>
      </c>
      <c r="H839" s="88"/>
      <c r="I839" s="89">
        <v>0</v>
      </c>
      <c r="J839" s="89">
        <v>1673235</v>
      </c>
      <c r="K839" s="89">
        <v>0</v>
      </c>
      <c r="L839" s="88">
        <v>0</v>
      </c>
      <c r="M839" s="88"/>
      <c r="N839" s="89">
        <v>195711</v>
      </c>
      <c r="O839" s="89">
        <v>1910275</v>
      </c>
      <c r="P839" s="89">
        <v>0</v>
      </c>
      <c r="Q839" s="88">
        <v>131110</v>
      </c>
      <c r="R839" s="88"/>
      <c r="S839" s="89">
        <v>380134</v>
      </c>
      <c r="T839" s="90">
        <v>-39125</v>
      </c>
      <c r="U839" s="90">
        <v>341009</v>
      </c>
    </row>
    <row r="840" spans="1:21">
      <c r="A840" s="86">
        <v>99271</v>
      </c>
      <c r="B840" s="87" t="s">
        <v>869</v>
      </c>
      <c r="C840" s="156">
        <v>3.9693001334456862E-3</v>
      </c>
      <c r="D840" s="156">
        <v>3.8363E-3</v>
      </c>
      <c r="E840" s="88">
        <v>1466154</v>
      </c>
      <c r="F840" s="88">
        <v>-2117323.0233999998</v>
      </c>
      <c r="G840" s="88">
        <v>1781398</v>
      </c>
      <c r="H840" s="88"/>
      <c r="I840" s="89">
        <v>0</v>
      </c>
      <c r="J840" s="89">
        <v>3579975</v>
      </c>
      <c r="K840" s="89">
        <v>0</v>
      </c>
      <c r="L840" s="88">
        <v>0</v>
      </c>
      <c r="M840" s="88"/>
      <c r="N840" s="89">
        <v>418733</v>
      </c>
      <c r="O840" s="89">
        <v>4087137</v>
      </c>
      <c r="P840" s="89">
        <v>0</v>
      </c>
      <c r="Q840" s="88">
        <v>33239</v>
      </c>
      <c r="R840" s="88"/>
      <c r="S840" s="89">
        <v>813318</v>
      </c>
      <c r="T840" s="90">
        <v>-9004</v>
      </c>
      <c r="U840" s="90">
        <v>804313</v>
      </c>
    </row>
    <row r="841" spans="1:21">
      <c r="A841" s="86">
        <v>99281</v>
      </c>
      <c r="B841" s="87" t="s">
        <v>870</v>
      </c>
      <c r="C841" s="156">
        <v>2.3206995841388717E-3</v>
      </c>
      <c r="D841" s="156">
        <v>2.3078E-3</v>
      </c>
      <c r="E841" s="88">
        <v>884799</v>
      </c>
      <c r="F841" s="88">
        <v>-1273716.3604000001</v>
      </c>
      <c r="G841" s="88">
        <v>1041516</v>
      </c>
      <c r="H841" s="88"/>
      <c r="I841" s="89">
        <v>0</v>
      </c>
      <c r="J841" s="89">
        <v>2093076</v>
      </c>
      <c r="K841" s="89">
        <v>0</v>
      </c>
      <c r="L841" s="88">
        <v>20365</v>
      </c>
      <c r="M841" s="88"/>
      <c r="N841" s="89">
        <v>244818</v>
      </c>
      <c r="O841" s="89">
        <v>2389595</v>
      </c>
      <c r="P841" s="89">
        <v>0</v>
      </c>
      <c r="Q841" s="88">
        <v>40640</v>
      </c>
      <c r="R841" s="88"/>
      <c r="S841" s="89">
        <v>475516</v>
      </c>
      <c r="T841" s="90">
        <v>-3828</v>
      </c>
      <c r="U841" s="90">
        <v>471688</v>
      </c>
    </row>
    <row r="842" spans="1:21">
      <c r="A842" s="86">
        <v>99291</v>
      </c>
      <c r="B842" s="87" t="s">
        <v>871</v>
      </c>
      <c r="C842" s="156">
        <v>8.0780049892211923E-4</v>
      </c>
      <c r="D842" s="156">
        <v>8.2589999999999996E-4</v>
      </c>
      <c r="E842" s="88">
        <v>273809</v>
      </c>
      <c r="F842" s="88">
        <v>-455829.07619999995</v>
      </c>
      <c r="G842" s="88">
        <v>362536</v>
      </c>
      <c r="H842" s="88"/>
      <c r="I842" s="89">
        <v>0</v>
      </c>
      <c r="J842" s="89">
        <v>728568</v>
      </c>
      <c r="K842" s="89">
        <v>0</v>
      </c>
      <c r="L842" s="88">
        <v>0</v>
      </c>
      <c r="M842" s="88"/>
      <c r="N842" s="89">
        <v>85217</v>
      </c>
      <c r="O842" s="89">
        <v>831781</v>
      </c>
      <c r="P842" s="89">
        <v>0</v>
      </c>
      <c r="Q842" s="88">
        <v>91311</v>
      </c>
      <c r="R842" s="88"/>
      <c r="S842" s="89">
        <v>165520</v>
      </c>
      <c r="T842" s="90">
        <v>-26390</v>
      </c>
      <c r="U842" s="90">
        <v>139129</v>
      </c>
    </row>
    <row r="843" spans="1:21">
      <c r="A843" s="86">
        <v>99301</v>
      </c>
      <c r="B843" s="87" t="s">
        <v>872</v>
      </c>
      <c r="C843" s="156">
        <v>1.7903003113399736E-3</v>
      </c>
      <c r="D843" s="156">
        <v>1.7198999999999999E-3</v>
      </c>
      <c r="E843" s="88">
        <v>743736</v>
      </c>
      <c r="F843" s="88">
        <v>-949243.76819999993</v>
      </c>
      <c r="G843" s="88">
        <v>803476</v>
      </c>
      <c r="H843" s="88"/>
      <c r="I843" s="89">
        <v>0</v>
      </c>
      <c r="J843" s="89">
        <v>1614700</v>
      </c>
      <c r="K843" s="89">
        <v>0</v>
      </c>
      <c r="L843" s="88">
        <v>177452</v>
      </c>
      <c r="M843" s="88"/>
      <c r="N843" s="89">
        <v>188864</v>
      </c>
      <c r="O843" s="89">
        <v>1843449</v>
      </c>
      <c r="P843" s="89">
        <v>0</v>
      </c>
      <c r="Q843" s="88">
        <v>0</v>
      </c>
      <c r="R843" s="88"/>
      <c r="S843" s="89">
        <v>366836</v>
      </c>
      <c r="T843" s="90">
        <v>55022</v>
      </c>
      <c r="U843" s="90">
        <v>421858</v>
      </c>
    </row>
    <row r="844" spans="1:21">
      <c r="A844" s="86">
        <v>99304</v>
      </c>
      <c r="B844" s="87" t="s">
        <v>873</v>
      </c>
      <c r="C844" s="156">
        <v>1.0000134163676079E-5</v>
      </c>
      <c r="D844" s="156">
        <v>9.9000000000000001E-6</v>
      </c>
      <c r="E844" s="88">
        <v>6783</v>
      </c>
      <c r="F844" s="88">
        <v>-5463.9881999999998</v>
      </c>
      <c r="G844" s="88">
        <v>4488</v>
      </c>
      <c r="H844" s="88"/>
      <c r="I844" s="89">
        <v>0</v>
      </c>
      <c r="J844" s="89">
        <v>9019.16</v>
      </c>
      <c r="K844" s="89">
        <v>0</v>
      </c>
      <c r="L844" s="88">
        <v>2210</v>
      </c>
      <c r="M844" s="88"/>
      <c r="N844" s="89">
        <v>1054.93</v>
      </c>
      <c r="O844" s="89">
        <v>10297</v>
      </c>
      <c r="P844" s="89">
        <v>0</v>
      </c>
      <c r="Q844" s="88">
        <v>747.5</v>
      </c>
      <c r="R844" s="88"/>
      <c r="S844" s="89">
        <v>2049.02</v>
      </c>
      <c r="T844" s="90">
        <v>329</v>
      </c>
      <c r="U844" s="90">
        <v>2378</v>
      </c>
    </row>
    <row r="845" spans="1:21">
      <c r="A845" s="86">
        <v>99311</v>
      </c>
      <c r="B845" s="87" t="s">
        <v>874</v>
      </c>
      <c r="C845" s="156">
        <v>6.2099763623362815E-5</v>
      </c>
      <c r="D845" s="156">
        <v>5.8199999999999998E-5</v>
      </c>
      <c r="E845" s="88">
        <v>21857</v>
      </c>
      <c r="F845" s="88">
        <v>-32121.6276</v>
      </c>
      <c r="G845" s="88">
        <v>27870</v>
      </c>
      <c r="H845" s="88"/>
      <c r="I845" s="89">
        <v>0</v>
      </c>
      <c r="J845" s="89">
        <v>56009</v>
      </c>
      <c r="K845" s="89">
        <v>0</v>
      </c>
      <c r="L845" s="88">
        <v>0</v>
      </c>
      <c r="M845" s="88"/>
      <c r="N845" s="89">
        <v>6551</v>
      </c>
      <c r="O845" s="89">
        <v>63944</v>
      </c>
      <c r="P845" s="89">
        <v>0</v>
      </c>
      <c r="Q845" s="88">
        <v>4771</v>
      </c>
      <c r="R845" s="88"/>
      <c r="S845" s="89">
        <v>12724</v>
      </c>
      <c r="T845" s="90">
        <v>-1593</v>
      </c>
      <c r="U845" s="90">
        <v>11131</v>
      </c>
    </row>
    <row r="846" spans="1:21">
      <c r="A846" s="86">
        <v>99321</v>
      </c>
      <c r="B846" s="87" t="s">
        <v>875</v>
      </c>
      <c r="C846" s="156">
        <v>1.0150091612253486E-4</v>
      </c>
      <c r="D846" s="156">
        <v>9.0699999999999996E-5</v>
      </c>
      <c r="E846" s="88">
        <v>85317</v>
      </c>
      <c r="F846" s="88">
        <v>-50058.962599999999</v>
      </c>
      <c r="G846" s="88">
        <v>45553</v>
      </c>
      <c r="H846" s="88"/>
      <c r="I846" s="89">
        <v>0</v>
      </c>
      <c r="J846" s="89">
        <v>91544</v>
      </c>
      <c r="K846" s="89">
        <v>0</v>
      </c>
      <c r="L846" s="88">
        <v>76874</v>
      </c>
      <c r="M846" s="88"/>
      <c r="N846" s="89">
        <v>10708</v>
      </c>
      <c r="O846" s="89">
        <v>104513</v>
      </c>
      <c r="P846" s="89">
        <v>0</v>
      </c>
      <c r="Q846" s="88">
        <v>0</v>
      </c>
      <c r="R846" s="88"/>
      <c r="S846" s="89">
        <v>20798</v>
      </c>
      <c r="T846" s="90">
        <v>22633</v>
      </c>
      <c r="U846" s="90">
        <v>43430</v>
      </c>
    </row>
    <row r="847" spans="1:21">
      <c r="A847" s="86">
        <v>99401</v>
      </c>
      <c r="B847" s="87" t="s">
        <v>876</v>
      </c>
      <c r="C847" s="156">
        <v>9.0470019466854196E-4</v>
      </c>
      <c r="D847" s="156">
        <v>9.456E-4</v>
      </c>
      <c r="E847" s="88">
        <v>411341</v>
      </c>
      <c r="F847" s="88">
        <v>-521893.66080000001</v>
      </c>
      <c r="G847" s="88">
        <v>406024</v>
      </c>
      <c r="H847" s="88"/>
      <c r="I847" s="89">
        <v>0</v>
      </c>
      <c r="J847" s="89">
        <v>815963</v>
      </c>
      <c r="K847" s="89">
        <v>0</v>
      </c>
      <c r="L847" s="88">
        <v>69897</v>
      </c>
      <c r="M847" s="88"/>
      <c r="N847" s="89">
        <v>95440</v>
      </c>
      <c r="O847" s="89">
        <v>931558</v>
      </c>
      <c r="P847" s="89">
        <v>0</v>
      </c>
      <c r="Q847" s="88">
        <v>0</v>
      </c>
      <c r="R847" s="88"/>
      <c r="S847" s="89">
        <v>185375</v>
      </c>
      <c r="T847" s="90">
        <v>23046</v>
      </c>
      <c r="U847" s="90">
        <v>208421</v>
      </c>
    </row>
    <row r="848" spans="1:21">
      <c r="A848" s="86">
        <v>99404</v>
      </c>
      <c r="B848" s="87" t="s">
        <v>877</v>
      </c>
      <c r="C848" s="156">
        <v>9.89986543877291E-6</v>
      </c>
      <c r="D848" s="156">
        <v>1.0699999999999999E-5</v>
      </c>
      <c r="E848" s="88">
        <v>5045</v>
      </c>
      <c r="F848" s="88">
        <v>-5905.5225999999993</v>
      </c>
      <c r="G848" s="88">
        <v>4443</v>
      </c>
      <c r="H848" s="88"/>
      <c r="I848" s="89">
        <v>0</v>
      </c>
      <c r="J848" s="89">
        <v>8929</v>
      </c>
      <c r="K848" s="89">
        <v>0</v>
      </c>
      <c r="L848" s="88">
        <v>464</v>
      </c>
      <c r="M848" s="88"/>
      <c r="N848" s="89">
        <v>1044</v>
      </c>
      <c r="O848" s="89">
        <v>10194</v>
      </c>
      <c r="P848" s="89">
        <v>0</v>
      </c>
      <c r="Q848" s="88">
        <v>0</v>
      </c>
      <c r="R848" s="88"/>
      <c r="S848" s="89">
        <v>2029</v>
      </c>
      <c r="T848" s="90">
        <v>138</v>
      </c>
      <c r="U848" s="90">
        <v>2167</v>
      </c>
    </row>
    <row r="849" spans="1:21">
      <c r="A849" s="86">
        <v>99405</v>
      </c>
      <c r="B849" s="87" t="s">
        <v>878</v>
      </c>
      <c r="C849" s="156">
        <v>6.3401028853217285E-5</v>
      </c>
      <c r="D849" s="156">
        <v>5.9799999999999997E-5</v>
      </c>
      <c r="E849" s="88">
        <v>36243</v>
      </c>
      <c r="F849" s="88">
        <v>-33004.696400000001</v>
      </c>
      <c r="G849" s="88">
        <v>28454</v>
      </c>
      <c r="H849" s="88"/>
      <c r="I849" s="89">
        <v>0</v>
      </c>
      <c r="J849" s="89">
        <v>57181</v>
      </c>
      <c r="K849" s="89">
        <v>0</v>
      </c>
      <c r="L849" s="88">
        <v>10735</v>
      </c>
      <c r="M849" s="88"/>
      <c r="N849" s="89">
        <v>6688</v>
      </c>
      <c r="O849" s="89">
        <v>65282</v>
      </c>
      <c r="P849" s="89">
        <v>0</v>
      </c>
      <c r="Q849" s="88">
        <v>1014</v>
      </c>
      <c r="R849" s="88"/>
      <c r="S849" s="89">
        <v>12991</v>
      </c>
      <c r="T849" s="90">
        <v>2471</v>
      </c>
      <c r="U849" s="90">
        <v>15462</v>
      </c>
    </row>
    <row r="850" spans="1:21">
      <c r="A850" s="86">
        <v>99411</v>
      </c>
      <c r="B850" s="87" t="s">
        <v>879</v>
      </c>
      <c r="C850" s="156">
        <v>1.0700009863500201E-4</v>
      </c>
      <c r="D850" s="156">
        <v>1.116E-4</v>
      </c>
      <c r="E850" s="88">
        <v>59445</v>
      </c>
      <c r="F850" s="88">
        <v>-61594.048800000004</v>
      </c>
      <c r="G850" s="88">
        <v>48021</v>
      </c>
      <c r="H850" s="88"/>
      <c r="I850" s="89">
        <v>0</v>
      </c>
      <c r="J850" s="89">
        <v>96505</v>
      </c>
      <c r="K850" s="89">
        <v>0</v>
      </c>
      <c r="L850" s="88">
        <v>9261</v>
      </c>
      <c r="M850" s="88"/>
      <c r="N850" s="89">
        <v>11288</v>
      </c>
      <c r="O850" s="89">
        <v>110177</v>
      </c>
      <c r="P850" s="89">
        <v>0</v>
      </c>
      <c r="Q850" s="88">
        <v>13288</v>
      </c>
      <c r="R850" s="88"/>
      <c r="S850" s="89">
        <v>21925</v>
      </c>
      <c r="T850" s="90">
        <v>-2020</v>
      </c>
      <c r="U850" s="90">
        <v>19905</v>
      </c>
    </row>
    <row r="851" spans="1:21">
      <c r="A851" s="86">
        <v>99413</v>
      </c>
      <c r="B851" s="87" t="s">
        <v>880</v>
      </c>
      <c r="C851" s="156">
        <v>4.2099495296010658E-5</v>
      </c>
      <c r="D851" s="156">
        <v>4.6100000000000002E-5</v>
      </c>
      <c r="E851" s="88">
        <v>18309</v>
      </c>
      <c r="F851" s="88">
        <v>-25443.4198</v>
      </c>
      <c r="G851" s="88">
        <v>18894</v>
      </c>
      <c r="H851" s="88"/>
      <c r="I851" s="89">
        <v>0</v>
      </c>
      <c r="J851" s="89">
        <v>37971</v>
      </c>
      <c r="K851" s="89">
        <v>0</v>
      </c>
      <c r="L851" s="88">
        <v>15</v>
      </c>
      <c r="M851" s="88"/>
      <c r="N851" s="89">
        <v>4441</v>
      </c>
      <c r="O851" s="89">
        <v>43350</v>
      </c>
      <c r="P851" s="89">
        <v>0</v>
      </c>
      <c r="Q851" s="88">
        <v>1919</v>
      </c>
      <c r="R851" s="88"/>
      <c r="S851" s="89">
        <v>8626</v>
      </c>
      <c r="T851" s="90">
        <v>-497</v>
      </c>
      <c r="U851" s="90">
        <v>8129</v>
      </c>
    </row>
    <row r="852" spans="1:21">
      <c r="A852" s="86">
        <v>99421</v>
      </c>
      <c r="B852" s="87" t="s">
        <v>881</v>
      </c>
      <c r="C852" s="156">
        <v>2.2099226968658501E-5</v>
      </c>
      <c r="D852" s="156">
        <v>2.4300000000000001E-5</v>
      </c>
      <c r="E852" s="88">
        <v>8598</v>
      </c>
      <c r="F852" s="88">
        <v>-13411.607400000001</v>
      </c>
      <c r="G852" s="88">
        <v>9918</v>
      </c>
      <c r="H852" s="88"/>
      <c r="I852" s="89">
        <v>0</v>
      </c>
      <c r="J852" s="89">
        <v>19932</v>
      </c>
      <c r="K852" s="89">
        <v>0</v>
      </c>
      <c r="L852" s="88">
        <v>2308</v>
      </c>
      <c r="M852" s="88"/>
      <c r="N852" s="89">
        <v>2331</v>
      </c>
      <c r="O852" s="89">
        <v>22756</v>
      </c>
      <c r="P852" s="89">
        <v>0</v>
      </c>
      <c r="Q852" s="88">
        <v>1881</v>
      </c>
      <c r="R852" s="88"/>
      <c r="S852" s="89">
        <v>4528</v>
      </c>
      <c r="T852" s="90">
        <v>280</v>
      </c>
      <c r="U852" s="90">
        <v>4808</v>
      </c>
    </row>
    <row r="853" spans="1:21">
      <c r="A853" s="86">
        <v>99431</v>
      </c>
      <c r="B853" s="87" t="s">
        <v>882</v>
      </c>
      <c r="C853" s="156">
        <v>2.0900458657593943E-5</v>
      </c>
      <c r="D853" s="156">
        <v>1.9400000000000001E-5</v>
      </c>
      <c r="E853" s="88">
        <v>6124</v>
      </c>
      <c r="F853" s="88">
        <v>-10707.209200000001</v>
      </c>
      <c r="G853" s="88">
        <v>9380</v>
      </c>
      <c r="H853" s="88"/>
      <c r="I853" s="89">
        <v>0</v>
      </c>
      <c r="J853" s="89">
        <v>18850</v>
      </c>
      <c r="K853" s="89">
        <v>0</v>
      </c>
      <c r="L853" s="88">
        <v>3235</v>
      </c>
      <c r="M853" s="88"/>
      <c r="N853" s="89">
        <v>2205</v>
      </c>
      <c r="O853" s="89">
        <v>21520</v>
      </c>
      <c r="P853" s="89">
        <v>0</v>
      </c>
      <c r="Q853" s="88">
        <v>857</v>
      </c>
      <c r="R853" s="88"/>
      <c r="S853" s="89">
        <v>4282</v>
      </c>
      <c r="T853" s="90">
        <v>858</v>
      </c>
      <c r="U853" s="90">
        <v>5140</v>
      </c>
    </row>
    <row r="854" spans="1:21">
      <c r="A854" s="86">
        <v>99501</v>
      </c>
      <c r="B854" s="87" t="s">
        <v>883</v>
      </c>
      <c r="C854" s="156">
        <v>1.7403999092464963E-3</v>
      </c>
      <c r="D854" s="156">
        <v>1.7776999999999999E-3</v>
      </c>
      <c r="E854" s="88">
        <v>750180</v>
      </c>
      <c r="F854" s="88">
        <v>-981144.62859999994</v>
      </c>
      <c r="G854" s="88">
        <v>781081</v>
      </c>
      <c r="H854" s="88"/>
      <c r="I854" s="89">
        <v>0</v>
      </c>
      <c r="J854" s="89">
        <v>1569695</v>
      </c>
      <c r="K854" s="89">
        <v>0</v>
      </c>
      <c r="L854" s="88">
        <v>5893</v>
      </c>
      <c r="M854" s="88"/>
      <c r="N854" s="89">
        <v>183600</v>
      </c>
      <c r="O854" s="89">
        <v>1792067</v>
      </c>
      <c r="P854" s="89">
        <v>0</v>
      </c>
      <c r="Q854" s="88">
        <v>0</v>
      </c>
      <c r="R854" s="88"/>
      <c r="S854" s="89">
        <v>356611</v>
      </c>
      <c r="T854" s="90">
        <v>1592</v>
      </c>
      <c r="U854" s="90">
        <v>358203</v>
      </c>
    </row>
    <row r="855" spans="1:21">
      <c r="A855" s="86">
        <v>99502</v>
      </c>
      <c r="B855" s="87" t="s">
        <v>884</v>
      </c>
      <c r="C855" s="156">
        <v>1.6280075814055907E-4</v>
      </c>
      <c r="D855" s="156">
        <v>1.6569999999999999E-4</v>
      </c>
      <c r="E855" s="88">
        <v>98700</v>
      </c>
      <c r="F855" s="88">
        <v>-91452.81259999999</v>
      </c>
      <c r="G855" s="88">
        <v>73064</v>
      </c>
      <c r="H855" s="88"/>
      <c r="I855" s="89">
        <v>0</v>
      </c>
      <c r="J855" s="89">
        <v>146832</v>
      </c>
      <c r="K855" s="89">
        <v>0</v>
      </c>
      <c r="L855" s="88">
        <v>23510</v>
      </c>
      <c r="M855" s="88"/>
      <c r="N855" s="89">
        <v>17174</v>
      </c>
      <c r="O855" s="89">
        <v>167633</v>
      </c>
      <c r="P855" s="89">
        <v>0</v>
      </c>
      <c r="Q855" s="88">
        <v>215</v>
      </c>
      <c r="R855" s="88"/>
      <c r="S855" s="89">
        <v>33358</v>
      </c>
      <c r="T855" s="90">
        <v>6082</v>
      </c>
      <c r="U855" s="90">
        <v>39440</v>
      </c>
    </row>
    <row r="856" spans="1:21">
      <c r="A856" s="86">
        <v>99508</v>
      </c>
      <c r="B856" s="87" t="s">
        <v>885</v>
      </c>
      <c r="C856" s="156">
        <v>2.3199954748706627E-5</v>
      </c>
      <c r="D856" s="156">
        <v>2.3300000000000001E-5</v>
      </c>
      <c r="E856" s="88">
        <v>8737</v>
      </c>
      <c r="F856" s="88">
        <v>-12859.689400000001</v>
      </c>
      <c r="G856" s="88">
        <v>10412</v>
      </c>
      <c r="H856" s="88"/>
      <c r="I856" s="89">
        <v>0</v>
      </c>
      <c r="J856" s="89">
        <v>20924</v>
      </c>
      <c r="K856" s="89">
        <v>0</v>
      </c>
      <c r="L856" s="88">
        <v>0</v>
      </c>
      <c r="M856" s="88"/>
      <c r="N856" s="89">
        <v>2447</v>
      </c>
      <c r="O856" s="89">
        <v>23889</v>
      </c>
      <c r="P856" s="89">
        <v>0</v>
      </c>
      <c r="Q856" s="88">
        <v>2402</v>
      </c>
      <c r="R856" s="88"/>
      <c r="S856" s="89">
        <v>4754</v>
      </c>
      <c r="T856" s="90">
        <v>-756</v>
      </c>
      <c r="U856" s="90">
        <v>3998</v>
      </c>
    </row>
    <row r="857" spans="1:21">
      <c r="A857" s="86">
        <v>99509</v>
      </c>
      <c r="B857" s="87" t="s">
        <v>886</v>
      </c>
      <c r="C857" s="156">
        <v>2.8699137261173775E-5</v>
      </c>
      <c r="D857" s="156">
        <v>2.8500000000000002E-5</v>
      </c>
      <c r="E857" s="88">
        <v>9734</v>
      </c>
      <c r="F857" s="88">
        <v>-15729.663</v>
      </c>
      <c r="G857" s="88">
        <v>12880</v>
      </c>
      <c r="H857" s="88"/>
      <c r="I857" s="89">
        <v>0</v>
      </c>
      <c r="J857" s="89">
        <v>25885</v>
      </c>
      <c r="K857" s="89">
        <v>0</v>
      </c>
      <c r="L857" s="88">
        <v>0</v>
      </c>
      <c r="M857" s="88"/>
      <c r="N857" s="89">
        <v>3028</v>
      </c>
      <c r="O857" s="89">
        <v>29552</v>
      </c>
      <c r="P857" s="89">
        <v>0</v>
      </c>
      <c r="Q857" s="88">
        <v>10919</v>
      </c>
      <c r="R857" s="88"/>
      <c r="S857" s="89">
        <v>5881</v>
      </c>
      <c r="T857" s="90">
        <v>-3548</v>
      </c>
      <c r="U857" s="90">
        <v>2333</v>
      </c>
    </row>
    <row r="858" spans="1:21">
      <c r="A858" s="86">
        <v>99511</v>
      </c>
      <c r="B858" s="87" t="s">
        <v>887</v>
      </c>
      <c r="C858" s="156">
        <v>1.4238002962677961E-3</v>
      </c>
      <c r="D858" s="156">
        <v>1.3492000000000001E-3</v>
      </c>
      <c r="E858" s="88">
        <v>527176</v>
      </c>
      <c r="F858" s="88">
        <v>-744647.76560000004</v>
      </c>
      <c r="G858" s="88">
        <v>638993</v>
      </c>
      <c r="H858" s="88"/>
      <c r="I858" s="89">
        <v>0</v>
      </c>
      <c r="J858" s="89">
        <v>1284148</v>
      </c>
      <c r="K858" s="89">
        <v>0</v>
      </c>
      <c r="L858" s="88">
        <v>9445</v>
      </c>
      <c r="M858" s="88"/>
      <c r="N858" s="89">
        <v>150201</v>
      </c>
      <c r="O858" s="89">
        <v>1466068</v>
      </c>
      <c r="P858" s="89">
        <v>0</v>
      </c>
      <c r="Q858" s="88">
        <v>26201</v>
      </c>
      <c r="R858" s="88"/>
      <c r="S858" s="89">
        <v>291739</v>
      </c>
      <c r="T858" s="90">
        <v>-6290</v>
      </c>
      <c r="U858" s="90">
        <v>285449</v>
      </c>
    </row>
    <row r="859" spans="1:21">
      <c r="A859" s="86">
        <v>99521</v>
      </c>
      <c r="B859" s="87" t="s">
        <v>888</v>
      </c>
      <c r="C859" s="156">
        <v>4.0990077559804259E-4</v>
      </c>
      <c r="D859" s="156">
        <v>3.9669999999999999E-4</v>
      </c>
      <c r="E859" s="88">
        <v>146579</v>
      </c>
      <c r="F859" s="88">
        <v>-218945.87059999999</v>
      </c>
      <c r="G859" s="88">
        <v>183961</v>
      </c>
      <c r="H859" s="88"/>
      <c r="I859" s="89">
        <v>0</v>
      </c>
      <c r="J859" s="89">
        <v>369695</v>
      </c>
      <c r="K859" s="89">
        <v>0</v>
      </c>
      <c r="L859" s="88">
        <v>2155.79</v>
      </c>
      <c r="M859" s="88"/>
      <c r="N859" s="89">
        <v>43242</v>
      </c>
      <c r="O859" s="89">
        <v>422069</v>
      </c>
      <c r="P859" s="89">
        <v>0</v>
      </c>
      <c r="Q859" s="88">
        <v>7202</v>
      </c>
      <c r="R859" s="88"/>
      <c r="S859" s="89">
        <v>83989</v>
      </c>
      <c r="T859" s="90">
        <v>-1164</v>
      </c>
      <c r="U859" s="90">
        <v>82825</v>
      </c>
    </row>
    <row r="860" spans="1:21">
      <c r="A860" s="86">
        <v>99527</v>
      </c>
      <c r="B860" s="87" t="s">
        <v>889</v>
      </c>
      <c r="C860" s="156">
        <v>1.1800514824159651E-5</v>
      </c>
      <c r="D860" s="156">
        <v>1.1199999999999999E-5</v>
      </c>
      <c r="E860" s="88">
        <v>5209</v>
      </c>
      <c r="F860" s="88">
        <v>-6181.4816000000001</v>
      </c>
      <c r="G860" s="88">
        <v>5296</v>
      </c>
      <c r="H860" s="88"/>
      <c r="I860" s="89">
        <v>0</v>
      </c>
      <c r="J860" s="89">
        <v>10643</v>
      </c>
      <c r="K860" s="89">
        <v>0</v>
      </c>
      <c r="L860" s="88">
        <v>1431</v>
      </c>
      <c r="M860" s="88"/>
      <c r="N860" s="89">
        <v>1245</v>
      </c>
      <c r="O860" s="89">
        <v>12150</v>
      </c>
      <c r="P860" s="89">
        <v>0</v>
      </c>
      <c r="Q860" s="88">
        <v>0</v>
      </c>
      <c r="R860" s="88"/>
      <c r="S860" s="89">
        <v>2418</v>
      </c>
      <c r="T860" s="90">
        <v>425</v>
      </c>
      <c r="U860" s="90">
        <v>2843</v>
      </c>
    </row>
    <row r="861" spans="1:21">
      <c r="A861" s="86">
        <v>99531</v>
      </c>
      <c r="B861" s="87" t="s">
        <v>890</v>
      </c>
      <c r="C861" s="156">
        <v>8.8200826812601135E-5</v>
      </c>
      <c r="D861" s="156">
        <v>9.4400000000000004E-5</v>
      </c>
      <c r="E861" s="88">
        <v>66218</v>
      </c>
      <c r="F861" s="88">
        <v>-52101.059200000003</v>
      </c>
      <c r="G861" s="88">
        <v>39584</v>
      </c>
      <c r="H861" s="88"/>
      <c r="I861" s="89">
        <v>0</v>
      </c>
      <c r="J861" s="89">
        <v>79549</v>
      </c>
      <c r="K861" s="89">
        <v>0</v>
      </c>
      <c r="L861" s="88">
        <v>20550</v>
      </c>
      <c r="M861" s="88"/>
      <c r="N861" s="89">
        <v>9304</v>
      </c>
      <c r="O861" s="89">
        <v>90818</v>
      </c>
      <c r="P861" s="89">
        <v>0</v>
      </c>
      <c r="Q861" s="88">
        <v>0</v>
      </c>
      <c r="R861" s="88"/>
      <c r="S861" s="89">
        <v>18072</v>
      </c>
      <c r="T861" s="90">
        <v>5449</v>
      </c>
      <c r="U861" s="90">
        <v>23522</v>
      </c>
    </row>
    <row r="862" spans="1:21">
      <c r="A862" s="86">
        <v>99601</v>
      </c>
      <c r="B862" s="87" t="s">
        <v>891</v>
      </c>
      <c r="C862" s="156">
        <v>5.3275001734940557E-3</v>
      </c>
      <c r="D862" s="156">
        <v>5.1766E-3</v>
      </c>
      <c r="E862" s="88">
        <v>2145041</v>
      </c>
      <c r="F862" s="88">
        <v>-2857058.7187999999</v>
      </c>
      <c r="G862" s="88">
        <v>2390950</v>
      </c>
      <c r="H862" s="88"/>
      <c r="I862" s="89">
        <v>0</v>
      </c>
      <c r="J862" s="89">
        <v>4804957.49</v>
      </c>
      <c r="K862" s="89">
        <v>0</v>
      </c>
      <c r="L862" s="88">
        <v>82052</v>
      </c>
      <c r="M862" s="88"/>
      <c r="N862" s="89">
        <v>562014</v>
      </c>
      <c r="O862" s="89">
        <v>5485657</v>
      </c>
      <c r="P862" s="89">
        <v>0</v>
      </c>
      <c r="Q862" s="88">
        <v>15204</v>
      </c>
      <c r="R862" s="88"/>
      <c r="S862" s="89">
        <v>1091615</v>
      </c>
      <c r="T862" s="90">
        <v>16394</v>
      </c>
      <c r="U862" s="90">
        <v>1108010</v>
      </c>
    </row>
    <row r="863" spans="1:21">
      <c r="A863" s="86">
        <v>99602</v>
      </c>
      <c r="B863" s="87" t="s">
        <v>892</v>
      </c>
      <c r="C863" s="156">
        <v>5.1299707854348119E-5</v>
      </c>
      <c r="D863" s="156">
        <v>4.7700000000000001E-5</v>
      </c>
      <c r="E863" s="88">
        <v>23624</v>
      </c>
      <c r="F863" s="88">
        <v>-26326.488600000001</v>
      </c>
      <c r="G863" s="88">
        <v>23023</v>
      </c>
      <c r="H863" s="88"/>
      <c r="I863" s="89">
        <v>0</v>
      </c>
      <c r="J863" s="89">
        <v>46268</v>
      </c>
      <c r="K863" s="89">
        <v>0</v>
      </c>
      <c r="L863" s="88">
        <v>4650</v>
      </c>
      <c r="M863" s="88"/>
      <c r="N863" s="89">
        <v>5412</v>
      </c>
      <c r="O863" s="89">
        <v>52823</v>
      </c>
      <c r="P863" s="89">
        <v>0</v>
      </c>
      <c r="Q863" s="88">
        <v>6243</v>
      </c>
      <c r="R863" s="88"/>
      <c r="S863" s="89">
        <v>10511</v>
      </c>
      <c r="T863" s="90">
        <v>-871</v>
      </c>
      <c r="U863" s="90">
        <v>9641</v>
      </c>
    </row>
    <row r="864" spans="1:21">
      <c r="A864" s="86">
        <v>99603</v>
      </c>
      <c r="B864" s="87" t="s">
        <v>893</v>
      </c>
      <c r="C864" s="156">
        <v>1.4739948199543227E-4</v>
      </c>
      <c r="D864" s="156">
        <v>1.6100000000000001E-4</v>
      </c>
      <c r="E864" s="88">
        <v>140290</v>
      </c>
      <c r="F864" s="88">
        <v>-88858.79800000001</v>
      </c>
      <c r="G864" s="88">
        <v>66152</v>
      </c>
      <c r="H864" s="88"/>
      <c r="I864" s="89">
        <v>0</v>
      </c>
      <c r="J864" s="89">
        <v>132942</v>
      </c>
      <c r="K864" s="89">
        <v>0</v>
      </c>
      <c r="L864" s="88">
        <v>59474</v>
      </c>
      <c r="M864" s="88"/>
      <c r="N864" s="89">
        <v>15550</v>
      </c>
      <c r="O864" s="89">
        <v>151776</v>
      </c>
      <c r="P864" s="89">
        <v>0</v>
      </c>
      <c r="Q864" s="88">
        <v>0</v>
      </c>
      <c r="R864" s="88"/>
      <c r="S864" s="89">
        <v>30203</v>
      </c>
      <c r="T864" s="90">
        <v>15971</v>
      </c>
      <c r="U864" s="90">
        <v>46173</v>
      </c>
    </row>
    <row r="865" spans="1:21">
      <c r="A865" s="86">
        <v>99604</v>
      </c>
      <c r="B865" s="87" t="s">
        <v>894</v>
      </c>
      <c r="C865" s="156">
        <v>9.3298934425455618E-5</v>
      </c>
      <c r="D865" s="156">
        <v>8.6100000000000006E-5</v>
      </c>
      <c r="E865" s="88">
        <v>45202</v>
      </c>
      <c r="F865" s="88">
        <v>-47520.139800000004</v>
      </c>
      <c r="G865" s="88">
        <v>41872</v>
      </c>
      <c r="H865" s="88"/>
      <c r="I865" s="89">
        <v>0</v>
      </c>
      <c r="J865" s="89">
        <v>84149</v>
      </c>
      <c r="K865" s="89">
        <v>0</v>
      </c>
      <c r="L865" s="88">
        <v>19985</v>
      </c>
      <c r="M865" s="88"/>
      <c r="N865" s="89">
        <v>9842</v>
      </c>
      <c r="O865" s="89">
        <v>96070</v>
      </c>
      <c r="P865" s="89">
        <v>0</v>
      </c>
      <c r="Q865" s="88">
        <v>0</v>
      </c>
      <c r="R865" s="88"/>
      <c r="S865" s="89">
        <v>19117</v>
      </c>
      <c r="T865" s="90">
        <v>5908</v>
      </c>
      <c r="U865" s="90">
        <v>25025</v>
      </c>
    </row>
    <row r="866" spans="1:21">
      <c r="A866" s="86">
        <v>99609</v>
      </c>
      <c r="B866" s="87" t="s">
        <v>895</v>
      </c>
      <c r="C866" s="156">
        <v>1.979973087754582E-5</v>
      </c>
      <c r="D866" s="156">
        <v>1.9599999999999999E-5</v>
      </c>
      <c r="E866" s="88">
        <v>9993</v>
      </c>
      <c r="F866" s="88">
        <v>-10817.592799999999</v>
      </c>
      <c r="G866" s="88">
        <v>8886</v>
      </c>
      <c r="H866" s="88"/>
      <c r="I866" s="89">
        <v>0</v>
      </c>
      <c r="J866" s="89">
        <v>17858</v>
      </c>
      <c r="K866" s="89">
        <v>0</v>
      </c>
      <c r="L866" s="88">
        <v>4733</v>
      </c>
      <c r="M866" s="88"/>
      <c r="N866" s="89">
        <v>2089</v>
      </c>
      <c r="O866" s="89">
        <v>20388</v>
      </c>
      <c r="P866" s="89">
        <v>0</v>
      </c>
      <c r="Q866" s="88">
        <v>0</v>
      </c>
      <c r="R866" s="88"/>
      <c r="S866" s="89">
        <v>4057</v>
      </c>
      <c r="T866" s="90">
        <v>1463</v>
      </c>
      <c r="U866" s="90">
        <v>5520</v>
      </c>
    </row>
    <row r="867" spans="1:21">
      <c r="A867" s="86">
        <v>99610</v>
      </c>
      <c r="B867" s="87" t="s">
        <v>896</v>
      </c>
      <c r="C867" s="156">
        <v>1.8830020898037835E-4</v>
      </c>
      <c r="D867" s="156">
        <v>1.873E-4</v>
      </c>
      <c r="E867" s="88">
        <v>73750</v>
      </c>
      <c r="F867" s="88">
        <v>-103374.2414</v>
      </c>
      <c r="G867" s="88">
        <v>84508</v>
      </c>
      <c r="H867" s="88"/>
      <c r="I867" s="89">
        <v>0</v>
      </c>
      <c r="J867" s="89">
        <v>169831</v>
      </c>
      <c r="K867" s="89">
        <v>0</v>
      </c>
      <c r="L867" s="88">
        <v>4221.88</v>
      </c>
      <c r="M867" s="88"/>
      <c r="N867" s="89">
        <v>19864</v>
      </c>
      <c r="O867" s="89">
        <v>193890</v>
      </c>
      <c r="P867" s="89">
        <v>0</v>
      </c>
      <c r="Q867" s="88">
        <v>1778</v>
      </c>
      <c r="R867" s="88"/>
      <c r="S867" s="89">
        <v>38583</v>
      </c>
      <c r="T867" s="90">
        <v>946</v>
      </c>
      <c r="U867" s="90">
        <v>39529</v>
      </c>
    </row>
    <row r="868" spans="1:21">
      <c r="A868" s="86">
        <v>99611</v>
      </c>
      <c r="B868" s="87" t="s">
        <v>897</v>
      </c>
      <c r="C868" s="156">
        <v>3.446100155094836E-3</v>
      </c>
      <c r="D868" s="156">
        <v>3.4954999999999999E-3</v>
      </c>
      <c r="E868" s="88">
        <v>1362979</v>
      </c>
      <c r="F868" s="88">
        <v>-1929229.3689999999</v>
      </c>
      <c r="G868" s="88">
        <v>1546589</v>
      </c>
      <c r="H868" s="88"/>
      <c r="I868" s="89">
        <v>0</v>
      </c>
      <c r="J868" s="89">
        <v>3108093</v>
      </c>
      <c r="K868" s="89">
        <v>0</v>
      </c>
      <c r="L868" s="88">
        <v>0</v>
      </c>
      <c r="M868" s="88"/>
      <c r="N868" s="89">
        <v>363539</v>
      </c>
      <c r="O868" s="89">
        <v>3548404</v>
      </c>
      <c r="P868" s="89">
        <v>0</v>
      </c>
      <c r="Q868" s="88">
        <v>169698</v>
      </c>
      <c r="R868" s="88"/>
      <c r="S868" s="89">
        <v>706113</v>
      </c>
      <c r="T868" s="90">
        <v>-51702</v>
      </c>
      <c r="U868" s="90">
        <v>654411</v>
      </c>
    </row>
    <row r="869" spans="1:21">
      <c r="A869" s="86">
        <v>99613</v>
      </c>
      <c r="B869" s="87" t="s">
        <v>898</v>
      </c>
      <c r="C869" s="156">
        <v>2.6349952446386854E-4</v>
      </c>
      <c r="D869" s="156">
        <v>3.2299999999999999E-4</v>
      </c>
      <c r="E869" s="88">
        <v>272794</v>
      </c>
      <c r="F869" s="88">
        <v>-178269.514</v>
      </c>
      <c r="G869" s="88">
        <v>118257</v>
      </c>
      <c r="H869" s="88"/>
      <c r="I869" s="89">
        <v>0</v>
      </c>
      <c r="J869" s="89">
        <v>237655</v>
      </c>
      <c r="K869" s="89">
        <v>0</v>
      </c>
      <c r="L869" s="88">
        <v>93901</v>
      </c>
      <c r="M869" s="88"/>
      <c r="N869" s="89">
        <v>27797</v>
      </c>
      <c r="O869" s="89">
        <v>271323</v>
      </c>
      <c r="P869" s="89">
        <v>0</v>
      </c>
      <c r="Q869" s="88">
        <v>0</v>
      </c>
      <c r="R869" s="88"/>
      <c r="S869" s="89">
        <v>53992</v>
      </c>
      <c r="T869" s="90">
        <v>24924</v>
      </c>
      <c r="U869" s="90">
        <v>78916</v>
      </c>
    </row>
    <row r="870" spans="1:21">
      <c r="A870" s="86">
        <v>99621</v>
      </c>
      <c r="B870" s="87" t="s">
        <v>899</v>
      </c>
      <c r="C870" s="156">
        <v>2.9550084506518669E-4</v>
      </c>
      <c r="D870" s="156">
        <v>3.1500000000000001E-4</v>
      </c>
      <c r="E870" s="88">
        <v>125545</v>
      </c>
      <c r="F870" s="88">
        <v>-173854.17</v>
      </c>
      <c r="G870" s="88">
        <v>132619</v>
      </c>
      <c r="H870" s="88"/>
      <c r="I870" s="89">
        <v>0</v>
      </c>
      <c r="J870" s="89">
        <v>266516</v>
      </c>
      <c r="K870" s="89">
        <v>0</v>
      </c>
      <c r="L870" s="88">
        <v>14471.6</v>
      </c>
      <c r="M870" s="88"/>
      <c r="N870" s="89">
        <v>31173</v>
      </c>
      <c r="O870" s="89">
        <v>304273</v>
      </c>
      <c r="P870" s="89">
        <v>0</v>
      </c>
      <c r="Q870" s="88">
        <v>9802</v>
      </c>
      <c r="R870" s="88"/>
      <c r="S870" s="89">
        <v>60549</v>
      </c>
      <c r="T870" s="90">
        <v>2274</v>
      </c>
      <c r="U870" s="90">
        <v>62823</v>
      </c>
    </row>
    <row r="871" spans="1:21">
      <c r="A871" s="86">
        <v>99623</v>
      </c>
      <c r="B871" s="87" t="s">
        <v>900</v>
      </c>
      <c r="C871" s="156">
        <v>2.1299305363319883E-5</v>
      </c>
      <c r="D871" s="156">
        <v>1.45E-5</v>
      </c>
      <c r="E871" s="88">
        <v>6542</v>
      </c>
      <c r="F871" s="88">
        <v>-8002.8109999999997</v>
      </c>
      <c r="G871" s="88">
        <v>9559</v>
      </c>
      <c r="H871" s="88"/>
      <c r="I871" s="89">
        <v>0</v>
      </c>
      <c r="J871" s="89">
        <v>19211</v>
      </c>
      <c r="K871" s="89">
        <v>0</v>
      </c>
      <c r="L871" s="88">
        <v>3065</v>
      </c>
      <c r="M871" s="88"/>
      <c r="N871" s="89">
        <v>2247</v>
      </c>
      <c r="O871" s="89">
        <v>21932</v>
      </c>
      <c r="P871" s="89">
        <v>0</v>
      </c>
      <c r="Q871" s="88">
        <v>475.41</v>
      </c>
      <c r="R871" s="88"/>
      <c r="S871" s="89">
        <v>4364</v>
      </c>
      <c r="T871" s="90">
        <v>643</v>
      </c>
      <c r="U871" s="90">
        <v>5008</v>
      </c>
    </row>
    <row r="872" spans="1:21">
      <c r="A872" s="86">
        <v>99631</v>
      </c>
      <c r="B872" s="87" t="s">
        <v>901</v>
      </c>
      <c r="C872" s="156">
        <v>9.8599807682003157E-5</v>
      </c>
      <c r="D872" s="156">
        <v>9.8400000000000007E-5</v>
      </c>
      <c r="E872" s="88">
        <v>37960</v>
      </c>
      <c r="F872" s="88">
        <v>-54308.731200000002</v>
      </c>
      <c r="G872" s="88">
        <v>44251</v>
      </c>
      <c r="H872" s="88"/>
      <c r="I872" s="89">
        <v>0</v>
      </c>
      <c r="J872" s="89">
        <v>88929</v>
      </c>
      <c r="K872" s="89">
        <v>0</v>
      </c>
      <c r="L872" s="88">
        <v>0</v>
      </c>
      <c r="M872" s="88"/>
      <c r="N872" s="89">
        <v>10402</v>
      </c>
      <c r="O872" s="89">
        <v>101527</v>
      </c>
      <c r="P872" s="89">
        <v>0</v>
      </c>
      <c r="Q872" s="88">
        <v>12007</v>
      </c>
      <c r="R872" s="88"/>
      <c r="S872" s="89">
        <v>20203</v>
      </c>
      <c r="T872" s="90">
        <v>-3894</v>
      </c>
      <c r="U872" s="90">
        <v>16310</v>
      </c>
    </row>
    <row r="873" spans="1:21">
      <c r="A873" s="86">
        <v>99651</v>
      </c>
      <c r="B873" s="87" t="s">
        <v>902</v>
      </c>
      <c r="C873" s="156">
        <v>5.7500771441137453E-5</v>
      </c>
      <c r="D873" s="156">
        <v>4.57E-5</v>
      </c>
      <c r="E873" s="88">
        <v>23206</v>
      </c>
      <c r="F873" s="88">
        <v>-25222.652600000001</v>
      </c>
      <c r="G873" s="88">
        <v>25806</v>
      </c>
      <c r="H873" s="88"/>
      <c r="I873" s="89">
        <v>0</v>
      </c>
      <c r="J873" s="89">
        <v>51860.17</v>
      </c>
      <c r="K873" s="89">
        <v>0</v>
      </c>
      <c r="L873" s="88">
        <v>8067</v>
      </c>
      <c r="M873" s="88"/>
      <c r="N873" s="89">
        <v>6066</v>
      </c>
      <c r="O873" s="89">
        <v>59207</v>
      </c>
      <c r="P873" s="89">
        <v>0</v>
      </c>
      <c r="Q873" s="88">
        <v>4267</v>
      </c>
      <c r="R873" s="88"/>
      <c r="S873" s="89">
        <v>11782</v>
      </c>
      <c r="T873" s="90">
        <v>685</v>
      </c>
      <c r="U873" s="90">
        <v>12467</v>
      </c>
    </row>
    <row r="874" spans="1:21">
      <c r="A874" s="86">
        <v>99661</v>
      </c>
      <c r="B874" s="87" t="s">
        <v>903</v>
      </c>
      <c r="C874" s="156">
        <v>3.4900200847963106E-5</v>
      </c>
      <c r="D874" s="156">
        <v>3.5200000000000002E-5</v>
      </c>
      <c r="E874" s="88">
        <v>37567</v>
      </c>
      <c r="F874" s="88">
        <v>-19427.513600000002</v>
      </c>
      <c r="G874" s="88">
        <v>15663</v>
      </c>
      <c r="H874" s="88"/>
      <c r="I874" s="89">
        <v>0</v>
      </c>
      <c r="J874" s="89">
        <v>31477</v>
      </c>
      <c r="K874" s="89">
        <v>0</v>
      </c>
      <c r="L874" s="88">
        <v>19740</v>
      </c>
      <c r="M874" s="88"/>
      <c r="N874" s="89">
        <v>3682</v>
      </c>
      <c r="O874" s="89">
        <v>35936</v>
      </c>
      <c r="P874" s="89">
        <v>0</v>
      </c>
      <c r="Q874" s="88">
        <v>0</v>
      </c>
      <c r="R874" s="88"/>
      <c r="S874" s="89">
        <v>7151</v>
      </c>
      <c r="T874" s="90">
        <v>5275</v>
      </c>
      <c r="U874" s="90">
        <v>12426</v>
      </c>
    </row>
    <row r="875" spans="1:21">
      <c r="A875" s="86">
        <v>99701</v>
      </c>
      <c r="B875" s="87" t="s">
        <v>904</v>
      </c>
      <c r="C875" s="156">
        <v>2.774199429518699E-3</v>
      </c>
      <c r="D875" s="156">
        <v>2.7345999999999998E-3</v>
      </c>
      <c r="E875" s="88">
        <v>1130410</v>
      </c>
      <c r="F875" s="88">
        <v>-1509274.9627999999</v>
      </c>
      <c r="G875" s="88">
        <v>1245044</v>
      </c>
      <c r="H875" s="88"/>
      <c r="I875" s="89">
        <v>0</v>
      </c>
      <c r="J875" s="89">
        <v>2502095</v>
      </c>
      <c r="K875" s="89">
        <v>0</v>
      </c>
      <c r="L875" s="88">
        <v>26009</v>
      </c>
      <c r="M875" s="88"/>
      <c r="N875" s="89">
        <v>292659</v>
      </c>
      <c r="O875" s="89">
        <v>2856558</v>
      </c>
      <c r="P875" s="89">
        <v>0</v>
      </c>
      <c r="Q875" s="88">
        <v>29556.15</v>
      </c>
      <c r="R875" s="88"/>
      <c r="S875" s="89">
        <v>568439</v>
      </c>
      <c r="T875" s="90">
        <v>-3076</v>
      </c>
      <c r="U875" s="90">
        <v>565363</v>
      </c>
    </row>
    <row r="876" spans="1:21">
      <c r="A876" s="86">
        <v>99705</v>
      </c>
      <c r="B876" s="87" t="s">
        <v>905</v>
      </c>
      <c r="C876" s="156">
        <v>1.7659996288112189E-4</v>
      </c>
      <c r="D876" s="156">
        <v>1.8440000000000001E-4</v>
      </c>
      <c r="E876" s="88">
        <v>77569</v>
      </c>
      <c r="F876" s="88">
        <v>-101773.6792</v>
      </c>
      <c r="G876" s="88">
        <v>79257</v>
      </c>
      <c r="H876" s="88"/>
      <c r="I876" s="89">
        <v>0</v>
      </c>
      <c r="J876" s="89">
        <v>159278</v>
      </c>
      <c r="K876" s="89">
        <v>0</v>
      </c>
      <c r="L876" s="88">
        <v>13078.26</v>
      </c>
      <c r="M876" s="88"/>
      <c r="N876" s="89">
        <v>18630</v>
      </c>
      <c r="O876" s="89">
        <v>181843</v>
      </c>
      <c r="P876" s="89">
        <v>0</v>
      </c>
      <c r="Q876" s="88">
        <v>1141</v>
      </c>
      <c r="R876" s="88"/>
      <c r="S876" s="89">
        <v>36186</v>
      </c>
      <c r="T876" s="90">
        <v>4075</v>
      </c>
      <c r="U876" s="90">
        <v>40261</v>
      </c>
    </row>
    <row r="877" spans="1:21">
      <c r="A877" s="86">
        <v>99711</v>
      </c>
      <c r="B877" s="87" t="s">
        <v>906</v>
      </c>
      <c r="C877" s="156">
        <v>4.5060096513318236E-4</v>
      </c>
      <c r="D877" s="156">
        <v>4.8020000000000002E-4</v>
      </c>
      <c r="E877" s="88">
        <v>188249</v>
      </c>
      <c r="F877" s="88">
        <v>-265031.02360000001</v>
      </c>
      <c r="G877" s="88">
        <v>202227</v>
      </c>
      <c r="H877" s="88"/>
      <c r="I877" s="89">
        <v>0</v>
      </c>
      <c r="J877" s="89">
        <v>406403</v>
      </c>
      <c r="K877" s="89">
        <v>0</v>
      </c>
      <c r="L877" s="88">
        <v>2840.5</v>
      </c>
      <c r="M877" s="88"/>
      <c r="N877" s="89">
        <v>47535</v>
      </c>
      <c r="O877" s="89">
        <v>463977</v>
      </c>
      <c r="P877" s="89">
        <v>0</v>
      </c>
      <c r="Q877" s="88">
        <v>17381</v>
      </c>
      <c r="R877" s="88"/>
      <c r="S877" s="89">
        <v>92329</v>
      </c>
      <c r="T877" s="90">
        <v>-3600</v>
      </c>
      <c r="U877" s="90">
        <v>88729</v>
      </c>
    </row>
    <row r="878" spans="1:21">
      <c r="A878" s="86">
        <v>99717</v>
      </c>
      <c r="B878" s="87" t="s">
        <v>907</v>
      </c>
      <c r="C878" s="156">
        <v>2.240003314336801E-5</v>
      </c>
      <c r="D878" s="156">
        <v>2.2900000000000001E-5</v>
      </c>
      <c r="E878" s="88">
        <v>7872</v>
      </c>
      <c r="F878" s="88">
        <v>-12638.922200000001</v>
      </c>
      <c r="G878" s="88">
        <v>10053</v>
      </c>
      <c r="H878" s="88"/>
      <c r="I878" s="89">
        <v>0</v>
      </c>
      <c r="J878" s="89">
        <v>20203</v>
      </c>
      <c r="K878" s="89">
        <v>0</v>
      </c>
      <c r="L878" s="88">
        <v>0</v>
      </c>
      <c r="M878" s="88"/>
      <c r="N878" s="89">
        <v>2363</v>
      </c>
      <c r="O878" s="89">
        <v>23065</v>
      </c>
      <c r="P878" s="89">
        <v>0</v>
      </c>
      <c r="Q878" s="88">
        <v>1405</v>
      </c>
      <c r="R878" s="88"/>
      <c r="S878" s="89">
        <v>4590</v>
      </c>
      <c r="T878" s="90">
        <v>-371</v>
      </c>
      <c r="U878" s="90">
        <v>4219</v>
      </c>
    </row>
    <row r="879" spans="1:21">
      <c r="A879" s="86">
        <v>99721</v>
      </c>
      <c r="B879" s="87" t="s">
        <v>908</v>
      </c>
      <c r="C879" s="156">
        <v>5.8460008909377772E-4</v>
      </c>
      <c r="D879" s="156">
        <v>5.6860000000000005E-4</v>
      </c>
      <c r="E879" s="88">
        <v>223354</v>
      </c>
      <c r="F879" s="88">
        <v>-313820.5748</v>
      </c>
      <c r="G879" s="88">
        <v>262365</v>
      </c>
      <c r="H879" s="88"/>
      <c r="I879" s="89">
        <v>0</v>
      </c>
      <c r="J879" s="89">
        <v>527260</v>
      </c>
      <c r="K879" s="89">
        <v>0</v>
      </c>
      <c r="L879" s="88">
        <v>0</v>
      </c>
      <c r="M879" s="88"/>
      <c r="N879" s="89">
        <v>61671</v>
      </c>
      <c r="O879" s="89">
        <v>601955</v>
      </c>
      <c r="P879" s="89">
        <v>0</v>
      </c>
      <c r="Q879" s="88">
        <v>6389</v>
      </c>
      <c r="R879" s="88"/>
      <c r="S879" s="89">
        <v>119786</v>
      </c>
      <c r="T879" s="90">
        <v>-2070</v>
      </c>
      <c r="U879" s="90">
        <v>117716</v>
      </c>
    </row>
    <row r="880" spans="1:21">
      <c r="A880" s="86">
        <v>99727</v>
      </c>
      <c r="B880" s="87" t="s">
        <v>909</v>
      </c>
      <c r="C880" s="156">
        <v>2.8099753105641495E-5</v>
      </c>
      <c r="D880" s="156">
        <v>2.6400000000000001E-5</v>
      </c>
      <c r="E880" s="88">
        <v>42215</v>
      </c>
      <c r="F880" s="88">
        <v>-14570.635200000001</v>
      </c>
      <c r="G880" s="88">
        <v>12611</v>
      </c>
      <c r="H880" s="88"/>
      <c r="I880" s="89">
        <v>0</v>
      </c>
      <c r="J880" s="89">
        <v>25344</v>
      </c>
      <c r="K880" s="89">
        <v>0</v>
      </c>
      <c r="L880" s="88">
        <v>27734</v>
      </c>
      <c r="M880" s="88"/>
      <c r="N880" s="89">
        <v>2964</v>
      </c>
      <c r="O880" s="89">
        <v>28934</v>
      </c>
      <c r="P880" s="89">
        <v>0</v>
      </c>
      <c r="Q880" s="88">
        <v>0</v>
      </c>
      <c r="R880" s="88"/>
      <c r="S880" s="89">
        <v>5758</v>
      </c>
      <c r="T880" s="90">
        <v>7418</v>
      </c>
      <c r="U880" s="90">
        <v>13176</v>
      </c>
    </row>
    <row r="881" spans="1:21">
      <c r="A881" s="86">
        <v>99801</v>
      </c>
      <c r="B881" s="87" t="s">
        <v>910</v>
      </c>
      <c r="C881" s="156">
        <v>5.0807009622112816E-3</v>
      </c>
      <c r="D881" s="156">
        <v>5.1273999999999998E-3</v>
      </c>
      <c r="E881" s="88">
        <v>2054744</v>
      </c>
      <c r="F881" s="88">
        <v>-2829904.3531999998</v>
      </c>
      <c r="G881" s="88">
        <v>2280188</v>
      </c>
      <c r="H881" s="88"/>
      <c r="I881" s="89">
        <v>0</v>
      </c>
      <c r="J881" s="89">
        <v>4582365</v>
      </c>
      <c r="K881" s="89">
        <v>0</v>
      </c>
      <c r="L881" s="88">
        <v>51469.86</v>
      </c>
      <c r="M881" s="88"/>
      <c r="N881" s="89">
        <v>535978</v>
      </c>
      <c r="O881" s="89">
        <v>5231531</v>
      </c>
      <c r="P881" s="89">
        <v>0</v>
      </c>
      <c r="Q881" s="88">
        <v>48316</v>
      </c>
      <c r="R881" s="88"/>
      <c r="S881" s="89">
        <v>1041046</v>
      </c>
      <c r="T881" s="90">
        <v>4566</v>
      </c>
      <c r="U881" s="90">
        <v>1045611</v>
      </c>
    </row>
    <row r="882" spans="1:21">
      <c r="A882" s="86">
        <v>99802</v>
      </c>
      <c r="B882" s="87" t="s">
        <v>911</v>
      </c>
      <c r="C882" s="156">
        <v>7.7006380725633977E-6</v>
      </c>
      <c r="D882" s="156">
        <v>8.3000000000000002E-6</v>
      </c>
      <c r="E882" s="88">
        <v>3918</v>
      </c>
      <c r="F882" s="88">
        <v>-4580.9193999999998</v>
      </c>
      <c r="G882" s="88">
        <v>3456</v>
      </c>
      <c r="H882" s="88"/>
      <c r="I882" s="89">
        <v>0</v>
      </c>
      <c r="J882" s="89">
        <v>6945</v>
      </c>
      <c r="K882" s="89">
        <v>0</v>
      </c>
      <c r="L882" s="88">
        <v>192</v>
      </c>
      <c r="M882" s="88"/>
      <c r="N882" s="89">
        <v>812</v>
      </c>
      <c r="O882" s="89">
        <v>7929</v>
      </c>
      <c r="P882" s="89">
        <v>0</v>
      </c>
      <c r="Q882" s="88">
        <v>161.46</v>
      </c>
      <c r="R882" s="88"/>
      <c r="S882" s="89">
        <v>1578</v>
      </c>
      <c r="T882" s="90">
        <v>-4</v>
      </c>
      <c r="U882" s="90">
        <v>1574</v>
      </c>
    </row>
    <row r="883" spans="1:21">
      <c r="A883" s="86">
        <v>99804</v>
      </c>
      <c r="B883" s="87" t="s">
        <v>912</v>
      </c>
      <c r="C883" s="156">
        <v>8.8000289362794804E-5</v>
      </c>
      <c r="D883" s="156">
        <v>8.2399999999999997E-5</v>
      </c>
      <c r="E883" s="88">
        <v>41302</v>
      </c>
      <c r="F883" s="88">
        <v>-45478.0432</v>
      </c>
      <c r="G883" s="88">
        <v>39494</v>
      </c>
      <c r="H883" s="88"/>
      <c r="I883" s="89">
        <v>0</v>
      </c>
      <c r="J883" s="89">
        <v>79369</v>
      </c>
      <c r="K883" s="89">
        <v>0</v>
      </c>
      <c r="L883" s="88">
        <v>8311</v>
      </c>
      <c r="M883" s="88"/>
      <c r="N883" s="89">
        <v>9283</v>
      </c>
      <c r="O883" s="89">
        <v>90612</v>
      </c>
      <c r="P883" s="89">
        <v>0</v>
      </c>
      <c r="Q883" s="88">
        <v>0</v>
      </c>
      <c r="R883" s="88"/>
      <c r="S883" s="89">
        <v>18031</v>
      </c>
      <c r="T883" s="90">
        <v>2185</v>
      </c>
      <c r="U883" s="90">
        <v>20216</v>
      </c>
    </row>
    <row r="884" spans="1:21">
      <c r="A884" s="86">
        <v>99811</v>
      </c>
      <c r="B884" s="87" t="s">
        <v>913</v>
      </c>
      <c r="C884" s="156">
        <v>6.9580011038589051E-3</v>
      </c>
      <c r="D884" s="156">
        <v>7.0546999999999997E-3</v>
      </c>
      <c r="E884" s="88">
        <v>2632634</v>
      </c>
      <c r="F884" s="88">
        <v>-3893615.9145999998</v>
      </c>
      <c r="G884" s="88">
        <v>3122709</v>
      </c>
      <c r="H884" s="88"/>
      <c r="I884" s="89">
        <v>0</v>
      </c>
      <c r="J884" s="89">
        <v>6275532</v>
      </c>
      <c r="K884" s="89">
        <v>0</v>
      </c>
      <c r="L884" s="88">
        <v>0</v>
      </c>
      <c r="M884" s="88"/>
      <c r="N884" s="89">
        <v>734020</v>
      </c>
      <c r="O884" s="89">
        <v>7164562</v>
      </c>
      <c r="P884" s="89">
        <v>0</v>
      </c>
      <c r="Q884" s="88">
        <v>370492</v>
      </c>
      <c r="R884" s="88"/>
      <c r="S884" s="89">
        <v>1425708</v>
      </c>
      <c r="T884" s="90">
        <v>-106989</v>
      </c>
      <c r="U884" s="90">
        <v>1318719</v>
      </c>
    </row>
    <row r="885" spans="1:21">
      <c r="A885" s="86">
        <v>99812</v>
      </c>
      <c r="B885" s="87" t="s">
        <v>914</v>
      </c>
      <c r="C885" s="156">
        <v>2.7400100225206049E-5</v>
      </c>
      <c r="D885" s="156">
        <v>2.9799999999999999E-5</v>
      </c>
      <c r="E885" s="88">
        <v>18217</v>
      </c>
      <c r="F885" s="88">
        <v>-16447.1564</v>
      </c>
      <c r="G885" s="88">
        <v>12297</v>
      </c>
      <c r="H885" s="88"/>
      <c r="I885" s="89">
        <v>0</v>
      </c>
      <c r="J885" s="89">
        <v>24712</v>
      </c>
      <c r="K885" s="89">
        <v>0</v>
      </c>
      <c r="L885" s="88">
        <v>5490</v>
      </c>
      <c r="M885" s="88"/>
      <c r="N885" s="89">
        <v>2891</v>
      </c>
      <c r="O885" s="89">
        <v>28213</v>
      </c>
      <c r="P885" s="89">
        <v>0</v>
      </c>
      <c r="Q885" s="88">
        <v>0</v>
      </c>
      <c r="R885" s="88"/>
      <c r="S885" s="89">
        <v>5614</v>
      </c>
      <c r="T885" s="90">
        <v>1554</v>
      </c>
      <c r="U885" s="90">
        <v>7168</v>
      </c>
    </row>
    <row r="886" spans="1:21">
      <c r="A886" s="86">
        <v>99818</v>
      </c>
      <c r="B886" s="87" t="s">
        <v>915</v>
      </c>
      <c r="C886" s="156">
        <v>4.4200682131203739E-5</v>
      </c>
      <c r="D886" s="156">
        <v>4.1199999999999999E-5</v>
      </c>
      <c r="E886" s="88">
        <v>18644</v>
      </c>
      <c r="F886" s="88">
        <v>-22739.0216</v>
      </c>
      <c r="G886" s="88">
        <v>19837</v>
      </c>
      <c r="H886" s="88"/>
      <c r="I886" s="89">
        <v>0</v>
      </c>
      <c r="J886" s="89">
        <v>39865</v>
      </c>
      <c r="K886" s="89">
        <v>0</v>
      </c>
      <c r="L886" s="88">
        <v>8093</v>
      </c>
      <c r="M886" s="88"/>
      <c r="N886" s="89">
        <v>4663</v>
      </c>
      <c r="O886" s="89">
        <v>45512</v>
      </c>
      <c r="P886" s="89">
        <v>0</v>
      </c>
      <c r="Q886" s="88">
        <v>0</v>
      </c>
      <c r="R886" s="88"/>
      <c r="S886" s="89">
        <v>9057</v>
      </c>
      <c r="T886" s="90">
        <v>2519</v>
      </c>
      <c r="U886" s="90">
        <v>11576</v>
      </c>
    </row>
    <row r="887" spans="1:21">
      <c r="A887" s="86">
        <v>99821</v>
      </c>
      <c r="B887" s="87" t="s">
        <v>916</v>
      </c>
      <c r="C887" s="156">
        <v>8.4198990592021316E-5</v>
      </c>
      <c r="D887" s="156">
        <v>9.5600000000000006E-5</v>
      </c>
      <c r="E887" s="88">
        <v>43001</v>
      </c>
      <c r="F887" s="88">
        <v>-52763.360800000002</v>
      </c>
      <c r="G887" s="88">
        <v>37788</v>
      </c>
      <c r="H887" s="88"/>
      <c r="I887" s="89">
        <v>0</v>
      </c>
      <c r="J887" s="89">
        <v>75941</v>
      </c>
      <c r="K887" s="89">
        <v>0</v>
      </c>
      <c r="L887" s="88">
        <v>17655.95</v>
      </c>
      <c r="M887" s="88"/>
      <c r="N887" s="89">
        <v>8883</v>
      </c>
      <c r="O887" s="89">
        <v>86700</v>
      </c>
      <c r="P887" s="89">
        <v>0</v>
      </c>
      <c r="Q887" s="88">
        <v>1166</v>
      </c>
      <c r="R887" s="88"/>
      <c r="S887" s="89">
        <v>17253</v>
      </c>
      <c r="T887" s="90">
        <v>5600</v>
      </c>
      <c r="U887" s="90">
        <v>22853</v>
      </c>
    </row>
    <row r="888" spans="1:21">
      <c r="A888" s="86">
        <v>99831</v>
      </c>
      <c r="B888" s="87" t="s">
        <v>917</v>
      </c>
      <c r="C888" s="156">
        <v>5.0700323698815845E-5</v>
      </c>
      <c r="D888" s="156">
        <v>5.66E-5</v>
      </c>
      <c r="E888" s="88">
        <v>24432</v>
      </c>
      <c r="F888" s="88">
        <v>-31238.558799999999</v>
      </c>
      <c r="G888" s="88">
        <v>22754</v>
      </c>
      <c r="H888" s="88"/>
      <c r="I888" s="89">
        <v>0</v>
      </c>
      <c r="J888" s="89">
        <v>45727</v>
      </c>
      <c r="K888" s="89">
        <v>0</v>
      </c>
      <c r="L888" s="88">
        <v>864.11</v>
      </c>
      <c r="M888" s="88"/>
      <c r="N888" s="89">
        <v>5348</v>
      </c>
      <c r="O888" s="89">
        <v>52205</v>
      </c>
      <c r="P888" s="89">
        <v>0</v>
      </c>
      <c r="Q888" s="88">
        <v>1183</v>
      </c>
      <c r="R888" s="88"/>
      <c r="S888" s="89">
        <v>10389</v>
      </c>
      <c r="T888" s="90">
        <v>-21</v>
      </c>
      <c r="U888" s="90">
        <v>10368</v>
      </c>
    </row>
    <row r="889" spans="1:21">
      <c r="A889" s="86">
        <v>99841</v>
      </c>
      <c r="B889" s="87" t="s">
        <v>918</v>
      </c>
      <c r="C889" s="156">
        <v>4.6700715672122757E-5</v>
      </c>
      <c r="D889" s="156">
        <v>4.4100000000000001E-5</v>
      </c>
      <c r="E889" s="88">
        <v>20132</v>
      </c>
      <c r="F889" s="88">
        <v>-24339.5838</v>
      </c>
      <c r="G889" s="88">
        <v>20959</v>
      </c>
      <c r="H889" s="88"/>
      <c r="I889" s="89">
        <v>0</v>
      </c>
      <c r="J889" s="89">
        <v>42119</v>
      </c>
      <c r="K889" s="89">
        <v>0</v>
      </c>
      <c r="L889" s="88">
        <v>2669</v>
      </c>
      <c r="M889" s="88"/>
      <c r="N889" s="89">
        <v>4927</v>
      </c>
      <c r="O889" s="89">
        <v>48086</v>
      </c>
      <c r="P889" s="89">
        <v>0</v>
      </c>
      <c r="Q889" s="88">
        <v>3262.09</v>
      </c>
      <c r="R889" s="88"/>
      <c r="S889" s="89">
        <v>9569</v>
      </c>
      <c r="T889" s="90">
        <v>-392</v>
      </c>
      <c r="U889" s="90">
        <v>9177</v>
      </c>
    </row>
    <row r="890" spans="1:21">
      <c r="A890" s="86">
        <v>99851</v>
      </c>
      <c r="B890" s="87" t="s">
        <v>919</v>
      </c>
      <c r="C890" s="156">
        <v>2.0301074502061666E-5</v>
      </c>
      <c r="D890" s="156">
        <v>1.7099999999999999E-5</v>
      </c>
      <c r="E890" s="88">
        <v>5832</v>
      </c>
      <c r="F890" s="88">
        <v>-9437.7978000000003</v>
      </c>
      <c r="G890" s="88">
        <v>9111</v>
      </c>
      <c r="H890" s="88"/>
      <c r="I890" s="89">
        <v>0</v>
      </c>
      <c r="J890" s="89">
        <v>18309</v>
      </c>
      <c r="K890" s="89">
        <v>0</v>
      </c>
      <c r="L890" s="88">
        <v>299</v>
      </c>
      <c r="M890" s="88"/>
      <c r="N890" s="89">
        <v>2142</v>
      </c>
      <c r="O890" s="89">
        <v>20903</v>
      </c>
      <c r="P890" s="89">
        <v>0</v>
      </c>
      <c r="Q890" s="88">
        <v>104.65</v>
      </c>
      <c r="R890" s="88"/>
      <c r="S890" s="89">
        <v>4160</v>
      </c>
      <c r="T890" s="90">
        <v>43</v>
      </c>
      <c r="U890" s="90">
        <v>4203</v>
      </c>
    </row>
    <row r="891" spans="1:21">
      <c r="A891" s="86">
        <v>99901</v>
      </c>
      <c r="B891" s="87" t="s">
        <v>920</v>
      </c>
      <c r="C891" s="156">
        <v>1.5259005965458632E-3</v>
      </c>
      <c r="D891" s="156">
        <v>1.4857E-3</v>
      </c>
      <c r="E891" s="88">
        <v>651006</v>
      </c>
      <c r="F891" s="88">
        <v>-819984.57259999996</v>
      </c>
      <c r="G891" s="88">
        <v>684815</v>
      </c>
      <c r="H891" s="88"/>
      <c r="I891" s="89">
        <v>0</v>
      </c>
      <c r="J891" s="89">
        <v>1376234</v>
      </c>
      <c r="K891" s="89">
        <v>0</v>
      </c>
      <c r="L891" s="88">
        <v>50407</v>
      </c>
      <c r="M891" s="88"/>
      <c r="N891" s="89">
        <v>160972</v>
      </c>
      <c r="O891" s="89">
        <v>1571199</v>
      </c>
      <c r="P891" s="89">
        <v>0</v>
      </c>
      <c r="Q891" s="88">
        <v>36304.58</v>
      </c>
      <c r="R891" s="88"/>
      <c r="S891" s="89">
        <v>312660</v>
      </c>
      <c r="T891" s="90">
        <v>1054</v>
      </c>
      <c r="U891" s="90">
        <v>313714</v>
      </c>
    </row>
    <row r="892" spans="1:21">
      <c r="A892" s="86">
        <v>99911</v>
      </c>
      <c r="B892" s="87" t="s">
        <v>921</v>
      </c>
      <c r="C892" s="156">
        <v>2.7659907632399594E-4</v>
      </c>
      <c r="D892" s="156">
        <v>2.7329999999999998E-4</v>
      </c>
      <c r="E892" s="88">
        <v>114903</v>
      </c>
      <c r="F892" s="88">
        <v>-150839.18939999997</v>
      </c>
      <c r="G892" s="88">
        <v>124136</v>
      </c>
      <c r="H892" s="88"/>
      <c r="I892" s="89">
        <v>0</v>
      </c>
      <c r="J892" s="89">
        <v>249470</v>
      </c>
      <c r="K892" s="89">
        <v>0</v>
      </c>
      <c r="L892" s="88">
        <v>3879</v>
      </c>
      <c r="M892" s="88"/>
      <c r="N892" s="89">
        <v>29179</v>
      </c>
      <c r="O892" s="89">
        <v>284811</v>
      </c>
      <c r="P892" s="89">
        <v>0</v>
      </c>
      <c r="Q892" s="88">
        <v>15730</v>
      </c>
      <c r="R892" s="88"/>
      <c r="S892" s="89">
        <v>56676</v>
      </c>
      <c r="T892" s="90">
        <v>-4246</v>
      </c>
      <c r="U892" s="90">
        <v>52430</v>
      </c>
    </row>
    <row r="893" spans="1:21">
      <c r="A893" s="86">
        <v>99921</v>
      </c>
      <c r="B893" s="87" t="s">
        <v>922</v>
      </c>
      <c r="C893" s="156">
        <v>1.3889892231753025E-4</v>
      </c>
      <c r="D893" s="156">
        <v>1.3320000000000001E-4</v>
      </c>
      <c r="E893" s="88">
        <v>57114</v>
      </c>
      <c r="F893" s="88">
        <v>-73515.477600000013</v>
      </c>
      <c r="G893" s="88">
        <v>62337</v>
      </c>
      <c r="H893" s="88"/>
      <c r="I893" s="89">
        <v>0</v>
      </c>
      <c r="J893" s="89">
        <v>125276</v>
      </c>
      <c r="K893" s="89">
        <v>0</v>
      </c>
      <c r="L893" s="88">
        <v>4320</v>
      </c>
      <c r="M893" s="88"/>
      <c r="N893" s="89">
        <v>14653</v>
      </c>
      <c r="O893" s="89">
        <v>143024</v>
      </c>
      <c r="P893" s="89">
        <v>0</v>
      </c>
      <c r="Q893" s="88">
        <v>11048</v>
      </c>
      <c r="R893" s="88"/>
      <c r="S893" s="89">
        <v>28461</v>
      </c>
      <c r="T893" s="90">
        <v>-2564</v>
      </c>
      <c r="U893" s="90">
        <v>25897</v>
      </c>
    </row>
    <row r="894" spans="1:21">
      <c r="A894" s="86">
        <v>99931</v>
      </c>
      <c r="B894" s="87" t="s">
        <v>923</v>
      </c>
      <c r="C894" s="156">
        <v>2.5699988289625645E-5</v>
      </c>
      <c r="D894" s="156">
        <v>3.01E-5</v>
      </c>
      <c r="E894" s="88">
        <v>8959</v>
      </c>
      <c r="F894" s="88">
        <v>-16612.731800000001</v>
      </c>
      <c r="G894" s="88">
        <v>11534</v>
      </c>
      <c r="H894" s="88"/>
      <c r="I894" s="89">
        <v>0</v>
      </c>
      <c r="J894" s="89">
        <v>23179</v>
      </c>
      <c r="K894" s="89">
        <v>0</v>
      </c>
      <c r="L894" s="88">
        <v>0</v>
      </c>
      <c r="M894" s="88"/>
      <c r="N894" s="89">
        <v>2711</v>
      </c>
      <c r="O894" s="89">
        <v>26463</v>
      </c>
      <c r="P894" s="89">
        <v>0</v>
      </c>
      <c r="Q894" s="88">
        <v>6082</v>
      </c>
      <c r="R894" s="88"/>
      <c r="S894" s="89">
        <v>5266</v>
      </c>
      <c r="T894" s="90">
        <v>-1721</v>
      </c>
      <c r="U894" s="90">
        <v>3545</v>
      </c>
    </row>
    <row r="895" spans="1:21">
      <c r="A895" s="86">
        <v>99941</v>
      </c>
      <c r="B895" s="87" t="s">
        <v>924</v>
      </c>
      <c r="C895" s="156">
        <v>8.7900020637891632E-5</v>
      </c>
      <c r="D895" s="156">
        <v>8.4599999999999996E-5</v>
      </c>
      <c r="E895" s="88">
        <v>30573</v>
      </c>
      <c r="F895" s="88">
        <v>-46692.262799999997</v>
      </c>
      <c r="G895" s="88">
        <v>39449</v>
      </c>
      <c r="H895" s="88"/>
      <c r="I895" s="89">
        <v>0</v>
      </c>
      <c r="J895" s="89">
        <v>79278</v>
      </c>
      <c r="K895" s="89">
        <v>0</v>
      </c>
      <c r="L895" s="88">
        <v>0</v>
      </c>
      <c r="M895" s="88"/>
      <c r="N895" s="89">
        <v>9273</v>
      </c>
      <c r="O895" s="89">
        <v>90509</v>
      </c>
      <c r="P895" s="89">
        <v>0</v>
      </c>
      <c r="Q895" s="88">
        <v>4752</v>
      </c>
      <c r="R895" s="88"/>
      <c r="S895" s="89">
        <v>18011</v>
      </c>
      <c r="T895" s="90">
        <v>-1451</v>
      </c>
      <c r="U895" s="90">
        <v>16559</v>
      </c>
    </row>
    <row r="896" spans="1:21">
      <c r="A896" s="86">
        <v>99991</v>
      </c>
      <c r="B896" s="87" t="s">
        <v>925</v>
      </c>
      <c r="C896" s="156">
        <v>5.1539907155338381E-4</v>
      </c>
      <c r="D896" s="156">
        <v>5.285E-4</v>
      </c>
      <c r="E896" s="88">
        <v>238939</v>
      </c>
      <c r="F896" s="88">
        <v>-291688.663</v>
      </c>
      <c r="G896" s="88">
        <v>231308</v>
      </c>
      <c r="H896" s="88"/>
      <c r="I896" s="89">
        <v>0</v>
      </c>
      <c r="J896" s="89">
        <v>464848</v>
      </c>
      <c r="K896" s="89">
        <v>0</v>
      </c>
      <c r="L896" s="88">
        <v>50153</v>
      </c>
      <c r="M896" s="88"/>
      <c r="N896" s="89">
        <v>54371</v>
      </c>
      <c r="O896" s="89">
        <v>530701</v>
      </c>
      <c r="P896" s="89">
        <v>0</v>
      </c>
      <c r="Q896" s="88">
        <v>0</v>
      </c>
      <c r="R896" s="88"/>
      <c r="S896" s="89">
        <v>105606</v>
      </c>
      <c r="T896" s="90">
        <v>15800</v>
      </c>
      <c r="U896" s="90">
        <v>121406</v>
      </c>
    </row>
    <row r="897" spans="1:21">
      <c r="A897" s="86">
        <v>99999</v>
      </c>
      <c r="B897" s="87" t="s">
        <v>926</v>
      </c>
      <c r="C897" s="156">
        <v>9.3599963419553796E-4</v>
      </c>
      <c r="D897" s="156">
        <v>9.0430000000000003E-4</v>
      </c>
      <c r="E897" s="88">
        <v>440655</v>
      </c>
      <c r="F897" s="88">
        <v>-499099.4474</v>
      </c>
      <c r="G897" s="88">
        <v>420071</v>
      </c>
      <c r="H897" s="88"/>
      <c r="I897" s="89">
        <v>0</v>
      </c>
      <c r="J897" s="89">
        <v>844193</v>
      </c>
      <c r="K897" s="89">
        <v>0</v>
      </c>
      <c r="L897" s="88">
        <v>68610</v>
      </c>
      <c r="M897" s="88"/>
      <c r="N897" s="89">
        <v>98741</v>
      </c>
      <c r="O897" s="89">
        <v>963787</v>
      </c>
      <c r="P897" s="89">
        <v>0</v>
      </c>
      <c r="Q897" s="88">
        <v>65510.9</v>
      </c>
      <c r="R897" s="88"/>
      <c r="S897" s="89">
        <v>191788</v>
      </c>
      <c r="T897" s="90">
        <v>-3949</v>
      </c>
      <c r="U897" s="90">
        <v>187839</v>
      </c>
    </row>
    <row r="898" spans="1:21">
      <c r="A898" s="86">
        <v>91013</v>
      </c>
      <c r="B898" s="87"/>
      <c r="C898" s="156"/>
      <c r="D898" s="156"/>
      <c r="E898" s="88"/>
      <c r="F898" s="88"/>
      <c r="G898" s="88"/>
      <c r="H898" s="88"/>
      <c r="I898" s="89"/>
      <c r="J898" s="89"/>
      <c r="K898" s="89"/>
      <c r="L898" s="88"/>
      <c r="M898" s="88"/>
      <c r="N898" s="89"/>
      <c r="O898" s="89"/>
      <c r="P898" s="89"/>
      <c r="Q898" s="88"/>
      <c r="R898" s="88"/>
      <c r="S898" s="89"/>
      <c r="T898" s="90"/>
      <c r="U898" s="90"/>
    </row>
    <row r="899" spans="1:21">
      <c r="A899" s="86">
        <v>92513</v>
      </c>
      <c r="B899" s="87"/>
      <c r="C899" s="156"/>
      <c r="D899" s="156"/>
      <c r="E899" s="88"/>
      <c r="F899" s="88"/>
      <c r="G899" s="88"/>
      <c r="H899" s="88"/>
      <c r="I899" s="89"/>
      <c r="J899" s="89"/>
      <c r="K899" s="89"/>
      <c r="L899" s="88"/>
      <c r="M899" s="88"/>
      <c r="N899" s="89"/>
      <c r="O899" s="89"/>
      <c r="P899" s="89"/>
      <c r="Q899" s="88"/>
      <c r="R899" s="88"/>
      <c r="S899" s="89"/>
      <c r="T899" s="90"/>
      <c r="U899" s="90"/>
    </row>
    <row r="900" spans="1:21">
      <c r="A900" s="86">
        <v>96318</v>
      </c>
      <c r="B900" s="87"/>
      <c r="C900" s="156"/>
      <c r="D900" s="156"/>
      <c r="E900" s="88"/>
      <c r="F900" s="88"/>
      <c r="G900" s="88"/>
      <c r="H900" s="88"/>
      <c r="I900" s="89"/>
      <c r="J900" s="89"/>
      <c r="K900" s="89"/>
      <c r="L900" s="88"/>
      <c r="M900" s="88"/>
      <c r="N900" s="89"/>
      <c r="O900" s="89"/>
      <c r="P900" s="89"/>
      <c r="Q900" s="88"/>
      <c r="R900" s="88"/>
      <c r="S900" s="89"/>
      <c r="T900" s="90"/>
      <c r="U900" s="90"/>
    </row>
    <row r="901" spans="1:21">
      <c r="A901" s="86">
        <v>98604</v>
      </c>
      <c r="B901" s="87"/>
      <c r="C901" s="156"/>
      <c r="D901" s="156"/>
      <c r="E901" s="88"/>
      <c r="F901" s="88"/>
      <c r="G901" s="88"/>
      <c r="H901" s="88"/>
      <c r="I901" s="89"/>
      <c r="J901" s="89"/>
      <c r="K901" s="89"/>
      <c r="L901" s="88"/>
      <c r="M901" s="88"/>
      <c r="N901" s="89"/>
      <c r="O901" s="89"/>
      <c r="P901" s="89"/>
      <c r="Q901" s="88"/>
      <c r="R901" s="88"/>
      <c r="S901" s="89"/>
      <c r="T901" s="90"/>
      <c r="U901" s="90"/>
    </row>
    <row r="902" spans="1:21">
      <c r="A902" s="86">
        <v>99014</v>
      </c>
      <c r="B902" s="87"/>
      <c r="C902" s="156"/>
      <c r="D902" s="156"/>
      <c r="E902" s="88"/>
      <c r="F902" s="88"/>
      <c r="G902" s="88"/>
      <c r="H902" s="88"/>
      <c r="I902" s="89"/>
      <c r="J902" s="89"/>
      <c r="K902" s="89"/>
      <c r="L902" s="88"/>
      <c r="M902" s="88"/>
      <c r="N902" s="89"/>
      <c r="O902" s="89"/>
      <c r="P902" s="89"/>
      <c r="Q902" s="88"/>
      <c r="R902" s="88"/>
      <c r="S902" s="89"/>
      <c r="T902" s="90"/>
      <c r="U902" s="90"/>
    </row>
    <row r="903" spans="1:21">
      <c r="A903" s="92"/>
      <c r="B903" s="93"/>
      <c r="C903" s="93"/>
      <c r="D903" s="93"/>
      <c r="E903" s="93"/>
      <c r="F903" s="94"/>
      <c r="G903" s="6"/>
      <c r="H903" s="6"/>
      <c r="I903" s="95"/>
      <c r="J903" s="95"/>
      <c r="K903" s="95"/>
      <c r="L903" s="6"/>
      <c r="M903" s="6"/>
      <c r="N903" s="95"/>
      <c r="O903" s="95"/>
      <c r="P903" s="95"/>
      <c r="Q903" s="6"/>
      <c r="R903" s="6"/>
      <c r="S903" s="95"/>
      <c r="T903" s="96"/>
      <c r="U903" s="96"/>
    </row>
    <row r="904" spans="1:21" s="84" customFormat="1">
      <c r="A904" s="97"/>
      <c r="B904" s="98" t="s">
        <v>3</v>
      </c>
      <c r="C904" s="98"/>
      <c r="D904" s="157"/>
      <c r="E904" s="100">
        <f>SUM(E4:E897)</f>
        <v>408282084</v>
      </c>
      <c r="F904" s="100">
        <f t="shared" ref="F904" si="0">SUM(F4:F897)</f>
        <v>-551918055.19179988</v>
      </c>
      <c r="G904" s="99">
        <f>SUM(G4:G897)</f>
        <v>448793978.815</v>
      </c>
      <c r="H904" s="99"/>
      <c r="I904" s="99">
        <f>SUM(I4:I897)</f>
        <v>0</v>
      </c>
      <c r="J904" s="99">
        <f>SUM(J4:J897)</f>
        <v>901915995.14999998</v>
      </c>
      <c r="K904" s="99">
        <f>SUM(K4:K897)</f>
        <v>0</v>
      </c>
      <c r="L904" s="99">
        <f>SUM(L4:L897)</f>
        <v>35048818.980000004</v>
      </c>
      <c r="M904" s="99"/>
      <c r="N904" s="99">
        <f>SUM(N4:N897)</f>
        <v>105492995.10250002</v>
      </c>
      <c r="O904" s="99">
        <f>SUM(O4:O897)</f>
        <v>1029687002.02</v>
      </c>
      <c r="P904" s="99">
        <f>SUM(P4:P897)</f>
        <v>0</v>
      </c>
      <c r="Q904" s="99">
        <f>SUM(Q4:Q897)</f>
        <v>35048729.859999999</v>
      </c>
      <c r="R904" s="99"/>
      <c r="S904" s="99">
        <f>SUM(S4:S897)</f>
        <v>204901982.625</v>
      </c>
      <c r="T904" s="99">
        <f>SUM(T4:T897)</f>
        <v>30</v>
      </c>
      <c r="U904" s="99">
        <f>SUM(U4:U897)</f>
        <v>204902031</v>
      </c>
    </row>
    <row r="909" spans="1:21">
      <c r="B909" s="4" t="s">
        <v>1473</v>
      </c>
      <c r="C909" s="4" t="s">
        <v>1474</v>
      </c>
    </row>
    <row r="910" spans="1:21">
      <c r="B910" s="87" t="s">
        <v>1247</v>
      </c>
      <c r="C910" s="86">
        <v>96331</v>
      </c>
      <c r="D910" s="87"/>
    </row>
    <row r="911" spans="1:21">
      <c r="B911" s="87" t="s">
        <v>1196</v>
      </c>
      <c r="C911" s="86">
        <v>94611</v>
      </c>
      <c r="D911" s="87"/>
    </row>
    <row r="912" spans="1:21">
      <c r="B912" s="87" t="s">
        <v>352</v>
      </c>
      <c r="C912" s="86">
        <v>93402</v>
      </c>
      <c r="D912" s="87"/>
    </row>
    <row r="913" spans="2:4">
      <c r="B913" s="87" t="s">
        <v>1020</v>
      </c>
      <c r="C913" s="86">
        <v>90151</v>
      </c>
      <c r="D913" s="87"/>
    </row>
    <row r="914" spans="2:4">
      <c r="B914" s="87" t="s">
        <v>417</v>
      </c>
      <c r="C914" s="86">
        <v>94109</v>
      </c>
      <c r="D914" s="87"/>
    </row>
    <row r="915" spans="2:4">
      <c r="B915" s="87" t="s">
        <v>46</v>
      </c>
      <c r="C915" s="86">
        <v>90101</v>
      </c>
      <c r="D915" s="87"/>
    </row>
    <row r="916" spans="2:4">
      <c r="B916" s="87" t="s">
        <v>1429</v>
      </c>
      <c r="C916" s="86">
        <v>98411</v>
      </c>
      <c r="D916" s="87"/>
    </row>
    <row r="917" spans="2:4">
      <c r="B917" s="87" t="s">
        <v>801</v>
      </c>
      <c r="C917" s="86">
        <v>98417</v>
      </c>
      <c r="D917" s="87"/>
    </row>
    <row r="918" spans="2:4">
      <c r="B918" s="87" t="s">
        <v>661</v>
      </c>
      <c r="C918" s="86">
        <v>97008</v>
      </c>
      <c r="D918" s="87"/>
    </row>
    <row r="919" spans="2:4">
      <c r="B919" s="87" t="s">
        <v>662</v>
      </c>
      <c r="C919" s="86">
        <v>97010</v>
      </c>
      <c r="D919" s="87"/>
    </row>
    <row r="920" spans="2:4">
      <c r="B920" s="87" t="s">
        <v>95</v>
      </c>
      <c r="C920" s="86">
        <v>90805</v>
      </c>
      <c r="D920" s="87"/>
    </row>
    <row r="921" spans="2:4">
      <c r="B921" s="87" t="s">
        <v>239</v>
      </c>
      <c r="C921" s="86">
        <v>92109</v>
      </c>
      <c r="D921" s="87"/>
    </row>
    <row r="922" spans="2:4">
      <c r="B922" s="87" t="s">
        <v>55</v>
      </c>
      <c r="C922" s="86">
        <v>90201</v>
      </c>
      <c r="D922" s="87"/>
    </row>
    <row r="923" spans="2:4">
      <c r="B923" s="87" t="s">
        <v>56</v>
      </c>
      <c r="C923" s="86">
        <v>90203</v>
      </c>
      <c r="D923" s="87"/>
    </row>
    <row r="924" spans="2:4">
      <c r="B924" s="87" t="s">
        <v>57</v>
      </c>
      <c r="C924" s="86">
        <v>90205</v>
      </c>
      <c r="D924" s="87"/>
    </row>
    <row r="925" spans="2:4">
      <c r="B925" s="87" t="s">
        <v>58</v>
      </c>
      <c r="C925" s="86">
        <v>90206</v>
      </c>
      <c r="D925" s="87"/>
    </row>
    <row r="926" spans="2:4">
      <c r="B926" s="87" t="s">
        <v>60</v>
      </c>
      <c r="C926" s="86">
        <v>90301</v>
      </c>
      <c r="D926" s="87"/>
    </row>
    <row r="927" spans="2:4">
      <c r="B927" s="87" t="s">
        <v>335</v>
      </c>
      <c r="C927" s="86">
        <v>93209</v>
      </c>
      <c r="D927" s="87"/>
    </row>
    <row r="928" spans="2:4">
      <c r="B928" s="87" t="s">
        <v>1111</v>
      </c>
      <c r="C928" s="86">
        <v>92021</v>
      </c>
      <c r="D928" s="87"/>
    </row>
    <row r="929" spans="2:4">
      <c r="B929" s="87" t="s">
        <v>1189</v>
      </c>
      <c r="C929" s="86">
        <v>94351</v>
      </c>
      <c r="D929" s="87"/>
    </row>
    <row r="930" spans="2:4">
      <c r="B930" s="87" t="s">
        <v>448</v>
      </c>
      <c r="C930" s="86">
        <v>94347</v>
      </c>
      <c r="D930" s="87"/>
    </row>
    <row r="931" spans="2:4">
      <c r="B931" s="87" t="s">
        <v>63</v>
      </c>
      <c r="C931" s="86">
        <v>90401</v>
      </c>
      <c r="D931" s="87"/>
    </row>
    <row r="932" spans="2:4">
      <c r="B932" s="87" t="s">
        <v>1040</v>
      </c>
      <c r="C932" s="86">
        <v>90451</v>
      </c>
      <c r="D932" s="87"/>
    </row>
    <row r="933" spans="2:4">
      <c r="B933" s="87" t="s">
        <v>1349</v>
      </c>
      <c r="C933" s="86">
        <v>99271</v>
      </c>
      <c r="D933" s="87"/>
    </row>
    <row r="934" spans="2:4">
      <c r="B934" s="87" t="s">
        <v>45</v>
      </c>
      <c r="C934" s="86">
        <v>90099</v>
      </c>
      <c r="D934" s="87"/>
    </row>
    <row r="935" spans="2:4">
      <c r="B935" s="87" t="s">
        <v>905</v>
      </c>
      <c r="C935" s="86">
        <v>99705</v>
      </c>
      <c r="D935" s="87"/>
    </row>
    <row r="936" spans="2:4">
      <c r="B936" s="87" t="s">
        <v>1420</v>
      </c>
      <c r="C936" s="86">
        <v>97651</v>
      </c>
      <c r="D936" s="87"/>
    </row>
    <row r="937" spans="2:4">
      <c r="B937" s="87" t="s">
        <v>1203</v>
      </c>
      <c r="C937" s="86">
        <v>95106</v>
      </c>
      <c r="D937" s="87"/>
    </row>
    <row r="938" spans="2:4">
      <c r="B938" s="87" t="s">
        <v>72</v>
      </c>
      <c r="C938" s="86">
        <v>90501</v>
      </c>
      <c r="D938" s="87"/>
    </row>
    <row r="939" spans="2:4">
      <c r="B939" s="87" t="s">
        <v>1418</v>
      </c>
      <c r="C939" s="86">
        <v>97611</v>
      </c>
      <c r="D939" s="87"/>
    </row>
    <row r="940" spans="2:4">
      <c r="B940" s="87" t="s">
        <v>704</v>
      </c>
      <c r="C940" s="86">
        <v>97607</v>
      </c>
      <c r="D940" s="87"/>
    </row>
    <row r="941" spans="2:4">
      <c r="B941" s="87" t="s">
        <v>706</v>
      </c>
      <c r="C941" s="86">
        <v>97613</v>
      </c>
      <c r="D941" s="87"/>
    </row>
    <row r="942" spans="2:4">
      <c r="B942" s="87" t="s">
        <v>1379</v>
      </c>
      <c r="C942" s="86">
        <v>91121</v>
      </c>
      <c r="D942" s="87"/>
    </row>
    <row r="943" spans="2:4">
      <c r="B943" s="87" t="s">
        <v>148</v>
      </c>
      <c r="C943" s="86">
        <v>91127</v>
      </c>
      <c r="D943" s="87"/>
    </row>
    <row r="944" spans="2:4">
      <c r="B944" s="87" t="s">
        <v>149</v>
      </c>
      <c r="C944" s="86">
        <v>91128</v>
      </c>
      <c r="D944" s="87"/>
    </row>
    <row r="945" spans="2:4">
      <c r="B945" s="87" t="s">
        <v>1098</v>
      </c>
      <c r="C945" s="86">
        <v>91681</v>
      </c>
      <c r="D945" s="87"/>
    </row>
    <row r="946" spans="2:4">
      <c r="B946" s="87" t="s">
        <v>1053</v>
      </c>
      <c r="C946" s="86">
        <v>90811</v>
      </c>
      <c r="D946" s="87"/>
    </row>
    <row r="947" spans="2:4">
      <c r="B947" s="87" t="s">
        <v>1049</v>
      </c>
      <c r="C947" s="86">
        <v>90721</v>
      </c>
      <c r="D947" s="87"/>
    </row>
    <row r="948" spans="2:4">
      <c r="B948" s="87" t="s">
        <v>1320</v>
      </c>
      <c r="C948" s="86">
        <v>98271</v>
      </c>
      <c r="D948" s="87"/>
    </row>
    <row r="949" spans="2:4">
      <c r="B949" s="87" t="s">
        <v>76</v>
      </c>
      <c r="C949" s="86">
        <v>90601</v>
      </c>
      <c r="D949" s="87"/>
    </row>
    <row r="950" spans="2:4">
      <c r="B950" s="87" t="s">
        <v>960</v>
      </c>
      <c r="C950" s="86">
        <v>90602</v>
      </c>
      <c r="D950" s="87"/>
    </row>
    <row r="951" spans="2:4">
      <c r="B951" s="87" t="s">
        <v>77</v>
      </c>
      <c r="C951" s="86">
        <v>90605</v>
      </c>
      <c r="D951" s="87"/>
    </row>
    <row r="952" spans="2:4">
      <c r="B952" s="87" t="s">
        <v>1284</v>
      </c>
      <c r="C952" s="86">
        <v>97461</v>
      </c>
      <c r="D952" s="87"/>
    </row>
    <row r="953" spans="2:4">
      <c r="B953" s="87" t="s">
        <v>695</v>
      </c>
      <c r="C953" s="86">
        <v>97463</v>
      </c>
      <c r="D953" s="87"/>
    </row>
    <row r="954" spans="2:4">
      <c r="B954" s="87" t="s">
        <v>86</v>
      </c>
      <c r="C954" s="86">
        <v>90705</v>
      </c>
      <c r="D954" s="87"/>
    </row>
    <row r="955" spans="2:4">
      <c r="B955" s="87" t="s">
        <v>1325</v>
      </c>
      <c r="C955" s="86">
        <v>98451</v>
      </c>
      <c r="D955" s="87"/>
    </row>
    <row r="956" spans="2:4">
      <c r="B956" s="87" t="s">
        <v>1255</v>
      </c>
      <c r="C956" s="86">
        <v>96451</v>
      </c>
      <c r="D956" s="87"/>
    </row>
    <row r="957" spans="2:4">
      <c r="B957" s="87" t="s">
        <v>1237</v>
      </c>
      <c r="C957" s="86">
        <v>96121</v>
      </c>
      <c r="D957" s="87"/>
    </row>
    <row r="958" spans="2:4">
      <c r="B958" s="87" t="s">
        <v>1021</v>
      </c>
      <c r="C958" s="86">
        <v>91091</v>
      </c>
      <c r="D958" s="87"/>
    </row>
    <row r="959" spans="2:4">
      <c r="B959" s="87" t="s">
        <v>1044</v>
      </c>
      <c r="C959" s="86">
        <v>90611</v>
      </c>
      <c r="D959" s="87"/>
    </row>
    <row r="960" spans="2:4">
      <c r="B960" s="87" t="s">
        <v>656</v>
      </c>
      <c r="C960" s="86">
        <v>96918</v>
      </c>
      <c r="D960" s="87"/>
    </row>
    <row r="961" spans="2:4">
      <c r="B961" s="87" t="s">
        <v>1275</v>
      </c>
      <c r="C961" s="86">
        <v>96911</v>
      </c>
      <c r="D961" s="87"/>
    </row>
    <row r="962" spans="2:4">
      <c r="B962" s="87" t="s">
        <v>856</v>
      </c>
      <c r="C962" s="86">
        <v>99208</v>
      </c>
      <c r="D962" s="87"/>
    </row>
    <row r="963" spans="2:4">
      <c r="B963" s="87" t="s">
        <v>1093</v>
      </c>
      <c r="C963" s="86">
        <v>91631</v>
      </c>
      <c r="D963" s="87"/>
    </row>
    <row r="964" spans="2:4">
      <c r="B964" s="87" t="s">
        <v>84</v>
      </c>
      <c r="C964" s="86">
        <v>90701</v>
      </c>
      <c r="D964" s="87"/>
    </row>
    <row r="965" spans="2:4">
      <c r="B965" s="87" t="s">
        <v>85</v>
      </c>
      <c r="C965" s="86">
        <v>90704</v>
      </c>
      <c r="D965" s="87"/>
    </row>
    <row r="966" spans="2:4">
      <c r="B966" s="87" t="s">
        <v>200</v>
      </c>
      <c r="C966" s="86">
        <v>91633</v>
      </c>
      <c r="D966" s="87"/>
    </row>
    <row r="967" spans="2:4">
      <c r="B967" s="87" t="s">
        <v>1046</v>
      </c>
      <c r="C967" s="86">
        <v>90631</v>
      </c>
      <c r="D967" s="87"/>
    </row>
    <row r="968" spans="2:4">
      <c r="B968" s="87" t="s">
        <v>1050</v>
      </c>
      <c r="C968" s="86">
        <v>90731</v>
      </c>
      <c r="D968" s="87"/>
    </row>
    <row r="969" spans="2:4">
      <c r="B969" s="87" t="s">
        <v>1396</v>
      </c>
      <c r="C969" s="86">
        <v>93621</v>
      </c>
      <c r="D969" s="87"/>
    </row>
    <row r="970" spans="2:4">
      <c r="B970" s="87" t="s">
        <v>381</v>
      </c>
      <c r="C970" s="86">
        <v>93623</v>
      </c>
      <c r="D970" s="87"/>
    </row>
    <row r="971" spans="2:4">
      <c r="B971" s="87" t="s">
        <v>1064</v>
      </c>
      <c r="C971" s="86">
        <v>91020</v>
      </c>
      <c r="D971" s="87"/>
    </row>
    <row r="972" spans="2:4">
      <c r="B972" s="87" t="s">
        <v>1208</v>
      </c>
      <c r="C972" s="86">
        <v>95141</v>
      </c>
      <c r="D972" s="87"/>
    </row>
    <row r="973" spans="2:4">
      <c r="B973" s="87" t="s">
        <v>501</v>
      </c>
      <c r="C973" s="86">
        <v>95103</v>
      </c>
      <c r="D973" s="87"/>
    </row>
    <row r="974" spans="2:4">
      <c r="B974" s="87" t="s">
        <v>1141</v>
      </c>
      <c r="C974" s="86">
        <v>93021</v>
      </c>
      <c r="D974" s="87"/>
    </row>
    <row r="975" spans="2:4">
      <c r="B975" s="87" t="s">
        <v>93</v>
      </c>
      <c r="C975" s="86">
        <v>90801</v>
      </c>
      <c r="D975" s="87"/>
    </row>
    <row r="976" spans="2:4">
      <c r="B976" s="87" t="s">
        <v>94</v>
      </c>
      <c r="C976" s="86">
        <v>90804</v>
      </c>
      <c r="D976" s="87"/>
    </row>
    <row r="977" spans="2:4">
      <c r="B977" s="87" t="s">
        <v>96</v>
      </c>
      <c r="C977" s="86">
        <v>90808</v>
      </c>
      <c r="D977" s="87"/>
    </row>
    <row r="978" spans="2:4">
      <c r="B978" s="87" t="s">
        <v>1398</v>
      </c>
      <c r="C978" s="86">
        <v>93671</v>
      </c>
      <c r="D978" s="87"/>
    </row>
    <row r="979" spans="2:4">
      <c r="B979" s="87" t="s">
        <v>1444</v>
      </c>
      <c r="C979" s="86">
        <v>93677</v>
      </c>
      <c r="D979" s="87"/>
    </row>
    <row r="980" spans="2:4">
      <c r="B980" s="87" t="s">
        <v>1282</v>
      </c>
      <c r="C980" s="86">
        <v>97441</v>
      </c>
      <c r="D980" s="87"/>
    </row>
    <row r="981" spans="2:4">
      <c r="B981" s="87" t="s">
        <v>1143</v>
      </c>
      <c r="C981" s="86">
        <v>93111</v>
      </c>
      <c r="D981" s="87"/>
    </row>
    <row r="982" spans="2:4">
      <c r="B982" s="87" t="s">
        <v>1072</v>
      </c>
      <c r="C982" s="86">
        <v>91111</v>
      </c>
      <c r="D982" s="87"/>
    </row>
    <row r="983" spans="2:4">
      <c r="B983" s="87" t="s">
        <v>1240</v>
      </c>
      <c r="C983" s="86">
        <v>96231</v>
      </c>
      <c r="D983" s="87"/>
    </row>
    <row r="984" spans="2:4">
      <c r="B984" s="87" t="s">
        <v>1366</v>
      </c>
      <c r="C984" s="86">
        <v>99831</v>
      </c>
      <c r="D984" s="87"/>
    </row>
    <row r="985" spans="2:4">
      <c r="B985" s="87" t="s">
        <v>1074</v>
      </c>
      <c r="C985" s="86">
        <v>91151</v>
      </c>
      <c r="D985" s="87"/>
    </row>
    <row r="986" spans="2:4">
      <c r="B986" s="87" t="s">
        <v>154</v>
      </c>
      <c r="C986" s="86">
        <v>91154</v>
      </c>
      <c r="D986" s="87"/>
    </row>
    <row r="987" spans="2:4">
      <c r="B987" s="87" t="s">
        <v>101</v>
      </c>
      <c r="C987" s="86">
        <v>90901</v>
      </c>
      <c r="D987" s="87"/>
    </row>
    <row r="988" spans="2:4">
      <c r="B988" s="87" t="s">
        <v>1060</v>
      </c>
      <c r="C988" s="86">
        <v>90941</v>
      </c>
      <c r="D988" s="87"/>
    </row>
    <row r="989" spans="2:4">
      <c r="B989" s="87" t="s">
        <v>1358</v>
      </c>
      <c r="C989" s="86">
        <v>99521</v>
      </c>
      <c r="D989" s="87"/>
    </row>
    <row r="990" spans="2:4">
      <c r="B990" s="87" t="s">
        <v>889</v>
      </c>
      <c r="C990" s="86">
        <v>99527</v>
      </c>
      <c r="D990" s="87"/>
    </row>
    <row r="991" spans="2:4">
      <c r="B991" s="87" t="s">
        <v>885</v>
      </c>
      <c r="C991" s="86">
        <v>99508</v>
      </c>
      <c r="D991" s="87"/>
    </row>
    <row r="992" spans="2:4">
      <c r="B992" s="87" t="s">
        <v>467</v>
      </c>
      <c r="C992" s="86">
        <v>94532</v>
      </c>
      <c r="D992" s="87"/>
    </row>
    <row r="993" spans="2:4">
      <c r="B993" s="87" t="s">
        <v>1378</v>
      </c>
      <c r="C993" s="86">
        <v>91071</v>
      </c>
      <c r="D993" s="87"/>
    </row>
    <row r="994" spans="2:4">
      <c r="B994" s="87" t="s">
        <v>135</v>
      </c>
      <c r="C994" s="86">
        <v>91077</v>
      </c>
      <c r="D994" s="87"/>
    </row>
    <row r="995" spans="2:4">
      <c r="B995" s="87" t="s">
        <v>1113</v>
      </c>
      <c r="C995" s="86">
        <v>92331</v>
      </c>
      <c r="D995" s="87"/>
    </row>
    <row r="996" spans="2:4">
      <c r="B996" s="87" t="s">
        <v>1439</v>
      </c>
      <c r="C996" s="86">
        <v>92414</v>
      </c>
      <c r="D996" s="87"/>
    </row>
    <row r="997" spans="2:4">
      <c r="B997" s="87" t="s">
        <v>1357</v>
      </c>
      <c r="C997" s="86">
        <v>99511</v>
      </c>
      <c r="D997" s="87"/>
    </row>
    <row r="998" spans="2:4">
      <c r="B998" s="87" t="s">
        <v>1372</v>
      </c>
      <c r="C998" s="86">
        <v>99941</v>
      </c>
      <c r="D998" s="87"/>
    </row>
    <row r="999" spans="2:4">
      <c r="B999" s="87" t="s">
        <v>608</v>
      </c>
      <c r="C999" s="86">
        <v>96405</v>
      </c>
      <c r="D999" s="87"/>
    </row>
    <row r="1000" spans="2:4">
      <c r="B1000" s="87" t="s">
        <v>1431</v>
      </c>
      <c r="C1000" s="86">
        <v>98811</v>
      </c>
      <c r="D1000" s="87"/>
    </row>
    <row r="1001" spans="2:4">
      <c r="B1001" s="87" t="s">
        <v>827</v>
      </c>
      <c r="C1001" s="86">
        <v>98817</v>
      </c>
      <c r="D1001" s="87"/>
    </row>
    <row r="1002" spans="2:4">
      <c r="B1002" s="87" t="s">
        <v>1124</v>
      </c>
      <c r="C1002" s="86">
        <v>92561</v>
      </c>
      <c r="D1002" s="87"/>
    </row>
    <row r="1003" spans="2:4">
      <c r="B1003" s="87" t="s">
        <v>770</v>
      </c>
      <c r="C1003" s="86">
        <v>98102</v>
      </c>
      <c r="D1003" s="87"/>
    </row>
    <row r="1004" spans="2:4">
      <c r="B1004" s="87" t="s">
        <v>1216</v>
      </c>
      <c r="C1004" s="86">
        <v>95321</v>
      </c>
      <c r="D1004" s="87"/>
    </row>
    <row r="1005" spans="2:4">
      <c r="B1005" s="87" t="s">
        <v>1105</v>
      </c>
      <c r="C1005" s="86">
        <v>91861</v>
      </c>
      <c r="D1005" s="87"/>
    </row>
    <row r="1006" spans="2:4">
      <c r="B1006" s="87" t="s">
        <v>1116</v>
      </c>
      <c r="C1006" s="86">
        <v>92421</v>
      </c>
      <c r="D1006" s="87"/>
    </row>
    <row r="1007" spans="2:4">
      <c r="B1007" s="87" t="s">
        <v>108</v>
      </c>
      <c r="C1007" s="86">
        <v>91001</v>
      </c>
      <c r="D1007" s="87"/>
    </row>
    <row r="1008" spans="2:4">
      <c r="B1008" s="87" t="s">
        <v>111</v>
      </c>
      <c r="C1008" s="86">
        <v>91004</v>
      </c>
      <c r="D1008" s="87"/>
    </row>
    <row r="1009" spans="2:4">
      <c r="B1009" s="87" t="s">
        <v>110</v>
      </c>
      <c r="C1009" s="86">
        <v>91003</v>
      </c>
      <c r="D1009" s="87"/>
    </row>
    <row r="1010" spans="2:4">
      <c r="B1010" s="87" t="s">
        <v>115</v>
      </c>
      <c r="C1010" s="86">
        <v>91009</v>
      </c>
      <c r="D1010" s="87"/>
    </row>
    <row r="1011" spans="2:4">
      <c r="B1011" s="87" t="s">
        <v>112</v>
      </c>
      <c r="C1011" s="86">
        <v>91006</v>
      </c>
      <c r="D1011" s="87"/>
    </row>
    <row r="1012" spans="2:4">
      <c r="B1012" s="87" t="s">
        <v>1333</v>
      </c>
      <c r="C1012" s="86">
        <v>98711</v>
      </c>
      <c r="D1012" s="87"/>
    </row>
    <row r="1013" spans="2:4">
      <c r="B1013" s="87" t="s">
        <v>824</v>
      </c>
      <c r="C1013" s="86">
        <v>98717</v>
      </c>
      <c r="D1013" s="87"/>
    </row>
    <row r="1014" spans="2:4">
      <c r="B1014" s="87" t="s">
        <v>138</v>
      </c>
      <c r="C1014" s="86">
        <v>91101</v>
      </c>
      <c r="D1014" s="87"/>
    </row>
    <row r="1015" spans="2:4">
      <c r="B1015" s="87" t="s">
        <v>1162</v>
      </c>
      <c r="C1015" s="86">
        <v>93531</v>
      </c>
      <c r="D1015" s="87"/>
    </row>
    <row r="1016" spans="2:4">
      <c r="B1016" s="87" t="s">
        <v>371</v>
      </c>
      <c r="C1016" s="86">
        <v>93537</v>
      </c>
      <c r="D1016" s="87"/>
    </row>
    <row r="1017" spans="2:4">
      <c r="B1017" s="87" t="s">
        <v>1277</v>
      </c>
      <c r="C1017" s="86">
        <v>97111</v>
      </c>
      <c r="D1017" s="87"/>
    </row>
    <row r="1018" spans="2:4">
      <c r="B1018" s="87" t="s">
        <v>157</v>
      </c>
      <c r="C1018" s="86">
        <v>91201</v>
      </c>
      <c r="D1018" s="87"/>
    </row>
    <row r="1019" spans="2:4">
      <c r="B1019" s="87" t="s">
        <v>159</v>
      </c>
      <c r="C1019" s="86">
        <v>91203</v>
      </c>
      <c r="D1019" s="87"/>
    </row>
    <row r="1020" spans="2:4">
      <c r="B1020" s="87" t="s">
        <v>161</v>
      </c>
      <c r="C1020" s="86">
        <v>91208</v>
      </c>
      <c r="D1020" s="87"/>
    </row>
    <row r="1021" spans="2:4">
      <c r="B1021" s="87" t="s">
        <v>160</v>
      </c>
      <c r="C1021" s="86">
        <v>91206</v>
      </c>
      <c r="D1021" s="87"/>
    </row>
    <row r="1022" spans="2:4">
      <c r="B1022" s="87" t="s">
        <v>158</v>
      </c>
      <c r="C1022" s="86">
        <v>91202</v>
      </c>
      <c r="D1022" s="87"/>
    </row>
    <row r="1023" spans="2:4">
      <c r="B1023" s="87" t="s">
        <v>1373</v>
      </c>
      <c r="C1023" s="86">
        <v>90111</v>
      </c>
      <c r="D1023" s="87"/>
    </row>
    <row r="1024" spans="2:4">
      <c r="B1024" s="87" t="s">
        <v>49</v>
      </c>
      <c r="C1024" s="86">
        <v>90117</v>
      </c>
      <c r="D1024" s="87"/>
    </row>
    <row r="1025" spans="2:4">
      <c r="B1025" s="87" t="s">
        <v>1030</v>
      </c>
      <c r="C1025" s="86">
        <v>90011</v>
      </c>
      <c r="D1025" s="87"/>
    </row>
    <row r="1026" spans="2:4">
      <c r="B1026" s="87" t="s">
        <v>1172</v>
      </c>
      <c r="C1026" s="86">
        <v>93931</v>
      </c>
      <c r="D1026" s="87"/>
    </row>
    <row r="1027" spans="2:4">
      <c r="B1027" s="87" t="s">
        <v>174</v>
      </c>
      <c r="C1027" s="91">
        <v>91306</v>
      </c>
      <c r="D1027" s="87"/>
    </row>
    <row r="1028" spans="2:4">
      <c r="B1028" s="87" t="s">
        <v>175</v>
      </c>
      <c r="C1028" s="91">
        <v>91308</v>
      </c>
      <c r="D1028" s="87"/>
    </row>
    <row r="1029" spans="2:4">
      <c r="B1029" s="87" t="s">
        <v>172</v>
      </c>
      <c r="C1029" s="86">
        <v>91301</v>
      </c>
      <c r="D1029" s="87"/>
    </row>
    <row r="1030" spans="2:4">
      <c r="B1030" s="87" t="s">
        <v>1090</v>
      </c>
      <c r="C1030" s="86">
        <v>91461</v>
      </c>
      <c r="D1030" s="87"/>
    </row>
    <row r="1031" spans="2:4">
      <c r="B1031" s="87" t="s">
        <v>1062</v>
      </c>
      <c r="C1031" s="86">
        <v>91010</v>
      </c>
      <c r="D1031" s="87"/>
    </row>
    <row r="1032" spans="2:4">
      <c r="B1032" s="87" t="s">
        <v>113</v>
      </c>
      <c r="C1032" s="86">
        <v>91007</v>
      </c>
      <c r="D1032" s="87"/>
    </row>
    <row r="1033" spans="2:4">
      <c r="B1033" s="87" t="s">
        <v>182</v>
      </c>
      <c r="C1033" s="86">
        <v>91401</v>
      </c>
      <c r="D1033" s="87"/>
    </row>
    <row r="1034" spans="2:4">
      <c r="B1034" s="87" t="s">
        <v>1149</v>
      </c>
      <c r="C1034" s="86">
        <v>93171</v>
      </c>
      <c r="D1034" s="87"/>
    </row>
    <row r="1035" spans="2:4">
      <c r="B1035" s="87" t="s">
        <v>192</v>
      </c>
      <c r="C1035" s="86">
        <v>91501</v>
      </c>
      <c r="D1035" s="87"/>
    </row>
    <row r="1036" spans="2:4">
      <c r="B1036" s="87" t="s">
        <v>193</v>
      </c>
      <c r="C1036" s="86">
        <v>91504</v>
      </c>
      <c r="D1036" s="87"/>
    </row>
    <row r="1037" spans="2:4">
      <c r="B1037" s="87" t="s">
        <v>1245</v>
      </c>
      <c r="C1037" s="86">
        <v>96312</v>
      </c>
      <c r="D1037" s="87"/>
    </row>
    <row r="1038" spans="2:4">
      <c r="B1038" s="87" t="s">
        <v>1241</v>
      </c>
      <c r="C1038" s="86">
        <v>96241</v>
      </c>
      <c r="D1038" s="87"/>
    </row>
    <row r="1039" spans="2:4">
      <c r="B1039" s="87" t="s">
        <v>1192</v>
      </c>
      <c r="C1039" s="86">
        <v>94431</v>
      </c>
      <c r="D1039" s="87"/>
    </row>
    <row r="1040" spans="2:4">
      <c r="B1040" s="87" t="s">
        <v>459</v>
      </c>
      <c r="C1040" s="86">
        <v>94437</v>
      </c>
      <c r="D1040" s="87"/>
    </row>
    <row r="1041" spans="2:4">
      <c r="B1041" s="87" t="s">
        <v>1097</v>
      </c>
      <c r="C1041" s="86">
        <v>91671</v>
      </c>
      <c r="D1041" s="87"/>
    </row>
    <row r="1042" spans="2:4">
      <c r="B1042" s="87" t="s">
        <v>114</v>
      </c>
      <c r="C1042" s="86">
        <v>91008</v>
      </c>
      <c r="D1042" s="87"/>
    </row>
    <row r="1043" spans="2:4">
      <c r="B1043" s="87" t="s">
        <v>622</v>
      </c>
      <c r="C1043" s="86">
        <v>96512</v>
      </c>
      <c r="D1043" s="87"/>
    </row>
    <row r="1044" spans="2:4">
      <c r="B1044" s="87" t="s">
        <v>619</v>
      </c>
      <c r="C1044" s="86">
        <v>96507</v>
      </c>
      <c r="D1044" s="87"/>
    </row>
    <row r="1045" spans="2:4">
      <c r="B1045" s="87" t="s">
        <v>1258</v>
      </c>
      <c r="C1045" s="86">
        <v>96521</v>
      </c>
      <c r="D1045" s="87"/>
    </row>
    <row r="1046" spans="2:4">
      <c r="B1046" s="87" t="s">
        <v>1066</v>
      </c>
      <c r="C1046" s="86">
        <v>91024</v>
      </c>
      <c r="D1046" s="87"/>
    </row>
    <row r="1047" spans="2:4">
      <c r="B1047" s="87" t="s">
        <v>1273</v>
      </c>
      <c r="C1047" s="86">
        <v>96821</v>
      </c>
      <c r="D1047" s="87"/>
    </row>
    <row r="1048" spans="2:4">
      <c r="B1048" s="87" t="s">
        <v>194</v>
      </c>
      <c r="C1048" s="86">
        <v>91601</v>
      </c>
      <c r="D1048" s="87"/>
    </row>
    <row r="1049" spans="2:4">
      <c r="B1049" s="87" t="s">
        <v>195</v>
      </c>
      <c r="C1049" s="86">
        <v>91604</v>
      </c>
      <c r="D1049" s="87"/>
    </row>
    <row r="1050" spans="2:4">
      <c r="B1050" s="87" t="s">
        <v>1250</v>
      </c>
      <c r="C1050" s="86">
        <v>96391</v>
      </c>
      <c r="D1050" s="87"/>
    </row>
    <row r="1051" spans="2:4">
      <c r="B1051" s="87" t="s">
        <v>1344</v>
      </c>
      <c r="C1051" s="86">
        <v>99221</v>
      </c>
      <c r="D1051" s="87"/>
    </row>
    <row r="1052" spans="2:4">
      <c r="B1052" s="87" t="s">
        <v>1069</v>
      </c>
      <c r="C1052" s="86">
        <v>91051</v>
      </c>
      <c r="D1052" s="87"/>
    </row>
    <row r="1053" spans="2:4">
      <c r="B1053" s="87" t="s">
        <v>207</v>
      </c>
      <c r="C1053" s="86">
        <v>91701</v>
      </c>
      <c r="D1053" s="87"/>
    </row>
    <row r="1054" spans="2:4">
      <c r="B1054" s="87" t="s">
        <v>208</v>
      </c>
      <c r="C1054" s="86">
        <v>91704</v>
      </c>
      <c r="D1054" s="87"/>
    </row>
    <row r="1055" spans="2:4">
      <c r="B1055" s="87" t="s">
        <v>209</v>
      </c>
      <c r="C1055" s="86">
        <v>91706</v>
      </c>
      <c r="D1055" s="87"/>
    </row>
    <row r="1056" spans="2:4">
      <c r="B1056" s="87" t="s">
        <v>1107</v>
      </c>
      <c r="C1056" s="86">
        <v>91881</v>
      </c>
      <c r="D1056" s="87"/>
    </row>
    <row r="1057" spans="2:4">
      <c r="B1057" s="87" t="s">
        <v>211</v>
      </c>
      <c r="C1057" s="86">
        <v>91801</v>
      </c>
      <c r="D1057" s="87"/>
    </row>
    <row r="1058" spans="2:4">
      <c r="B1058" s="87" t="s">
        <v>212</v>
      </c>
      <c r="C1058" s="86">
        <v>91804</v>
      </c>
      <c r="D1058" s="87"/>
    </row>
    <row r="1059" spans="2:4">
      <c r="B1059" s="87" t="s">
        <v>1099</v>
      </c>
      <c r="C1059" s="86">
        <v>91691</v>
      </c>
      <c r="D1059" s="87"/>
    </row>
    <row r="1060" spans="2:4">
      <c r="B1060" s="87" t="s">
        <v>863</v>
      </c>
      <c r="C1060" s="86">
        <v>99222</v>
      </c>
      <c r="D1060" s="87"/>
    </row>
    <row r="1061" spans="2:4">
      <c r="B1061" s="87" t="s">
        <v>569</v>
      </c>
      <c r="C1061" s="86">
        <v>96009</v>
      </c>
      <c r="D1061" s="87"/>
    </row>
    <row r="1062" spans="2:4">
      <c r="B1062" s="87" t="s">
        <v>1118</v>
      </c>
      <c r="C1062" s="86">
        <v>92441</v>
      </c>
      <c r="D1062" s="87"/>
    </row>
    <row r="1063" spans="2:4">
      <c r="B1063" s="87" t="s">
        <v>261</v>
      </c>
      <c r="C1063" s="86">
        <v>92444</v>
      </c>
      <c r="D1063" s="87"/>
    </row>
    <row r="1064" spans="2:4">
      <c r="B1064" s="87" t="s">
        <v>1272</v>
      </c>
      <c r="C1064" s="86">
        <v>96811</v>
      </c>
      <c r="D1064" s="87"/>
    </row>
    <row r="1065" spans="2:4">
      <c r="B1065" s="87" t="s">
        <v>565</v>
      </c>
      <c r="C1065" s="86">
        <v>96003</v>
      </c>
      <c r="D1065" s="87"/>
    </row>
    <row r="1066" spans="2:4">
      <c r="B1066" s="87" t="s">
        <v>1412</v>
      </c>
      <c r="C1066" s="86">
        <v>96011</v>
      </c>
      <c r="D1066" s="87"/>
    </row>
    <row r="1067" spans="2:4">
      <c r="B1067" s="87" t="s">
        <v>571</v>
      </c>
      <c r="C1067" s="86">
        <v>96012</v>
      </c>
      <c r="D1067" s="87"/>
    </row>
    <row r="1068" spans="2:4">
      <c r="B1068" s="87" t="s">
        <v>572</v>
      </c>
      <c r="C1068" s="86">
        <v>96018</v>
      </c>
      <c r="D1068" s="87"/>
    </row>
    <row r="1069" spans="2:4">
      <c r="B1069" s="87" t="s">
        <v>567</v>
      </c>
      <c r="C1069" s="86">
        <v>96005</v>
      </c>
      <c r="D1069" s="87"/>
    </row>
    <row r="1070" spans="2:4">
      <c r="B1070" s="87" t="s">
        <v>225</v>
      </c>
      <c r="C1070" s="86">
        <v>91901</v>
      </c>
      <c r="D1070" s="87"/>
    </row>
    <row r="1071" spans="2:4">
      <c r="B1071" s="87" t="s">
        <v>227</v>
      </c>
      <c r="C1071" s="86">
        <v>91904</v>
      </c>
      <c r="D1071" s="87"/>
    </row>
    <row r="1072" spans="2:4">
      <c r="B1072" s="87" t="s">
        <v>226</v>
      </c>
      <c r="C1072" s="86">
        <v>91903</v>
      </c>
      <c r="D1072" s="87"/>
    </row>
    <row r="1073" spans="2:4">
      <c r="B1073" s="87" t="s">
        <v>232</v>
      </c>
      <c r="C1073" s="86">
        <v>92001</v>
      </c>
      <c r="D1073" s="87"/>
    </row>
    <row r="1074" spans="2:4">
      <c r="B1074" s="87" t="s">
        <v>1397</v>
      </c>
      <c r="C1074" s="86">
        <v>93641</v>
      </c>
      <c r="D1074" s="87"/>
    </row>
    <row r="1075" spans="2:4">
      <c r="B1075" s="87" t="s">
        <v>384</v>
      </c>
      <c r="C1075" s="86">
        <v>93647</v>
      </c>
      <c r="D1075" s="87"/>
    </row>
    <row r="1076" spans="2:4">
      <c r="B1076" s="87" t="s">
        <v>1305</v>
      </c>
      <c r="C1076" s="86">
        <v>98041</v>
      </c>
      <c r="D1076" s="87"/>
    </row>
    <row r="1077" spans="2:4">
      <c r="B1077" s="87" t="s">
        <v>630</v>
      </c>
      <c r="C1077" s="86">
        <v>96612</v>
      </c>
      <c r="D1077" s="87"/>
    </row>
    <row r="1078" spans="2:4">
      <c r="B1078" s="87" t="s">
        <v>1052</v>
      </c>
      <c r="C1078" s="86">
        <v>90751</v>
      </c>
      <c r="D1078" s="87"/>
    </row>
    <row r="1079" spans="2:4">
      <c r="B1079" s="87" t="s">
        <v>237</v>
      </c>
      <c r="C1079" s="86">
        <v>92101</v>
      </c>
      <c r="D1079" s="87"/>
    </row>
    <row r="1080" spans="2:4">
      <c r="B1080" s="87" t="s">
        <v>238</v>
      </c>
      <c r="C1080" s="86">
        <v>92104</v>
      </c>
      <c r="D1080" s="87"/>
    </row>
    <row r="1081" spans="2:4">
      <c r="B1081" s="87" t="s">
        <v>915</v>
      </c>
      <c r="C1081" s="86">
        <v>99818</v>
      </c>
      <c r="D1081" s="87"/>
    </row>
    <row r="1082" spans="2:4">
      <c r="B1082" s="87" t="s">
        <v>1101</v>
      </c>
      <c r="C1082" s="86">
        <v>91821</v>
      </c>
      <c r="D1082" s="87"/>
    </row>
    <row r="1083" spans="2:4">
      <c r="B1083" s="87" t="s">
        <v>1059</v>
      </c>
      <c r="C1083" s="86">
        <v>90931</v>
      </c>
      <c r="D1083" s="87"/>
    </row>
    <row r="1084" spans="2:4">
      <c r="B1084" s="87" t="s">
        <v>242</v>
      </c>
      <c r="C1084" s="86">
        <v>92201</v>
      </c>
      <c r="D1084" s="87"/>
    </row>
    <row r="1085" spans="2:4">
      <c r="B1085" s="87" t="s">
        <v>1207</v>
      </c>
      <c r="C1085" s="86">
        <v>95131</v>
      </c>
      <c r="D1085" s="87"/>
    </row>
    <row r="1086" spans="2:4">
      <c r="B1086" s="87" t="s">
        <v>1442</v>
      </c>
      <c r="C1086" s="86">
        <v>93441</v>
      </c>
      <c r="D1086" s="87"/>
    </row>
    <row r="1087" spans="2:4">
      <c r="B1087" s="87" t="s">
        <v>361</v>
      </c>
      <c r="C1087" s="86">
        <v>93442</v>
      </c>
      <c r="D1087" s="87"/>
    </row>
    <row r="1088" spans="2:4">
      <c r="B1088" s="87" t="s">
        <v>1310</v>
      </c>
      <c r="C1088" s="86">
        <v>98091</v>
      </c>
      <c r="D1088" s="87"/>
    </row>
    <row r="1089" spans="2:4">
      <c r="B1089" s="87" t="s">
        <v>243</v>
      </c>
      <c r="C1089" s="86">
        <v>92301</v>
      </c>
      <c r="D1089" s="87"/>
    </row>
    <row r="1090" spans="2:4">
      <c r="B1090" s="87" t="s">
        <v>244</v>
      </c>
      <c r="C1090" s="86">
        <v>92302</v>
      </c>
      <c r="D1090" s="87"/>
    </row>
    <row r="1091" spans="2:4">
      <c r="B1091" s="87" t="s">
        <v>1427</v>
      </c>
      <c r="C1091" s="86">
        <v>98211</v>
      </c>
      <c r="D1091" s="87"/>
    </row>
    <row r="1092" spans="2:4">
      <c r="B1092" s="87" t="s">
        <v>784</v>
      </c>
      <c r="C1092" s="86">
        <v>98218</v>
      </c>
      <c r="D1092" s="87"/>
    </row>
    <row r="1093" spans="2:4">
      <c r="B1093" s="87" t="s">
        <v>623</v>
      </c>
      <c r="C1093" s="86">
        <v>96519</v>
      </c>
      <c r="D1093" s="87"/>
    </row>
    <row r="1094" spans="2:4">
      <c r="B1094" s="87" t="s">
        <v>270</v>
      </c>
      <c r="C1094" s="86">
        <v>92508</v>
      </c>
      <c r="D1094" s="87"/>
    </row>
    <row r="1095" spans="2:4">
      <c r="B1095" s="87" t="s">
        <v>1188</v>
      </c>
      <c r="C1095" s="86">
        <v>94341</v>
      </c>
      <c r="D1095" s="87"/>
    </row>
    <row r="1096" spans="2:4">
      <c r="B1096" s="87" t="s">
        <v>1199</v>
      </c>
      <c r="C1096" s="86">
        <v>94641</v>
      </c>
      <c r="D1096" s="87"/>
    </row>
    <row r="1097" spans="2:4">
      <c r="B1097" s="87" t="s">
        <v>1055</v>
      </c>
      <c r="C1097" s="86">
        <v>90813</v>
      </c>
      <c r="D1097" s="87"/>
    </row>
    <row r="1098" spans="2:4">
      <c r="B1098" s="87" t="s">
        <v>428</v>
      </c>
      <c r="C1098" s="86">
        <v>94168</v>
      </c>
      <c r="D1098" s="87"/>
    </row>
    <row r="1099" spans="2:4">
      <c r="B1099" s="87" t="s">
        <v>1334</v>
      </c>
      <c r="C1099" s="86">
        <v>98911</v>
      </c>
      <c r="D1099" s="87"/>
    </row>
    <row r="1100" spans="2:4">
      <c r="B1100" s="87" t="s">
        <v>1288</v>
      </c>
      <c r="C1100" s="86">
        <v>97521</v>
      </c>
      <c r="D1100" s="87"/>
    </row>
    <row r="1101" spans="2:4">
      <c r="B1101" s="87" t="s">
        <v>252</v>
      </c>
      <c r="C1101" s="86">
        <v>92401</v>
      </c>
      <c r="D1101" s="87"/>
    </row>
    <row r="1102" spans="2:4">
      <c r="B1102" s="87" t="s">
        <v>1381</v>
      </c>
      <c r="C1102" s="86">
        <v>91311</v>
      </c>
      <c r="D1102" s="87"/>
    </row>
    <row r="1103" spans="2:4">
      <c r="B1103" s="87" t="s">
        <v>177</v>
      </c>
      <c r="C1103" s="86">
        <v>91317</v>
      </c>
      <c r="D1103" s="87"/>
    </row>
    <row r="1104" spans="2:4">
      <c r="B1104" s="87" t="s">
        <v>1082</v>
      </c>
      <c r="C1104" s="86">
        <v>91261</v>
      </c>
      <c r="D1104" s="87"/>
    </row>
    <row r="1105" spans="2:4">
      <c r="B1105" s="87" t="s">
        <v>1104</v>
      </c>
      <c r="C1105" s="86">
        <v>91851</v>
      </c>
      <c r="D1105" s="87"/>
    </row>
    <row r="1106" spans="2:4">
      <c r="B1106" s="87" t="s">
        <v>685</v>
      </c>
      <c r="C1106" s="86">
        <v>97408</v>
      </c>
      <c r="D1106" s="87"/>
    </row>
    <row r="1107" spans="2:4">
      <c r="B1107" s="87" t="s">
        <v>1263</v>
      </c>
      <c r="C1107" s="86">
        <v>96641</v>
      </c>
      <c r="D1107" s="87"/>
    </row>
    <row r="1108" spans="2:4">
      <c r="B1108" s="87" t="s">
        <v>1142</v>
      </c>
      <c r="C1108" s="86">
        <v>93031</v>
      </c>
      <c r="D1108" s="87"/>
    </row>
    <row r="1109" spans="2:4">
      <c r="B1109" s="87" t="s">
        <v>316</v>
      </c>
      <c r="C1109" s="86">
        <v>93027</v>
      </c>
      <c r="D1109" s="87"/>
    </row>
    <row r="1110" spans="2:4">
      <c r="B1110" s="87" t="s">
        <v>1232</v>
      </c>
      <c r="C1110" s="86">
        <v>96051</v>
      </c>
      <c r="D1110" s="87"/>
    </row>
    <row r="1111" spans="2:4">
      <c r="B1111" s="87" t="s">
        <v>1125</v>
      </c>
      <c r="C1111" s="86">
        <v>92571</v>
      </c>
      <c r="D1111" s="87"/>
    </row>
    <row r="1112" spans="2:4">
      <c r="B1112" s="87" t="s">
        <v>1166</v>
      </c>
      <c r="C1112" s="86">
        <v>93631</v>
      </c>
      <c r="D1112" s="87"/>
    </row>
    <row r="1113" spans="2:4">
      <c r="B1113" s="87" t="s">
        <v>264</v>
      </c>
      <c r="C1113" s="86">
        <v>92501</v>
      </c>
      <c r="D1113" s="87"/>
    </row>
    <row r="1114" spans="2:4">
      <c r="B1114" s="87" t="s">
        <v>266</v>
      </c>
      <c r="C1114" s="86">
        <v>92504</v>
      </c>
      <c r="D1114" s="87"/>
    </row>
    <row r="1115" spans="2:4">
      <c r="B1115" s="87" t="s">
        <v>268</v>
      </c>
      <c r="C1115" s="86">
        <v>92506</v>
      </c>
      <c r="D1115" s="87"/>
    </row>
    <row r="1116" spans="2:4">
      <c r="B1116" s="87" t="s">
        <v>267</v>
      </c>
      <c r="C1116" s="86">
        <v>92505</v>
      </c>
      <c r="D1116" s="87"/>
    </row>
    <row r="1117" spans="2:4">
      <c r="B1117" s="87" t="s">
        <v>1401</v>
      </c>
      <c r="C1117" s="86">
        <v>93921</v>
      </c>
      <c r="D1117" s="87"/>
    </row>
    <row r="1118" spans="2:4">
      <c r="B1118" s="87" t="s">
        <v>1356</v>
      </c>
      <c r="C1118" s="86">
        <v>99431</v>
      </c>
      <c r="D1118" s="87"/>
    </row>
    <row r="1119" spans="2:4">
      <c r="B1119" s="87" t="s">
        <v>279</v>
      </c>
      <c r="C1119" s="86">
        <v>92601</v>
      </c>
      <c r="D1119" s="87"/>
    </row>
    <row r="1120" spans="2:4">
      <c r="B1120" s="87" t="s">
        <v>281</v>
      </c>
      <c r="C1120" s="86">
        <v>92604</v>
      </c>
      <c r="D1120" s="87"/>
    </row>
    <row r="1121" spans="2:4">
      <c r="B1121" s="87" t="s">
        <v>283</v>
      </c>
      <c r="C1121" s="86">
        <v>92608</v>
      </c>
      <c r="D1121" s="87"/>
    </row>
    <row r="1122" spans="2:4">
      <c r="B1122" s="87" t="s">
        <v>294</v>
      </c>
      <c r="C1122" s="86">
        <v>92701</v>
      </c>
      <c r="D1122" s="87"/>
    </row>
    <row r="1123" spans="2:4">
      <c r="B1123" s="87" t="s">
        <v>295</v>
      </c>
      <c r="C1123" s="86">
        <v>92704</v>
      </c>
      <c r="D1123" s="87"/>
    </row>
    <row r="1124" spans="2:4">
      <c r="B1124" s="87" t="s">
        <v>1167</v>
      </c>
      <c r="C1124" s="86">
        <v>93651</v>
      </c>
      <c r="D1124" s="87"/>
    </row>
    <row r="1125" spans="2:4">
      <c r="B1125" s="87" t="s">
        <v>296</v>
      </c>
      <c r="C1125" s="86">
        <v>92801</v>
      </c>
      <c r="D1125" s="87"/>
    </row>
    <row r="1126" spans="2:4">
      <c r="B1126" s="87" t="s">
        <v>298</v>
      </c>
      <c r="C1126" s="86">
        <v>92804</v>
      </c>
      <c r="D1126" s="87"/>
    </row>
    <row r="1127" spans="2:4">
      <c r="B1127" s="87" t="s">
        <v>297</v>
      </c>
      <c r="C1127" s="86">
        <v>92802</v>
      </c>
      <c r="D1127" s="87"/>
    </row>
    <row r="1128" spans="2:4">
      <c r="B1128" s="87" t="s">
        <v>1235</v>
      </c>
      <c r="C1128" s="86">
        <v>96081</v>
      </c>
      <c r="D1128" s="87"/>
    </row>
    <row r="1129" spans="2:4">
      <c r="B1129" s="87" t="s">
        <v>305</v>
      </c>
      <c r="C1129" s="86">
        <v>92901</v>
      </c>
      <c r="D1129" s="87"/>
    </row>
    <row r="1130" spans="2:4">
      <c r="B1130" s="87" t="s">
        <v>312</v>
      </c>
      <c r="C1130" s="86">
        <v>93001</v>
      </c>
      <c r="D1130" s="87"/>
    </row>
    <row r="1131" spans="2:4">
      <c r="B1131" s="87" t="s">
        <v>313</v>
      </c>
      <c r="C1131" s="86">
        <v>93009</v>
      </c>
      <c r="D1131" s="87"/>
    </row>
    <row r="1132" spans="2:4">
      <c r="B1132" s="87" t="s">
        <v>1139</v>
      </c>
      <c r="C1132" s="86">
        <v>92921</v>
      </c>
      <c r="D1132" s="87"/>
    </row>
    <row r="1133" spans="2:4">
      <c r="B1133" s="87" t="s">
        <v>1330</v>
      </c>
      <c r="C1133" s="86">
        <v>98621</v>
      </c>
      <c r="D1133" s="87"/>
    </row>
    <row r="1134" spans="2:4">
      <c r="B1134" s="87" t="s">
        <v>817</v>
      </c>
      <c r="C1134" s="86">
        <v>98627</v>
      </c>
      <c r="D1134" s="87"/>
    </row>
    <row r="1135" spans="2:4">
      <c r="B1135" s="87" t="s">
        <v>1079</v>
      </c>
      <c r="C1135" s="86">
        <v>91221</v>
      </c>
      <c r="D1135" s="87"/>
    </row>
    <row r="1136" spans="2:4">
      <c r="B1136" s="87" t="s">
        <v>1138</v>
      </c>
      <c r="C1136" s="86">
        <v>92861</v>
      </c>
      <c r="D1136" s="87"/>
    </row>
    <row r="1137" spans="2:4">
      <c r="B1137" s="87" t="s">
        <v>1185</v>
      </c>
      <c r="C1137" s="86">
        <v>94311</v>
      </c>
      <c r="D1137" s="87"/>
    </row>
    <row r="1138" spans="2:4">
      <c r="B1138" s="87" t="s">
        <v>444</v>
      </c>
      <c r="C1138" s="86">
        <v>94317</v>
      </c>
      <c r="D1138" s="87"/>
    </row>
    <row r="1139" spans="2:4">
      <c r="B1139" s="87" t="s">
        <v>443</v>
      </c>
      <c r="C1139" s="86">
        <v>94313</v>
      </c>
      <c r="D1139" s="87"/>
    </row>
    <row r="1140" spans="2:4">
      <c r="B1140" s="87" t="s">
        <v>318</v>
      </c>
      <c r="C1140" s="86">
        <v>93101</v>
      </c>
      <c r="D1140" s="87"/>
    </row>
    <row r="1141" spans="2:4">
      <c r="B1141" s="87" t="s">
        <v>1441</v>
      </c>
      <c r="C1141" s="86">
        <v>93103</v>
      </c>
      <c r="D1141" s="87"/>
    </row>
    <row r="1142" spans="2:4">
      <c r="B1142" s="87" t="s">
        <v>319</v>
      </c>
      <c r="C1142" s="86">
        <v>93108</v>
      </c>
      <c r="D1142" s="87"/>
    </row>
    <row r="1143" spans="2:4">
      <c r="B1143" s="87" t="s">
        <v>1392</v>
      </c>
      <c r="C1143" s="86">
        <v>93211</v>
      </c>
      <c r="D1143" s="87"/>
    </row>
    <row r="1144" spans="2:4">
      <c r="B1144" s="87" t="s">
        <v>337</v>
      </c>
      <c r="C1144" s="86">
        <v>93212</v>
      </c>
      <c r="D1144" s="87"/>
    </row>
    <row r="1145" spans="2:4">
      <c r="B1145" s="87" t="s">
        <v>332</v>
      </c>
      <c r="C1145" s="86">
        <v>93201</v>
      </c>
      <c r="D1145" s="87"/>
    </row>
    <row r="1146" spans="2:4">
      <c r="B1146" s="87" t="s">
        <v>334</v>
      </c>
      <c r="C1146" s="86">
        <v>93204</v>
      </c>
      <c r="D1146" s="87"/>
    </row>
    <row r="1147" spans="2:4">
      <c r="B1147" s="87" t="s">
        <v>859</v>
      </c>
      <c r="C1147" s="86">
        <v>99212</v>
      </c>
      <c r="D1147" s="87"/>
    </row>
    <row r="1148" spans="2:4">
      <c r="B1148" s="87" t="s">
        <v>660</v>
      </c>
      <c r="C1148" s="86">
        <v>97005</v>
      </c>
      <c r="D1148" s="87"/>
    </row>
    <row r="1149" spans="2:4">
      <c r="B1149" s="87" t="s">
        <v>1371</v>
      </c>
      <c r="C1149" s="86">
        <v>99931</v>
      </c>
      <c r="D1149" s="87"/>
    </row>
    <row r="1150" spans="2:4">
      <c r="B1150" s="87" t="s">
        <v>1303</v>
      </c>
      <c r="C1150" s="86">
        <v>98021</v>
      </c>
      <c r="D1150" s="87"/>
    </row>
    <row r="1151" spans="2:4">
      <c r="B1151" s="87" t="s">
        <v>761</v>
      </c>
      <c r="C1151" s="86">
        <v>98023</v>
      </c>
      <c r="D1151" s="87"/>
    </row>
    <row r="1152" spans="2:4">
      <c r="B1152" s="87" t="s">
        <v>35</v>
      </c>
      <c r="C1152" s="86">
        <v>70505</v>
      </c>
      <c r="D1152" s="87"/>
    </row>
    <row r="1153" spans="2:4">
      <c r="B1153" s="87" t="s">
        <v>893</v>
      </c>
      <c r="C1153" s="86">
        <v>99603</v>
      </c>
      <c r="D1153" s="87"/>
    </row>
    <row r="1154" spans="2:4">
      <c r="B1154" s="87" t="s">
        <v>896</v>
      </c>
      <c r="C1154" s="86">
        <v>99610</v>
      </c>
      <c r="D1154" s="87"/>
    </row>
    <row r="1155" spans="2:4">
      <c r="B1155" s="87" t="s">
        <v>1132</v>
      </c>
      <c r="C1155" s="86">
        <v>92681</v>
      </c>
      <c r="D1155" s="87"/>
    </row>
    <row r="1156" spans="2:4">
      <c r="B1156" s="87" t="s">
        <v>1425</v>
      </c>
      <c r="C1156" s="86">
        <v>97951</v>
      </c>
      <c r="D1156" s="87"/>
    </row>
    <row r="1157" spans="2:4">
      <c r="B1157" s="87" t="s">
        <v>752</v>
      </c>
      <c r="C1157" s="86">
        <v>97957</v>
      </c>
      <c r="D1157" s="87"/>
    </row>
    <row r="1158" spans="2:4">
      <c r="B1158" s="87" t="s">
        <v>1112</v>
      </c>
      <c r="C1158" s="86">
        <v>92111</v>
      </c>
      <c r="D1158" s="87"/>
    </row>
    <row r="1159" spans="2:4">
      <c r="B1159" s="87" t="s">
        <v>339</v>
      </c>
      <c r="C1159" s="86">
        <v>93301</v>
      </c>
      <c r="D1159" s="87"/>
    </row>
    <row r="1160" spans="2:4">
      <c r="B1160" s="87" t="s">
        <v>340</v>
      </c>
      <c r="C1160" s="86">
        <v>93304</v>
      </c>
      <c r="D1160" s="87"/>
    </row>
    <row r="1161" spans="2:4">
      <c r="B1161" s="87" t="s">
        <v>341</v>
      </c>
      <c r="C1161" s="86">
        <v>93305</v>
      </c>
      <c r="D1161" s="87"/>
    </row>
    <row r="1162" spans="2:4">
      <c r="B1162" s="87" t="s">
        <v>857</v>
      </c>
      <c r="C1162" s="86">
        <v>99210</v>
      </c>
      <c r="D1162" s="87"/>
    </row>
    <row r="1163" spans="2:4">
      <c r="B1163" s="87" t="s">
        <v>663</v>
      </c>
      <c r="C1163" s="86">
        <v>97011</v>
      </c>
      <c r="D1163" s="87"/>
    </row>
    <row r="1164" spans="2:4">
      <c r="B1164" s="87" t="s">
        <v>665</v>
      </c>
      <c r="C1164" s="86">
        <v>97013</v>
      </c>
      <c r="D1164" s="87"/>
    </row>
    <row r="1165" spans="2:4">
      <c r="B1165" s="87" t="s">
        <v>664</v>
      </c>
      <c r="C1165" s="86">
        <v>97012</v>
      </c>
      <c r="D1165" s="87"/>
    </row>
    <row r="1166" spans="2:4">
      <c r="B1166" s="87" t="s">
        <v>667</v>
      </c>
      <c r="C1166" s="86">
        <v>97018</v>
      </c>
      <c r="D1166" s="87"/>
    </row>
    <row r="1167" spans="2:4">
      <c r="B1167" s="87" t="s">
        <v>1057</v>
      </c>
      <c r="C1167" s="86">
        <v>90911</v>
      </c>
      <c r="D1167" s="87"/>
    </row>
    <row r="1168" spans="2:4">
      <c r="B1168" s="87" t="s">
        <v>103</v>
      </c>
      <c r="C1168" s="86">
        <v>90917</v>
      </c>
      <c r="D1168" s="87"/>
    </row>
    <row r="1169" spans="2:4">
      <c r="B1169" s="87" t="s">
        <v>1047</v>
      </c>
      <c r="C1169" s="86">
        <v>90641</v>
      </c>
      <c r="D1169" s="87"/>
    </row>
    <row r="1170" spans="2:4">
      <c r="B1170" s="87" t="s">
        <v>1332</v>
      </c>
      <c r="C1170" s="86">
        <v>98641</v>
      </c>
      <c r="D1170" s="87"/>
    </row>
    <row r="1171" spans="2:4">
      <c r="B1171" s="87" t="s">
        <v>821</v>
      </c>
      <c r="C1171" s="86">
        <v>98647</v>
      </c>
      <c r="D1171" s="87"/>
    </row>
    <row r="1172" spans="2:4">
      <c r="B1172" s="87" t="s">
        <v>1314</v>
      </c>
      <c r="C1172" s="86">
        <v>98161</v>
      </c>
      <c r="D1172" s="87"/>
    </row>
    <row r="1173" spans="2:4">
      <c r="B1173" s="87" t="s">
        <v>1292</v>
      </c>
      <c r="C1173" s="86">
        <v>97731</v>
      </c>
      <c r="D1173" s="87"/>
    </row>
    <row r="1174" spans="2:4">
      <c r="B1174" s="87" t="s">
        <v>1368</v>
      </c>
      <c r="C1174" s="86">
        <v>99851</v>
      </c>
      <c r="D1174" s="87"/>
    </row>
    <row r="1175" spans="2:4">
      <c r="B1175" s="87" t="s">
        <v>1032</v>
      </c>
      <c r="C1175" s="86">
        <v>90131</v>
      </c>
      <c r="D1175" s="87"/>
    </row>
    <row r="1176" spans="2:4">
      <c r="B1176" s="87" t="s">
        <v>1095</v>
      </c>
      <c r="C1176" s="86">
        <v>91651</v>
      </c>
      <c r="D1176" s="87"/>
    </row>
    <row r="1177" spans="2:4">
      <c r="B1177" s="87" t="s">
        <v>1180</v>
      </c>
      <c r="C1177" s="86">
        <v>94211</v>
      </c>
      <c r="D1177" s="87"/>
    </row>
    <row r="1178" spans="2:4">
      <c r="B1178" s="87" t="s">
        <v>1187</v>
      </c>
      <c r="C1178" s="86">
        <v>94331</v>
      </c>
      <c r="D1178" s="87"/>
    </row>
    <row r="1179" spans="2:4">
      <c r="B1179" s="87" t="s">
        <v>1117</v>
      </c>
      <c r="C1179" s="86">
        <v>92431</v>
      </c>
      <c r="D1179" s="87"/>
    </row>
    <row r="1180" spans="2:4">
      <c r="B1180" s="87" t="s">
        <v>1293</v>
      </c>
      <c r="C1180" s="86">
        <v>97821</v>
      </c>
      <c r="D1180" s="87"/>
    </row>
    <row r="1181" spans="2:4">
      <c r="B1181" s="87" t="s">
        <v>731</v>
      </c>
      <c r="C1181" s="86">
        <v>97823</v>
      </c>
      <c r="D1181" s="87"/>
    </row>
    <row r="1182" spans="2:4">
      <c r="B1182" s="87" t="s">
        <v>1146</v>
      </c>
      <c r="C1182" s="86">
        <v>93141</v>
      </c>
      <c r="D1182" s="87"/>
    </row>
    <row r="1183" spans="2:4">
      <c r="B1183" s="87" t="s">
        <v>1309</v>
      </c>
      <c r="C1183" s="86">
        <v>98081</v>
      </c>
      <c r="D1183" s="87"/>
    </row>
    <row r="1184" spans="2:4">
      <c r="B1184" s="87" t="s">
        <v>1131</v>
      </c>
      <c r="C1184" s="86">
        <v>92671</v>
      </c>
      <c r="D1184" s="87"/>
    </row>
    <row r="1185" spans="2:4">
      <c r="B1185" s="87" t="s">
        <v>1417</v>
      </c>
      <c r="C1185" s="86">
        <v>97421</v>
      </c>
      <c r="D1185" s="87"/>
    </row>
    <row r="1186" spans="2:4">
      <c r="B1186" s="87" t="s">
        <v>690</v>
      </c>
      <c r="C1186" s="86">
        <v>97423</v>
      </c>
      <c r="D1186" s="87"/>
    </row>
    <row r="1187" spans="2:4">
      <c r="B1187" s="87" t="s">
        <v>1389</v>
      </c>
      <c r="C1187" s="86">
        <v>92611</v>
      </c>
      <c r="D1187" s="87"/>
    </row>
    <row r="1188" spans="2:4">
      <c r="B1188" s="87" t="s">
        <v>285</v>
      </c>
      <c r="C1188" s="86">
        <v>92613</v>
      </c>
      <c r="D1188" s="87"/>
    </row>
    <row r="1189" spans="2:4">
      <c r="B1189" s="87" t="s">
        <v>286</v>
      </c>
      <c r="C1189" s="86">
        <v>92614</v>
      </c>
      <c r="D1189" s="87"/>
    </row>
    <row r="1190" spans="2:4">
      <c r="B1190" s="87" t="s">
        <v>265</v>
      </c>
      <c r="C1190" s="86">
        <v>92502</v>
      </c>
      <c r="D1190" s="87"/>
    </row>
    <row r="1191" spans="2:4">
      <c r="B1191" s="87" t="s">
        <v>1022</v>
      </c>
      <c r="C1191" s="86">
        <v>94531</v>
      </c>
      <c r="D1191" s="87"/>
    </row>
    <row r="1192" spans="2:4">
      <c r="B1192" s="87" t="s">
        <v>1194</v>
      </c>
      <c r="C1192" s="86">
        <v>94541</v>
      </c>
      <c r="D1192" s="87"/>
    </row>
    <row r="1193" spans="2:4">
      <c r="B1193" s="87" t="s">
        <v>469</v>
      </c>
      <c r="C1193" s="86">
        <v>94547</v>
      </c>
      <c r="D1193" s="87"/>
    </row>
    <row r="1194" spans="2:4">
      <c r="B1194" s="87" t="s">
        <v>495</v>
      </c>
      <c r="C1194" s="86">
        <v>95005</v>
      </c>
      <c r="D1194" s="87"/>
    </row>
    <row r="1195" spans="2:4">
      <c r="B1195" s="87" t="s">
        <v>774</v>
      </c>
      <c r="C1195" s="86">
        <v>98111</v>
      </c>
      <c r="D1195" s="87"/>
    </row>
    <row r="1196" spans="2:4">
      <c r="B1196" s="87" t="s">
        <v>772</v>
      </c>
      <c r="C1196" s="86">
        <v>98107</v>
      </c>
      <c r="D1196" s="87"/>
    </row>
    <row r="1197" spans="2:4">
      <c r="B1197" s="87" t="s">
        <v>775</v>
      </c>
      <c r="C1197" s="86">
        <v>98113</v>
      </c>
      <c r="D1197" s="87"/>
    </row>
    <row r="1198" spans="2:4">
      <c r="B1198" s="87" t="s">
        <v>892</v>
      </c>
      <c r="C1198" s="86">
        <v>99602</v>
      </c>
      <c r="D1198" s="87"/>
    </row>
    <row r="1199" spans="2:4">
      <c r="B1199" s="87" t="s">
        <v>351</v>
      </c>
      <c r="C1199" s="86">
        <v>93401</v>
      </c>
      <c r="D1199" s="87"/>
    </row>
    <row r="1200" spans="2:4">
      <c r="B1200" s="87" t="s">
        <v>354</v>
      </c>
      <c r="C1200" s="86">
        <v>93408</v>
      </c>
      <c r="D1200" s="87"/>
    </row>
    <row r="1201" spans="2:4">
      <c r="B1201" s="87" t="s">
        <v>1286</v>
      </c>
      <c r="C1201" s="86">
        <v>97491</v>
      </c>
      <c r="D1201" s="87"/>
    </row>
    <row r="1202" spans="2:4">
      <c r="B1202" s="87" t="s">
        <v>1209</v>
      </c>
      <c r="C1202" s="86">
        <v>95151</v>
      </c>
      <c r="D1202" s="87"/>
    </row>
    <row r="1203" spans="2:4">
      <c r="B1203" s="87" t="s">
        <v>604</v>
      </c>
      <c r="C1203" s="86">
        <v>96381</v>
      </c>
      <c r="D1203" s="87"/>
    </row>
    <row r="1204" spans="2:4">
      <c r="B1204" s="87" t="s">
        <v>1219</v>
      </c>
      <c r="C1204" s="86">
        <v>95611</v>
      </c>
      <c r="D1204" s="87"/>
    </row>
    <row r="1205" spans="2:4">
      <c r="B1205" s="87" t="s">
        <v>365</v>
      </c>
      <c r="C1205" s="86">
        <v>93501</v>
      </c>
      <c r="D1205" s="87"/>
    </row>
    <row r="1206" spans="2:4">
      <c r="B1206" s="87" t="s">
        <v>1160</v>
      </c>
      <c r="C1206" s="86">
        <v>93511</v>
      </c>
      <c r="D1206" s="87"/>
    </row>
    <row r="1207" spans="2:4">
      <c r="B1207" s="87" t="s">
        <v>367</v>
      </c>
      <c r="C1207" s="86">
        <v>93517</v>
      </c>
      <c r="D1207" s="87"/>
    </row>
    <row r="1208" spans="2:4">
      <c r="B1208" s="87" t="s">
        <v>1361</v>
      </c>
      <c r="C1208" s="86">
        <v>99631</v>
      </c>
      <c r="D1208" s="87"/>
    </row>
    <row r="1209" spans="2:4">
      <c r="B1209" s="87" t="s">
        <v>1348</v>
      </c>
      <c r="C1209" s="86">
        <v>99261</v>
      </c>
      <c r="D1209" s="87"/>
    </row>
    <row r="1210" spans="2:4">
      <c r="B1210" s="87" t="s">
        <v>1317</v>
      </c>
      <c r="C1210" s="86">
        <v>98241</v>
      </c>
      <c r="D1210" s="87"/>
    </row>
    <row r="1211" spans="2:4">
      <c r="B1211" s="87" t="s">
        <v>1347</v>
      </c>
      <c r="C1211" s="86">
        <v>99251</v>
      </c>
      <c r="D1211" s="87"/>
    </row>
    <row r="1212" spans="2:4">
      <c r="B1212" s="87" t="s">
        <v>867</v>
      </c>
      <c r="C1212" s="86">
        <v>99252</v>
      </c>
      <c r="D1212" s="87"/>
    </row>
    <row r="1213" spans="2:4">
      <c r="B1213" s="87" t="s">
        <v>1262</v>
      </c>
      <c r="C1213" s="86">
        <v>96631</v>
      </c>
      <c r="D1213" s="87"/>
    </row>
    <row r="1214" spans="2:4">
      <c r="B1214" s="87" t="s">
        <v>1264</v>
      </c>
      <c r="C1214" s="86">
        <v>96651</v>
      </c>
      <c r="D1214" s="87"/>
    </row>
    <row r="1215" spans="2:4">
      <c r="B1215" s="87" t="s">
        <v>379</v>
      </c>
      <c r="C1215" s="86">
        <v>93618</v>
      </c>
      <c r="D1215" s="87"/>
    </row>
    <row r="1216" spans="2:4">
      <c r="B1216" s="87" t="s">
        <v>373</v>
      </c>
      <c r="C1216" s="86">
        <v>93601</v>
      </c>
      <c r="D1216" s="87"/>
    </row>
    <row r="1217" spans="2:4">
      <c r="B1217" s="87" t="s">
        <v>1395</v>
      </c>
      <c r="C1217" s="86">
        <v>93611</v>
      </c>
      <c r="D1217" s="87"/>
    </row>
    <row r="1218" spans="2:4">
      <c r="B1218" s="87" t="s">
        <v>378</v>
      </c>
      <c r="C1218" s="86">
        <v>93617</v>
      </c>
      <c r="D1218" s="87"/>
    </row>
    <row r="1219" spans="2:4">
      <c r="B1219" s="87" t="s">
        <v>375</v>
      </c>
      <c r="C1219" s="86">
        <v>93609</v>
      </c>
      <c r="D1219" s="87"/>
    </row>
    <row r="1220" spans="2:4">
      <c r="B1220" s="87" t="s">
        <v>391</v>
      </c>
      <c r="C1220" s="86">
        <v>93701</v>
      </c>
      <c r="D1220" s="87"/>
    </row>
    <row r="1221" spans="2:4">
      <c r="B1221" s="87" t="s">
        <v>392</v>
      </c>
      <c r="C1221" s="86">
        <v>93704</v>
      </c>
      <c r="D1221" s="87"/>
    </row>
    <row r="1222" spans="2:4">
      <c r="B1222" s="87" t="s">
        <v>1322</v>
      </c>
      <c r="C1222" s="86">
        <v>98331</v>
      </c>
      <c r="D1222" s="87"/>
    </row>
    <row r="1223" spans="2:4">
      <c r="B1223" s="87" t="s">
        <v>1177</v>
      </c>
      <c r="C1223" s="86">
        <v>94151</v>
      </c>
      <c r="D1223" s="87"/>
    </row>
    <row r="1224" spans="2:4">
      <c r="B1224" s="87" t="s">
        <v>426</v>
      </c>
      <c r="C1224" s="86">
        <v>94157</v>
      </c>
      <c r="D1224" s="87"/>
    </row>
    <row r="1225" spans="2:4">
      <c r="B1225" s="87" t="s">
        <v>1080</v>
      </c>
      <c r="C1225" s="86">
        <v>91241</v>
      </c>
      <c r="D1225" s="87"/>
    </row>
    <row r="1226" spans="2:4">
      <c r="B1226" s="87" t="s">
        <v>531</v>
      </c>
      <c r="C1226" s="86">
        <v>95412</v>
      </c>
      <c r="D1226" s="87"/>
    </row>
    <row r="1227" spans="2:4">
      <c r="B1227" s="87" t="s">
        <v>1435</v>
      </c>
      <c r="C1227" s="86">
        <v>99611</v>
      </c>
      <c r="D1227" s="87"/>
    </row>
    <row r="1228" spans="2:4">
      <c r="B1228" s="87" t="s">
        <v>228</v>
      </c>
      <c r="C1228" s="86">
        <v>91908</v>
      </c>
      <c r="D1228" s="87"/>
    </row>
    <row r="1229" spans="2:4">
      <c r="B1229" s="87" t="s">
        <v>1374</v>
      </c>
      <c r="C1229" s="86">
        <v>90121</v>
      </c>
      <c r="D1229" s="87"/>
    </row>
    <row r="1230" spans="2:4">
      <c r="B1230" s="87" t="s">
        <v>393</v>
      </c>
      <c r="C1230" s="86">
        <v>93801</v>
      </c>
      <c r="D1230" s="87"/>
    </row>
    <row r="1231" spans="2:4">
      <c r="B1231" s="87" t="s">
        <v>394</v>
      </c>
      <c r="C1231" s="86">
        <v>93803</v>
      </c>
      <c r="D1231" s="87"/>
    </row>
    <row r="1232" spans="2:4">
      <c r="B1232" s="87" t="s">
        <v>395</v>
      </c>
      <c r="C1232" s="86">
        <v>93806</v>
      </c>
      <c r="D1232" s="87"/>
    </row>
    <row r="1233" spans="2:4">
      <c r="B1233" s="87" t="s">
        <v>1086</v>
      </c>
      <c r="C1233" s="86">
        <v>91411</v>
      </c>
      <c r="D1233" s="87"/>
    </row>
    <row r="1234" spans="2:4">
      <c r="B1234" s="87" t="s">
        <v>184</v>
      </c>
      <c r="C1234" s="86">
        <v>91417</v>
      </c>
      <c r="D1234" s="87"/>
    </row>
    <row r="1235" spans="2:4">
      <c r="B1235" s="87" t="s">
        <v>1307</v>
      </c>
      <c r="C1235" s="86">
        <v>98061</v>
      </c>
      <c r="D1235" s="87"/>
    </row>
    <row r="1236" spans="2:4">
      <c r="B1236" s="87" t="s">
        <v>397</v>
      </c>
      <c r="C1236" s="86">
        <v>93901</v>
      </c>
      <c r="D1236" s="87"/>
    </row>
    <row r="1237" spans="2:4">
      <c r="B1237" s="87" t="s">
        <v>398</v>
      </c>
      <c r="C1237" s="86">
        <v>93904</v>
      </c>
      <c r="D1237" s="87"/>
    </row>
    <row r="1238" spans="2:4">
      <c r="B1238" s="87" t="s">
        <v>399</v>
      </c>
      <c r="C1238" s="86">
        <v>93906</v>
      </c>
      <c r="D1238" s="87"/>
    </row>
    <row r="1239" spans="2:4">
      <c r="B1239" s="87" t="s">
        <v>400</v>
      </c>
      <c r="C1239" s="86">
        <v>93908</v>
      </c>
      <c r="D1239" s="87"/>
    </row>
    <row r="1240" spans="2:4">
      <c r="B1240" s="87" t="s">
        <v>485</v>
      </c>
      <c r="C1240" s="86">
        <v>94908</v>
      </c>
      <c r="D1240" s="87"/>
    </row>
    <row r="1241" spans="2:4">
      <c r="B1241" s="87" t="s">
        <v>1034</v>
      </c>
      <c r="C1241" s="86">
        <v>90161</v>
      </c>
      <c r="D1241" s="87"/>
    </row>
    <row r="1242" spans="2:4">
      <c r="B1242" s="87" t="s">
        <v>407</v>
      </c>
      <c r="C1242" s="86">
        <v>94001</v>
      </c>
      <c r="D1242" s="87"/>
    </row>
    <row r="1243" spans="2:4">
      <c r="B1243" s="87" t="s">
        <v>409</v>
      </c>
      <c r="C1243" s="86">
        <v>94004</v>
      </c>
      <c r="D1243" s="87"/>
    </row>
    <row r="1244" spans="2:4">
      <c r="B1244" s="87" t="s">
        <v>1402</v>
      </c>
      <c r="C1244" s="86">
        <v>94111</v>
      </c>
      <c r="D1244" s="87"/>
    </row>
    <row r="1245" spans="2:4">
      <c r="B1245" s="87" t="s">
        <v>420</v>
      </c>
      <c r="C1245" s="86">
        <v>94117</v>
      </c>
      <c r="D1245" s="87"/>
    </row>
    <row r="1246" spans="2:4">
      <c r="B1246" s="87" t="s">
        <v>1416</v>
      </c>
      <c r="C1246" s="86">
        <v>97411</v>
      </c>
      <c r="D1246" s="87"/>
    </row>
    <row r="1247" spans="2:4">
      <c r="B1247" s="87" t="s">
        <v>688</v>
      </c>
      <c r="C1247" s="86">
        <v>97413</v>
      </c>
      <c r="D1247" s="87"/>
    </row>
    <row r="1248" spans="2:4">
      <c r="B1248" s="87" t="s">
        <v>687</v>
      </c>
      <c r="C1248" s="86">
        <v>97412</v>
      </c>
      <c r="D1248" s="87"/>
    </row>
    <row r="1249" spans="2:4">
      <c r="B1249" s="87" t="s">
        <v>1281</v>
      </c>
      <c r="C1249" s="86">
        <v>97431</v>
      </c>
      <c r="D1249" s="87"/>
    </row>
    <row r="1250" spans="2:4">
      <c r="B1250" s="87" t="s">
        <v>1285</v>
      </c>
      <c r="C1250" s="86">
        <v>97471</v>
      </c>
      <c r="D1250" s="87"/>
    </row>
    <row r="1251" spans="2:4">
      <c r="B1251" s="87" t="s">
        <v>1115</v>
      </c>
      <c r="C1251" s="86">
        <v>92351</v>
      </c>
      <c r="D1251" s="87"/>
    </row>
    <row r="1252" spans="2:4">
      <c r="B1252" s="87" t="s">
        <v>1445</v>
      </c>
      <c r="C1252" s="86">
        <v>94101</v>
      </c>
      <c r="D1252" s="87"/>
    </row>
    <row r="1253" spans="2:4">
      <c r="B1253" s="87" t="s">
        <v>421</v>
      </c>
      <c r="C1253" s="86">
        <v>94118</v>
      </c>
      <c r="D1253" s="87"/>
    </row>
    <row r="1254" spans="2:4">
      <c r="B1254" s="87" t="s">
        <v>415</v>
      </c>
      <c r="C1254" s="86">
        <v>94102</v>
      </c>
      <c r="D1254" s="87"/>
    </row>
    <row r="1255" spans="2:4">
      <c r="B1255" s="87" t="s">
        <v>431</v>
      </c>
      <c r="C1255" s="86">
        <v>94201</v>
      </c>
      <c r="D1255" s="87"/>
    </row>
    <row r="1256" spans="2:4">
      <c r="B1256" s="87" t="s">
        <v>432</v>
      </c>
      <c r="C1256" s="86">
        <v>94204</v>
      </c>
      <c r="D1256" s="87"/>
    </row>
    <row r="1257" spans="2:4">
      <c r="B1257" s="87" t="s">
        <v>433</v>
      </c>
      <c r="C1257" s="86">
        <v>94205</v>
      </c>
      <c r="D1257" s="87"/>
    </row>
    <row r="1258" spans="2:4">
      <c r="B1258" s="87" t="s">
        <v>1224</v>
      </c>
      <c r="C1258" s="86">
        <v>95831</v>
      </c>
      <c r="D1258" s="87"/>
    </row>
    <row r="1259" spans="2:4">
      <c r="B1259" s="87" t="s">
        <v>1423</v>
      </c>
      <c r="C1259" s="86">
        <v>97721</v>
      </c>
      <c r="D1259" s="87"/>
    </row>
    <row r="1260" spans="2:4">
      <c r="B1260" s="87" t="s">
        <v>719</v>
      </c>
      <c r="C1260" s="86">
        <v>97717</v>
      </c>
      <c r="D1260" s="87"/>
    </row>
    <row r="1261" spans="2:4">
      <c r="B1261" s="87" t="s">
        <v>441</v>
      </c>
      <c r="C1261" s="86">
        <v>94301</v>
      </c>
      <c r="D1261" s="87"/>
    </row>
    <row r="1262" spans="2:4">
      <c r="B1262" s="87" t="s">
        <v>1089</v>
      </c>
      <c r="C1262" s="86">
        <v>91441</v>
      </c>
      <c r="D1262" s="87"/>
    </row>
    <row r="1263" spans="2:4">
      <c r="B1263" s="87" t="s">
        <v>1388</v>
      </c>
      <c r="C1263" s="86">
        <v>92531</v>
      </c>
      <c r="D1263" s="87"/>
    </row>
    <row r="1264" spans="2:4">
      <c r="B1264" s="87" t="s">
        <v>1033</v>
      </c>
      <c r="C1264" s="86">
        <v>90141</v>
      </c>
      <c r="D1264" s="87"/>
    </row>
    <row r="1265" spans="2:4">
      <c r="B1265" s="87" t="s">
        <v>450</v>
      </c>
      <c r="C1265" s="86">
        <v>94401</v>
      </c>
      <c r="D1265" s="87"/>
    </row>
    <row r="1266" spans="2:4">
      <c r="B1266" s="87" t="s">
        <v>451</v>
      </c>
      <c r="C1266" s="86">
        <v>94402</v>
      </c>
      <c r="D1266" s="87"/>
    </row>
    <row r="1267" spans="2:4">
      <c r="B1267" s="87" t="s">
        <v>1433</v>
      </c>
      <c r="C1267" s="86">
        <v>99111</v>
      </c>
      <c r="D1267" s="87"/>
    </row>
    <row r="1268" spans="2:4">
      <c r="B1268" s="87" t="s">
        <v>460</v>
      </c>
      <c r="C1268" s="86">
        <v>94501</v>
      </c>
      <c r="D1268" s="87"/>
    </row>
    <row r="1269" spans="2:4">
      <c r="B1269" s="87" t="s">
        <v>1405</v>
      </c>
      <c r="C1269" s="86">
        <v>94511</v>
      </c>
      <c r="D1269" s="87"/>
    </row>
    <row r="1270" spans="2:4">
      <c r="B1270" s="87" t="s">
        <v>463</v>
      </c>
      <c r="C1270" s="86">
        <v>94517</v>
      </c>
      <c r="D1270" s="87"/>
    </row>
    <row r="1271" spans="2:4">
      <c r="B1271" s="87" t="s">
        <v>462</v>
      </c>
      <c r="C1271" s="86">
        <v>94512</v>
      </c>
      <c r="D1271" s="87"/>
    </row>
    <row r="1272" spans="2:4">
      <c r="B1272" s="87" t="s">
        <v>1279</v>
      </c>
      <c r="C1272" s="86">
        <v>97211</v>
      </c>
      <c r="D1272" s="87"/>
    </row>
    <row r="1273" spans="2:4">
      <c r="B1273" s="87" t="s">
        <v>676</v>
      </c>
      <c r="C1273" s="86">
        <v>97217</v>
      </c>
      <c r="D1273" s="87"/>
    </row>
    <row r="1274" spans="2:4">
      <c r="B1274" s="87" t="s">
        <v>471</v>
      </c>
      <c r="C1274" s="86">
        <v>94601</v>
      </c>
      <c r="D1274" s="87"/>
    </row>
    <row r="1275" spans="2:4">
      <c r="B1275" s="87" t="s">
        <v>472</v>
      </c>
      <c r="C1275" s="86">
        <v>94604</v>
      </c>
      <c r="D1275" s="87"/>
    </row>
    <row r="1276" spans="2:4">
      <c r="B1276" s="87" t="s">
        <v>473</v>
      </c>
      <c r="C1276" s="86">
        <v>94606</v>
      </c>
      <c r="D1276" s="87"/>
    </row>
    <row r="1277" spans="2:4">
      <c r="B1277" s="87" t="s">
        <v>675</v>
      </c>
      <c r="C1277" s="86">
        <v>97213</v>
      </c>
      <c r="D1277" s="87"/>
    </row>
    <row r="1278" spans="2:4">
      <c r="B1278" s="87" t="s">
        <v>1383</v>
      </c>
      <c r="C1278" s="86">
        <v>91811</v>
      </c>
      <c r="D1278" s="87"/>
    </row>
    <row r="1279" spans="2:4">
      <c r="B1279" s="87" t="s">
        <v>215</v>
      </c>
      <c r="C1279" s="86">
        <v>91813</v>
      </c>
      <c r="D1279" s="87"/>
    </row>
    <row r="1280" spans="2:4">
      <c r="B1280" s="87" t="s">
        <v>214</v>
      </c>
      <c r="C1280" s="86">
        <v>91812</v>
      </c>
      <c r="D1280" s="87"/>
    </row>
    <row r="1281" spans="2:4">
      <c r="B1281" s="87" t="s">
        <v>79</v>
      </c>
      <c r="C1281" s="86">
        <v>90617</v>
      </c>
      <c r="D1281" s="87"/>
    </row>
    <row r="1282" spans="2:4">
      <c r="B1282" s="87" t="s">
        <v>1403</v>
      </c>
      <c r="C1282" s="86">
        <v>94121</v>
      </c>
      <c r="D1282" s="87"/>
    </row>
    <row r="1283" spans="2:4">
      <c r="B1283" s="87" t="s">
        <v>423</v>
      </c>
      <c r="C1283" s="86">
        <v>94127</v>
      </c>
      <c r="D1283" s="87"/>
    </row>
    <row r="1284" spans="2:4">
      <c r="B1284" s="87" t="s">
        <v>1220</v>
      </c>
      <c r="C1284" s="86">
        <v>95621</v>
      </c>
      <c r="D1284" s="87"/>
    </row>
    <row r="1285" spans="2:4">
      <c r="B1285" s="87" t="s">
        <v>543</v>
      </c>
      <c r="C1285" s="86">
        <v>95617</v>
      </c>
      <c r="D1285" s="87"/>
    </row>
    <row r="1286" spans="2:4">
      <c r="B1286" s="87" t="s">
        <v>1081</v>
      </c>
      <c r="C1286" s="86">
        <v>91251</v>
      </c>
      <c r="D1286" s="87"/>
    </row>
    <row r="1287" spans="2:4">
      <c r="B1287" s="87" t="s">
        <v>1274</v>
      </c>
      <c r="C1287" s="86">
        <v>96831</v>
      </c>
      <c r="D1287" s="87"/>
    </row>
    <row r="1288" spans="2:4">
      <c r="B1288" s="87" t="s">
        <v>1183</v>
      </c>
      <c r="C1288" s="86">
        <v>94251</v>
      </c>
      <c r="D1288" s="87"/>
    </row>
    <row r="1289" spans="2:4">
      <c r="B1289" s="87" t="s">
        <v>478</v>
      </c>
      <c r="C1289" s="86">
        <v>94701</v>
      </c>
      <c r="D1289" s="87"/>
    </row>
    <row r="1290" spans="2:4">
      <c r="B1290" s="87" t="s">
        <v>479</v>
      </c>
      <c r="C1290" s="86">
        <v>94704</v>
      </c>
      <c r="D1290" s="87"/>
    </row>
    <row r="1291" spans="2:4">
      <c r="B1291" s="87" t="s">
        <v>1063</v>
      </c>
      <c r="C1291" s="86">
        <v>91014</v>
      </c>
      <c r="D1291" s="87"/>
    </row>
    <row r="1292" spans="2:4">
      <c r="B1292" s="87" t="s">
        <v>1269</v>
      </c>
      <c r="C1292" s="86">
        <v>96731</v>
      </c>
      <c r="D1292" s="87"/>
    </row>
    <row r="1293" spans="2:4">
      <c r="B1293" s="87" t="s">
        <v>644</v>
      </c>
      <c r="C1293" s="86">
        <v>96733</v>
      </c>
      <c r="D1293" s="87"/>
    </row>
    <row r="1294" spans="2:4">
      <c r="B1294" s="87" t="s">
        <v>1341</v>
      </c>
      <c r="C1294" s="86">
        <v>99202</v>
      </c>
      <c r="D1294" s="87"/>
    </row>
    <row r="1295" spans="2:4">
      <c r="B1295" s="87" t="s">
        <v>1173</v>
      </c>
      <c r="C1295" s="86">
        <v>94011</v>
      </c>
      <c r="D1295" s="87"/>
    </row>
    <row r="1296" spans="2:4">
      <c r="B1296" s="87" t="s">
        <v>1127</v>
      </c>
      <c r="C1296" s="86">
        <v>92631</v>
      </c>
      <c r="D1296" s="87"/>
    </row>
    <row r="1297" spans="2:4">
      <c r="B1297" s="87" t="s">
        <v>548</v>
      </c>
      <c r="C1297" s="86">
        <v>95733</v>
      </c>
      <c r="D1297" s="87"/>
    </row>
    <row r="1298" spans="2:4">
      <c r="B1298" s="87" t="s">
        <v>898</v>
      </c>
      <c r="C1298" s="86">
        <v>99613</v>
      </c>
      <c r="D1298" s="87"/>
    </row>
    <row r="1299" spans="2:4">
      <c r="B1299" s="87" t="s">
        <v>1088</v>
      </c>
      <c r="C1299" s="86">
        <v>91431</v>
      </c>
      <c r="D1299" s="87"/>
    </row>
    <row r="1300" spans="2:4">
      <c r="B1300" s="87" t="s">
        <v>1231</v>
      </c>
      <c r="C1300" s="86">
        <v>96041</v>
      </c>
      <c r="D1300" s="87"/>
    </row>
    <row r="1301" spans="2:4">
      <c r="B1301" s="87" t="s">
        <v>481</v>
      </c>
      <c r="C1301" s="86">
        <v>94801</v>
      </c>
      <c r="D1301" s="87"/>
    </row>
    <row r="1302" spans="2:4">
      <c r="B1302" s="87" t="s">
        <v>482</v>
      </c>
      <c r="C1302" s="86">
        <v>94804</v>
      </c>
      <c r="D1302" s="87"/>
    </row>
    <row r="1303" spans="2:4">
      <c r="B1303" s="87" t="s">
        <v>1096</v>
      </c>
      <c r="C1303" s="86">
        <v>91661</v>
      </c>
      <c r="D1303" s="87"/>
    </row>
    <row r="1304" spans="2:4">
      <c r="B1304" s="87" t="s">
        <v>1338</v>
      </c>
      <c r="C1304" s="86">
        <v>99051</v>
      </c>
      <c r="D1304" s="87"/>
    </row>
    <row r="1305" spans="2:4">
      <c r="B1305" s="87" t="s">
        <v>484</v>
      </c>
      <c r="C1305" s="86">
        <v>94901</v>
      </c>
      <c r="D1305" s="87"/>
    </row>
    <row r="1306" spans="2:4">
      <c r="B1306" s="87" t="s">
        <v>773</v>
      </c>
      <c r="C1306" s="86">
        <v>98109</v>
      </c>
      <c r="D1306" s="87"/>
    </row>
    <row r="1307" spans="2:4">
      <c r="B1307" s="87" t="s">
        <v>782</v>
      </c>
      <c r="C1307" s="86">
        <v>98205</v>
      </c>
      <c r="D1307" s="87"/>
    </row>
    <row r="1308" spans="2:4">
      <c r="B1308" s="87" t="s">
        <v>1265</v>
      </c>
      <c r="C1308" s="86">
        <v>96661</v>
      </c>
      <c r="D1308" s="87"/>
    </row>
    <row r="1309" spans="2:4">
      <c r="B1309" s="87" t="s">
        <v>493</v>
      </c>
      <c r="C1309" s="86">
        <v>95001</v>
      </c>
      <c r="D1309" s="87"/>
    </row>
    <row r="1310" spans="2:4">
      <c r="B1310" s="87" t="s">
        <v>1414</v>
      </c>
      <c r="C1310" s="86">
        <v>96711</v>
      </c>
      <c r="D1310" s="87"/>
    </row>
    <row r="1311" spans="2:4">
      <c r="B1311" s="87" t="s">
        <v>1176</v>
      </c>
      <c r="C1311" s="86">
        <v>94131</v>
      </c>
      <c r="D1311" s="87"/>
    </row>
    <row r="1312" spans="2:4">
      <c r="B1312" s="87" t="s">
        <v>1225</v>
      </c>
      <c r="C1312" s="86">
        <v>95841</v>
      </c>
      <c r="D1312" s="87"/>
    </row>
    <row r="1313" spans="2:4">
      <c r="B1313" s="87" t="s">
        <v>1042</v>
      </c>
      <c r="C1313" s="86">
        <v>90511</v>
      </c>
      <c r="D1313" s="87"/>
    </row>
    <row r="1314" spans="2:4">
      <c r="B1314" s="87" t="s">
        <v>500</v>
      </c>
      <c r="C1314" s="86">
        <v>95101</v>
      </c>
      <c r="D1314" s="87"/>
    </row>
    <row r="1315" spans="2:4">
      <c r="B1315" s="87" t="s">
        <v>502</v>
      </c>
      <c r="C1315" s="86">
        <v>95104</v>
      </c>
      <c r="D1315" s="87"/>
    </row>
    <row r="1316" spans="2:4">
      <c r="B1316" s="87" t="s">
        <v>505</v>
      </c>
      <c r="C1316" s="86">
        <v>95110</v>
      </c>
      <c r="D1316" s="87"/>
    </row>
    <row r="1317" spans="2:4">
      <c r="B1317" s="87" t="s">
        <v>503</v>
      </c>
      <c r="C1317" s="86">
        <v>95105</v>
      </c>
      <c r="D1317" s="87"/>
    </row>
    <row r="1318" spans="2:4">
      <c r="B1318" s="87" t="s">
        <v>518</v>
      </c>
      <c r="C1318" s="86">
        <v>95201</v>
      </c>
      <c r="D1318" s="87"/>
    </row>
    <row r="1319" spans="2:4">
      <c r="B1319" s="87" t="s">
        <v>519</v>
      </c>
      <c r="C1319" s="86">
        <v>95204</v>
      </c>
      <c r="D1319" s="87"/>
    </row>
    <row r="1320" spans="2:4">
      <c r="B1320" s="87" t="s">
        <v>1370</v>
      </c>
      <c r="C1320" s="86">
        <v>99921</v>
      </c>
      <c r="D1320" s="87"/>
    </row>
    <row r="1321" spans="2:4">
      <c r="B1321" s="87" t="s">
        <v>452</v>
      </c>
      <c r="C1321" s="86">
        <v>94408</v>
      </c>
      <c r="D1321" s="87"/>
    </row>
    <row r="1322" spans="2:4">
      <c r="B1322" s="87" t="s">
        <v>1084</v>
      </c>
      <c r="C1322" s="86">
        <v>91331</v>
      </c>
      <c r="D1322" s="87"/>
    </row>
    <row r="1323" spans="2:4">
      <c r="B1323" s="87" t="s">
        <v>1144</v>
      </c>
      <c r="C1323" s="86">
        <v>93121</v>
      </c>
      <c r="D1323" s="87"/>
    </row>
    <row r="1324" spans="2:4">
      <c r="B1324" s="87" t="s">
        <v>322</v>
      </c>
      <c r="C1324" s="86">
        <v>93127</v>
      </c>
      <c r="D1324" s="87"/>
    </row>
    <row r="1325" spans="2:4">
      <c r="B1325" s="87" t="s">
        <v>1211</v>
      </c>
      <c r="C1325" s="86">
        <v>95171</v>
      </c>
      <c r="D1325" s="87"/>
    </row>
    <row r="1326" spans="2:4">
      <c r="B1326" s="87" t="s">
        <v>1156</v>
      </c>
      <c r="C1326" s="86">
        <v>93421</v>
      </c>
      <c r="D1326" s="87"/>
    </row>
    <row r="1327" spans="2:4">
      <c r="B1327" s="87" t="s">
        <v>848</v>
      </c>
      <c r="C1327" s="86">
        <v>99110</v>
      </c>
      <c r="D1327" s="87"/>
    </row>
    <row r="1328" spans="2:4">
      <c r="B1328" s="87" t="s">
        <v>847</v>
      </c>
      <c r="C1328" s="86">
        <v>99109</v>
      </c>
      <c r="D1328" s="87"/>
    </row>
    <row r="1329" spans="2:4">
      <c r="B1329" s="87" t="s">
        <v>1134</v>
      </c>
      <c r="C1329" s="86">
        <v>92821</v>
      </c>
      <c r="D1329" s="87"/>
    </row>
    <row r="1330" spans="2:4">
      <c r="B1330" s="87" t="s">
        <v>1328</v>
      </c>
      <c r="C1330" s="86">
        <v>98521</v>
      </c>
      <c r="D1330" s="87"/>
    </row>
    <row r="1331" spans="2:4">
      <c r="B1331" s="87" t="s">
        <v>1385</v>
      </c>
      <c r="C1331" s="86">
        <v>92321</v>
      </c>
      <c r="D1331" s="87"/>
    </row>
    <row r="1332" spans="2:4">
      <c r="B1332" s="87" t="s">
        <v>248</v>
      </c>
      <c r="C1332" s="86">
        <v>92327</v>
      </c>
      <c r="D1332" s="87"/>
    </row>
    <row r="1333" spans="2:4">
      <c r="B1333" s="87" t="s">
        <v>1409</v>
      </c>
      <c r="C1333" s="86">
        <v>95411</v>
      </c>
      <c r="D1333" s="87"/>
    </row>
    <row r="1334" spans="2:4">
      <c r="B1334" s="87" t="s">
        <v>532</v>
      </c>
      <c r="C1334" s="86">
        <v>95413</v>
      </c>
      <c r="D1334" s="87"/>
    </row>
    <row r="1335" spans="2:4">
      <c r="B1335" s="87" t="s">
        <v>533</v>
      </c>
      <c r="C1335" s="86">
        <v>95415</v>
      </c>
      <c r="D1335" s="87"/>
    </row>
    <row r="1336" spans="2:4">
      <c r="B1336" s="87" t="s">
        <v>1137</v>
      </c>
      <c r="C1336" s="86">
        <v>92851</v>
      </c>
      <c r="D1336" s="87"/>
    </row>
    <row r="1337" spans="2:4">
      <c r="B1337" s="87" t="s">
        <v>1351</v>
      </c>
      <c r="C1337" s="86">
        <v>99291</v>
      </c>
      <c r="D1337" s="87"/>
    </row>
    <row r="1338" spans="2:4">
      <c r="B1338" s="87" t="s">
        <v>1259</v>
      </c>
      <c r="C1338" s="86">
        <v>96541</v>
      </c>
      <c r="D1338" s="87"/>
    </row>
    <row r="1339" spans="2:4">
      <c r="B1339" s="87" t="s">
        <v>1218</v>
      </c>
      <c r="C1339" s="86">
        <v>95431</v>
      </c>
      <c r="D1339" s="87"/>
    </row>
    <row r="1340" spans="2:4">
      <c r="B1340" s="87" t="s">
        <v>1312</v>
      </c>
      <c r="C1340" s="86">
        <v>98131</v>
      </c>
      <c r="D1340" s="87"/>
    </row>
    <row r="1341" spans="2:4">
      <c r="B1341" s="87" t="s">
        <v>258</v>
      </c>
      <c r="C1341" s="86">
        <v>92427</v>
      </c>
      <c r="D1341" s="87"/>
    </row>
    <row r="1342" spans="2:4">
      <c r="B1342" s="87" t="s">
        <v>1120</v>
      </c>
      <c r="C1342" s="86">
        <v>92461</v>
      </c>
      <c r="D1342" s="87"/>
    </row>
    <row r="1343" spans="2:4">
      <c r="B1343" s="87" t="s">
        <v>1306</v>
      </c>
      <c r="C1343" s="86">
        <v>98051</v>
      </c>
      <c r="D1343" s="87"/>
    </row>
    <row r="1344" spans="2:4">
      <c r="B1344" s="87" t="s">
        <v>139</v>
      </c>
      <c r="C1344" s="86">
        <v>91102</v>
      </c>
      <c r="D1344" s="87"/>
    </row>
    <row r="1345" spans="2:4">
      <c r="B1345" s="87" t="s">
        <v>1193</v>
      </c>
      <c r="C1345" s="86">
        <v>94521</v>
      </c>
      <c r="D1345" s="87"/>
    </row>
    <row r="1346" spans="2:4">
      <c r="B1346" s="87" t="s">
        <v>465</v>
      </c>
      <c r="C1346" s="86">
        <v>94527</v>
      </c>
      <c r="D1346" s="87"/>
    </row>
    <row r="1347" spans="2:4">
      <c r="B1347" s="87" t="s">
        <v>796</v>
      </c>
      <c r="C1347" s="86">
        <v>98313</v>
      </c>
      <c r="D1347" s="87"/>
    </row>
    <row r="1348" spans="2:4">
      <c r="B1348" s="87" t="s">
        <v>1428</v>
      </c>
      <c r="C1348" s="86">
        <v>98311</v>
      </c>
      <c r="D1348" s="87"/>
    </row>
    <row r="1349" spans="2:4">
      <c r="B1349" s="87" t="s">
        <v>794</v>
      </c>
      <c r="C1349" s="86">
        <v>98308</v>
      </c>
      <c r="D1349" s="87"/>
    </row>
    <row r="1350" spans="2:4">
      <c r="B1350" s="87" t="s">
        <v>1114</v>
      </c>
      <c r="C1350" s="86">
        <v>92341</v>
      </c>
      <c r="D1350" s="87"/>
    </row>
    <row r="1351" spans="2:4">
      <c r="B1351" s="87" t="s">
        <v>523</v>
      </c>
      <c r="C1351" s="86">
        <v>95301</v>
      </c>
      <c r="D1351" s="87"/>
    </row>
    <row r="1352" spans="2:4">
      <c r="B1352" s="87" t="s">
        <v>1061</v>
      </c>
      <c r="C1352" s="86">
        <v>91002</v>
      </c>
      <c r="D1352" s="87"/>
    </row>
    <row r="1353" spans="2:4">
      <c r="B1353" s="87" t="s">
        <v>1382</v>
      </c>
      <c r="C1353" s="86">
        <v>91451</v>
      </c>
      <c r="D1353" s="87"/>
    </row>
    <row r="1354" spans="2:4">
      <c r="B1354" s="87" t="s">
        <v>190</v>
      </c>
      <c r="C1354" s="86">
        <v>91457</v>
      </c>
      <c r="D1354" s="87"/>
    </row>
    <row r="1355" spans="2:4">
      <c r="B1355" s="87" t="s">
        <v>527</v>
      </c>
      <c r="C1355" s="86">
        <v>95401</v>
      </c>
      <c r="D1355" s="87"/>
    </row>
    <row r="1356" spans="2:4">
      <c r="B1356" s="87" t="s">
        <v>528</v>
      </c>
      <c r="C1356" s="86">
        <v>95404</v>
      </c>
      <c r="D1356" s="87"/>
    </row>
    <row r="1357" spans="2:4">
      <c r="B1357" s="87" t="s">
        <v>186</v>
      </c>
      <c r="C1357" s="86">
        <v>91423</v>
      </c>
      <c r="D1357" s="87"/>
    </row>
    <row r="1358" spans="2:4">
      <c r="B1358" s="87" t="s">
        <v>1056</v>
      </c>
      <c r="C1358" s="86">
        <v>90861</v>
      </c>
      <c r="D1358" s="87"/>
    </row>
    <row r="1359" spans="2:4">
      <c r="B1359" s="87" t="s">
        <v>1158</v>
      </c>
      <c r="C1359" s="86">
        <v>93451</v>
      </c>
      <c r="D1359" s="87"/>
    </row>
    <row r="1360" spans="2:4">
      <c r="B1360" s="87" t="s">
        <v>1391</v>
      </c>
      <c r="C1360" s="86">
        <v>92931</v>
      </c>
      <c r="D1360" s="87"/>
    </row>
    <row r="1361" spans="2:4">
      <c r="B1361" s="87" t="s">
        <v>308</v>
      </c>
      <c r="C1361" s="86">
        <v>92917</v>
      </c>
      <c r="D1361" s="87"/>
    </row>
    <row r="1362" spans="2:4">
      <c r="B1362" s="87" t="s">
        <v>1290</v>
      </c>
      <c r="C1362" s="86">
        <v>97631</v>
      </c>
      <c r="D1362" s="87"/>
    </row>
    <row r="1363" spans="2:4">
      <c r="B1363" s="87" t="s">
        <v>711</v>
      </c>
      <c r="C1363" s="86">
        <v>97637</v>
      </c>
      <c r="D1363" s="87"/>
    </row>
    <row r="1364" spans="2:4">
      <c r="B1364" s="87" t="s">
        <v>1037</v>
      </c>
      <c r="C1364" s="86">
        <v>90421</v>
      </c>
      <c r="D1364" s="87"/>
    </row>
    <row r="1365" spans="2:4">
      <c r="B1365" s="87" t="s">
        <v>1186</v>
      </c>
      <c r="C1365" s="86">
        <v>94321</v>
      </c>
      <c r="D1365" s="87"/>
    </row>
    <row r="1366" spans="2:4">
      <c r="B1366" s="87" t="s">
        <v>536</v>
      </c>
      <c r="C1366" s="86">
        <v>95501</v>
      </c>
      <c r="D1366" s="87"/>
    </row>
    <row r="1367" spans="2:4">
      <c r="B1367" s="87" t="s">
        <v>537</v>
      </c>
      <c r="C1367" s="86">
        <v>95504</v>
      </c>
      <c r="D1367" s="87"/>
    </row>
    <row r="1368" spans="2:4">
      <c r="B1368" s="87" t="s">
        <v>1410</v>
      </c>
      <c r="C1368" s="86">
        <v>95511</v>
      </c>
      <c r="D1368" s="87"/>
    </row>
    <row r="1369" spans="2:4">
      <c r="B1369" s="87" t="s">
        <v>540</v>
      </c>
      <c r="C1369" s="86">
        <v>95517</v>
      </c>
      <c r="D1369" s="87"/>
    </row>
    <row r="1370" spans="2:4">
      <c r="B1370" s="87" t="s">
        <v>539</v>
      </c>
      <c r="C1370" s="86">
        <v>95513</v>
      </c>
      <c r="D1370" s="87"/>
    </row>
    <row r="1371" spans="2:4">
      <c r="B1371" s="87" t="s">
        <v>1129</v>
      </c>
      <c r="C1371" s="86">
        <v>92651</v>
      </c>
      <c r="D1371" s="87"/>
    </row>
    <row r="1372" spans="2:4">
      <c r="B1372" s="87" t="s">
        <v>1184</v>
      </c>
      <c r="C1372" s="86">
        <v>94261</v>
      </c>
      <c r="D1372" s="87"/>
    </row>
    <row r="1373" spans="2:4">
      <c r="B1373" s="87" t="s">
        <v>1430</v>
      </c>
      <c r="C1373" s="86">
        <v>98431</v>
      </c>
      <c r="D1373" s="87"/>
    </row>
    <row r="1374" spans="2:4">
      <c r="B1374" s="87" t="s">
        <v>1103</v>
      </c>
      <c r="C1374" s="86">
        <v>91841</v>
      </c>
      <c r="D1374" s="87"/>
    </row>
    <row r="1375" spans="2:4">
      <c r="B1375" s="87" t="s">
        <v>1161</v>
      </c>
      <c r="C1375" s="86">
        <v>93521</v>
      </c>
      <c r="D1375" s="87"/>
    </row>
    <row r="1376" spans="2:4">
      <c r="B1376" s="87" t="s">
        <v>369</v>
      </c>
      <c r="C1376" s="86">
        <v>93527</v>
      </c>
      <c r="D1376" s="87"/>
    </row>
    <row r="1377" spans="2:4">
      <c r="B1377" s="87" t="s">
        <v>1168</v>
      </c>
      <c r="C1377" s="86">
        <v>93661</v>
      </c>
      <c r="D1377" s="87"/>
    </row>
    <row r="1378" spans="2:4">
      <c r="B1378" s="87" t="s">
        <v>620</v>
      </c>
      <c r="C1378" s="86">
        <v>96508</v>
      </c>
      <c r="D1378" s="87"/>
    </row>
    <row r="1379" spans="2:4">
      <c r="B1379" s="87" t="s">
        <v>1367</v>
      </c>
      <c r="C1379" s="86">
        <v>99841</v>
      </c>
      <c r="D1379" s="87"/>
    </row>
    <row r="1380" spans="2:4">
      <c r="B1380" s="87" t="s">
        <v>724</v>
      </c>
      <c r="C1380" s="86">
        <v>97802</v>
      </c>
      <c r="D1380" s="87"/>
    </row>
    <row r="1381" spans="2:4">
      <c r="B1381" s="87" t="s">
        <v>1424</v>
      </c>
      <c r="C1381" s="86">
        <v>97811</v>
      </c>
      <c r="D1381" s="87"/>
    </row>
    <row r="1382" spans="2:4">
      <c r="B1382" s="87" t="s">
        <v>728</v>
      </c>
      <c r="C1382" s="86">
        <v>97817</v>
      </c>
      <c r="D1382" s="87"/>
    </row>
    <row r="1383" spans="2:4">
      <c r="B1383" s="87" t="s">
        <v>729</v>
      </c>
      <c r="C1383" s="86">
        <v>97818</v>
      </c>
      <c r="D1383" s="87"/>
    </row>
    <row r="1384" spans="2:4">
      <c r="B1384" s="87" t="s">
        <v>1154</v>
      </c>
      <c r="C1384" s="86">
        <v>93341</v>
      </c>
      <c r="D1384" s="87"/>
    </row>
    <row r="1385" spans="2:4">
      <c r="B1385" s="87" t="s">
        <v>541</v>
      </c>
      <c r="C1385" s="86">
        <v>95601</v>
      </c>
      <c r="D1385" s="87"/>
    </row>
    <row r="1386" spans="2:4">
      <c r="B1386" s="87" t="s">
        <v>1302</v>
      </c>
      <c r="C1386" s="86">
        <v>97941</v>
      </c>
      <c r="D1386" s="87"/>
    </row>
    <row r="1387" spans="2:4">
      <c r="B1387" s="87" t="s">
        <v>749</v>
      </c>
      <c r="C1387" s="86">
        <v>97947</v>
      </c>
      <c r="D1387" s="87"/>
    </row>
    <row r="1388" spans="2:4">
      <c r="B1388" s="87" t="s">
        <v>545</v>
      </c>
      <c r="C1388" s="86">
        <v>95701</v>
      </c>
      <c r="D1388" s="87"/>
    </row>
    <row r="1389" spans="2:4">
      <c r="B1389" s="87" t="s">
        <v>750</v>
      </c>
      <c r="C1389" s="86">
        <v>97948</v>
      </c>
      <c r="D1389" s="87"/>
    </row>
    <row r="1390" spans="2:4">
      <c r="B1390" s="87" t="s">
        <v>1191</v>
      </c>
      <c r="C1390" s="86">
        <v>94421</v>
      </c>
      <c r="D1390" s="87"/>
    </row>
    <row r="1391" spans="2:4">
      <c r="B1391" s="87" t="s">
        <v>456</v>
      </c>
      <c r="C1391" s="86">
        <v>94427</v>
      </c>
      <c r="D1391" s="87"/>
    </row>
    <row r="1392" spans="2:4">
      <c r="B1392" s="87" t="s">
        <v>457</v>
      </c>
      <c r="C1392" s="86">
        <v>94428</v>
      </c>
      <c r="D1392" s="87"/>
    </row>
    <row r="1393" spans="2:4">
      <c r="B1393" s="87" t="s">
        <v>1151</v>
      </c>
      <c r="C1393" s="86">
        <v>93191</v>
      </c>
      <c r="D1393" s="87"/>
    </row>
    <row r="1394" spans="2:4">
      <c r="B1394" s="87" t="s">
        <v>1102</v>
      </c>
      <c r="C1394" s="86">
        <v>91831</v>
      </c>
      <c r="D1394" s="87"/>
    </row>
    <row r="1395" spans="2:4">
      <c r="B1395" s="87" t="s">
        <v>1135</v>
      </c>
      <c r="C1395" s="86">
        <v>92831</v>
      </c>
      <c r="D1395" s="87"/>
    </row>
    <row r="1396" spans="2:4">
      <c r="B1396" s="87" t="s">
        <v>1227</v>
      </c>
      <c r="C1396" s="86">
        <v>95911</v>
      </c>
      <c r="D1396" s="87"/>
    </row>
    <row r="1397" spans="2:4">
      <c r="B1397" s="87" t="s">
        <v>562</v>
      </c>
      <c r="C1397" s="86">
        <v>95917</v>
      </c>
      <c r="D1397" s="87"/>
    </row>
    <row r="1398" spans="2:4">
      <c r="B1398" s="87" t="s">
        <v>1221</v>
      </c>
      <c r="C1398" s="86">
        <v>95711</v>
      </c>
      <c r="D1398" s="87"/>
    </row>
    <row r="1399" spans="2:4">
      <c r="B1399" s="87" t="s">
        <v>1222</v>
      </c>
      <c r="C1399" s="86">
        <v>95721</v>
      </c>
      <c r="D1399" s="87"/>
    </row>
    <row r="1400" spans="2:4">
      <c r="B1400" s="87" t="s">
        <v>1335</v>
      </c>
      <c r="C1400" s="86">
        <v>99021</v>
      </c>
      <c r="D1400" s="87"/>
    </row>
    <row r="1401" spans="2:4">
      <c r="B1401" s="87" t="s">
        <v>549</v>
      </c>
      <c r="C1401" s="86">
        <v>95801</v>
      </c>
      <c r="D1401" s="87"/>
    </row>
    <row r="1402" spans="2:4">
      <c r="B1402" s="87" t="s">
        <v>551</v>
      </c>
      <c r="C1402" s="86">
        <v>95804</v>
      </c>
      <c r="D1402" s="87"/>
    </row>
    <row r="1403" spans="2:4">
      <c r="B1403" s="87" t="s">
        <v>550</v>
      </c>
      <c r="C1403" s="86">
        <v>95802</v>
      </c>
      <c r="D1403" s="87"/>
    </row>
    <row r="1404" spans="2:4">
      <c r="B1404" s="87" t="s">
        <v>42</v>
      </c>
      <c r="C1404" s="86">
        <v>90092</v>
      </c>
      <c r="D1404" s="87"/>
    </row>
    <row r="1405" spans="2:4">
      <c r="B1405" s="87" t="s">
        <v>1026</v>
      </c>
      <c r="C1405" s="86">
        <v>99081</v>
      </c>
      <c r="D1405" s="87"/>
    </row>
    <row r="1406" spans="2:4">
      <c r="B1406" s="87" t="s">
        <v>1234</v>
      </c>
      <c r="C1406" s="86">
        <v>96071</v>
      </c>
      <c r="D1406" s="87"/>
    </row>
    <row r="1407" spans="2:4">
      <c r="B1407" s="87" t="s">
        <v>408</v>
      </c>
      <c r="C1407" s="86">
        <v>94002</v>
      </c>
      <c r="D1407" s="87"/>
    </row>
    <row r="1408" spans="2:4">
      <c r="B1408" s="87" t="s">
        <v>1295</v>
      </c>
      <c r="C1408" s="86">
        <v>97840</v>
      </c>
      <c r="D1408" s="87"/>
    </row>
    <row r="1409" spans="2:4">
      <c r="B1409" s="87" t="s">
        <v>736</v>
      </c>
      <c r="C1409" s="86">
        <v>97847</v>
      </c>
      <c r="D1409" s="87"/>
    </row>
    <row r="1410" spans="2:4">
      <c r="B1410" s="87" t="s">
        <v>1300</v>
      </c>
      <c r="C1410" s="86">
        <v>97921</v>
      </c>
      <c r="D1410" s="87"/>
    </row>
    <row r="1411" spans="2:4">
      <c r="B1411" s="87" t="s">
        <v>1215</v>
      </c>
      <c r="C1411" s="86">
        <v>95221</v>
      </c>
      <c r="D1411" s="87"/>
    </row>
    <row r="1412" spans="2:4">
      <c r="B1412" s="87" t="s">
        <v>559</v>
      </c>
      <c r="C1412" s="86">
        <v>95901</v>
      </c>
      <c r="D1412" s="87"/>
    </row>
    <row r="1413" spans="2:4">
      <c r="B1413" s="87" t="s">
        <v>1165</v>
      </c>
      <c r="C1413" s="86">
        <v>93610</v>
      </c>
      <c r="D1413" s="87"/>
    </row>
    <row r="1414" spans="2:4">
      <c r="B1414" s="87" t="s">
        <v>1031</v>
      </c>
      <c r="C1414" s="86">
        <v>90114</v>
      </c>
      <c r="D1414" s="87"/>
    </row>
    <row r="1415" spans="2:4">
      <c r="B1415" s="87" t="s">
        <v>564</v>
      </c>
      <c r="C1415" s="86">
        <v>96001</v>
      </c>
      <c r="D1415" s="87"/>
    </row>
    <row r="1416" spans="2:4">
      <c r="B1416" s="87" t="s">
        <v>566</v>
      </c>
      <c r="C1416" s="86">
        <v>96004</v>
      </c>
      <c r="D1416" s="87"/>
    </row>
    <row r="1417" spans="2:4">
      <c r="B1417" s="87" t="s">
        <v>568</v>
      </c>
      <c r="C1417" s="86">
        <v>96008</v>
      </c>
      <c r="D1417" s="87"/>
    </row>
    <row r="1418" spans="2:4">
      <c r="B1418" s="87" t="s">
        <v>142</v>
      </c>
      <c r="C1418" s="86">
        <v>91108</v>
      </c>
      <c r="D1418" s="87"/>
    </row>
    <row r="1419" spans="2:4">
      <c r="B1419" s="87" t="s">
        <v>492</v>
      </c>
      <c r="C1419" s="86">
        <v>94941</v>
      </c>
      <c r="D1419" s="87"/>
    </row>
    <row r="1420" spans="2:4">
      <c r="B1420" s="87" t="s">
        <v>1206</v>
      </c>
      <c r="C1420" s="86">
        <v>95122</v>
      </c>
      <c r="D1420" s="87"/>
    </row>
    <row r="1421" spans="2:4">
      <c r="B1421" s="87" t="s">
        <v>1253</v>
      </c>
      <c r="C1421" s="86">
        <v>96431</v>
      </c>
      <c r="D1421" s="87"/>
    </row>
    <row r="1422" spans="2:4">
      <c r="B1422" s="87" t="s">
        <v>87</v>
      </c>
      <c r="C1422" s="86">
        <v>90709</v>
      </c>
      <c r="D1422" s="87"/>
    </row>
    <row r="1423" spans="2:4">
      <c r="B1423" s="87" t="s">
        <v>1085</v>
      </c>
      <c r="C1423" s="86">
        <v>91341</v>
      </c>
      <c r="D1423" s="87"/>
    </row>
    <row r="1424" spans="2:4">
      <c r="B1424" s="87" t="s">
        <v>1440</v>
      </c>
      <c r="C1424" s="86">
        <v>92941</v>
      </c>
      <c r="D1424" s="87"/>
    </row>
    <row r="1425" spans="2:4">
      <c r="B1425" s="87" t="s">
        <v>1195</v>
      </c>
      <c r="C1425" s="86">
        <v>94551</v>
      </c>
      <c r="D1425" s="87"/>
    </row>
    <row r="1426" spans="2:4">
      <c r="B1426" s="87" t="s">
        <v>1446</v>
      </c>
      <c r="C1426" s="86">
        <v>99022</v>
      </c>
      <c r="D1426" s="87"/>
    </row>
    <row r="1427" spans="2:4">
      <c r="B1427" s="87" t="s">
        <v>1230</v>
      </c>
      <c r="C1427" s="86">
        <v>96031</v>
      </c>
      <c r="D1427" s="87"/>
    </row>
    <row r="1428" spans="2:4">
      <c r="B1428" s="87" t="s">
        <v>1019</v>
      </c>
      <c r="C1428" s="86">
        <v>71786</v>
      </c>
      <c r="D1428" s="87"/>
    </row>
    <row r="1429" spans="2:4">
      <c r="B1429" s="87" t="s">
        <v>580</v>
      </c>
      <c r="C1429" s="86">
        <v>96101</v>
      </c>
      <c r="D1429" s="87"/>
    </row>
    <row r="1430" spans="2:4">
      <c r="B1430" s="87" t="s">
        <v>581</v>
      </c>
      <c r="C1430" s="86">
        <v>96102</v>
      </c>
      <c r="D1430" s="87"/>
    </row>
    <row r="1431" spans="2:4">
      <c r="B1431" s="87" t="s">
        <v>1140</v>
      </c>
      <c r="C1431" s="86">
        <v>93011</v>
      </c>
      <c r="D1431" s="87"/>
    </row>
    <row r="1432" spans="2:4">
      <c r="B1432" s="87" t="s">
        <v>1432</v>
      </c>
      <c r="C1432" s="86">
        <v>99011</v>
      </c>
      <c r="D1432" s="87"/>
    </row>
    <row r="1433" spans="2:4">
      <c r="B1433" s="87" t="s">
        <v>834</v>
      </c>
      <c r="C1433" s="86">
        <v>99017</v>
      </c>
      <c r="D1433" s="87"/>
    </row>
    <row r="1434" spans="2:4">
      <c r="B1434" s="87" t="s">
        <v>833</v>
      </c>
      <c r="C1434" s="86">
        <v>99013</v>
      </c>
      <c r="D1434" s="87"/>
    </row>
    <row r="1435" spans="2:4">
      <c r="B1435" s="87" t="s">
        <v>584</v>
      </c>
      <c r="C1435" s="86">
        <v>96201</v>
      </c>
      <c r="D1435" s="87"/>
    </row>
    <row r="1436" spans="2:4">
      <c r="B1436" s="87" t="s">
        <v>585</v>
      </c>
      <c r="C1436" s="86">
        <v>96204</v>
      </c>
      <c r="D1436" s="87"/>
    </row>
    <row r="1437" spans="2:4">
      <c r="B1437" s="87" t="s">
        <v>1075</v>
      </c>
      <c r="C1437" s="86">
        <v>91161</v>
      </c>
      <c r="D1437" s="87"/>
    </row>
    <row r="1438" spans="2:4">
      <c r="B1438" s="87" t="s">
        <v>591</v>
      </c>
      <c r="C1438" s="86">
        <v>96301</v>
      </c>
      <c r="D1438" s="87"/>
    </row>
    <row r="1439" spans="2:4">
      <c r="B1439" s="87" t="s">
        <v>593</v>
      </c>
      <c r="C1439" s="86">
        <v>96304</v>
      </c>
      <c r="D1439" s="87"/>
    </row>
    <row r="1440" spans="2:4">
      <c r="B1440" s="87" t="s">
        <v>595</v>
      </c>
      <c r="C1440" s="86">
        <v>96310</v>
      </c>
      <c r="D1440" s="87"/>
    </row>
    <row r="1441" spans="2:4">
      <c r="B1441" s="87" t="s">
        <v>594</v>
      </c>
      <c r="C1441" s="86">
        <v>96305</v>
      </c>
      <c r="D1441" s="87"/>
    </row>
    <row r="1442" spans="2:4">
      <c r="B1442" s="87" t="s">
        <v>1407</v>
      </c>
      <c r="C1442" s="86">
        <v>94921</v>
      </c>
      <c r="D1442" s="87"/>
    </row>
    <row r="1443" spans="2:4">
      <c r="B1443" s="87" t="s">
        <v>490</v>
      </c>
      <c r="C1443" s="86">
        <v>94927</v>
      </c>
      <c r="D1443" s="87"/>
    </row>
    <row r="1444" spans="2:4">
      <c r="B1444" s="87" t="s">
        <v>489</v>
      </c>
      <c r="C1444" s="86">
        <v>94923</v>
      </c>
      <c r="D1444" s="87"/>
    </row>
    <row r="1445" spans="2:4">
      <c r="B1445" s="87" t="s">
        <v>1091</v>
      </c>
      <c r="C1445" s="86">
        <v>91611</v>
      </c>
      <c r="D1445" s="87"/>
    </row>
    <row r="1446" spans="2:4">
      <c r="B1446" s="87" t="s">
        <v>1380</v>
      </c>
      <c r="C1446" s="86">
        <v>91231</v>
      </c>
      <c r="D1446" s="87"/>
    </row>
    <row r="1447" spans="2:4">
      <c r="B1447" s="87" t="s">
        <v>165</v>
      </c>
      <c r="C1447" s="86">
        <v>91217</v>
      </c>
      <c r="D1447" s="87"/>
    </row>
    <row r="1448" spans="2:4">
      <c r="B1448" s="87" t="s">
        <v>168</v>
      </c>
      <c r="C1448" s="86">
        <v>91233</v>
      </c>
      <c r="D1448" s="87"/>
    </row>
    <row r="1449" spans="2:4">
      <c r="B1449" s="87" t="s">
        <v>1343</v>
      </c>
      <c r="C1449" s="86">
        <v>99206</v>
      </c>
      <c r="D1449" s="87"/>
    </row>
    <row r="1450" spans="2:4">
      <c r="B1450" s="87" t="s">
        <v>1041</v>
      </c>
      <c r="C1450" s="86">
        <v>90461</v>
      </c>
      <c r="D1450" s="87"/>
    </row>
    <row r="1451" spans="2:4">
      <c r="B1451" s="87" t="s">
        <v>1331</v>
      </c>
      <c r="C1451" s="86">
        <v>98631</v>
      </c>
      <c r="D1451" s="87"/>
    </row>
    <row r="1452" spans="2:4">
      <c r="B1452" s="87" t="s">
        <v>1242</v>
      </c>
      <c r="C1452" s="86">
        <v>96251</v>
      </c>
      <c r="D1452" s="87"/>
    </row>
    <row r="1453" spans="2:4">
      <c r="B1453" s="87" t="s">
        <v>1360</v>
      </c>
      <c r="C1453" s="86">
        <v>99621</v>
      </c>
      <c r="D1453" s="87"/>
    </row>
    <row r="1454" spans="2:4">
      <c r="B1454" s="87" t="s">
        <v>900</v>
      </c>
      <c r="C1454" s="86">
        <v>99623</v>
      </c>
      <c r="D1454" s="87"/>
    </row>
    <row r="1455" spans="2:4">
      <c r="B1455" s="87" t="s">
        <v>1083</v>
      </c>
      <c r="C1455" s="86">
        <v>91321</v>
      </c>
      <c r="D1455" s="87"/>
    </row>
    <row r="1456" spans="2:4">
      <c r="B1456" s="87" t="s">
        <v>819</v>
      </c>
      <c r="C1456" s="86">
        <v>98637</v>
      </c>
      <c r="D1456" s="87"/>
    </row>
    <row r="1457" spans="2:4">
      <c r="B1457" s="87" t="s">
        <v>1399</v>
      </c>
      <c r="C1457" s="86">
        <v>93691</v>
      </c>
      <c r="D1457" s="87"/>
    </row>
    <row r="1458" spans="2:4">
      <c r="B1458" s="87" t="s">
        <v>179</v>
      </c>
      <c r="C1458" s="86">
        <v>91327</v>
      </c>
      <c r="D1458" s="87"/>
    </row>
    <row r="1459" spans="2:4">
      <c r="B1459" s="87" t="s">
        <v>1197</v>
      </c>
      <c r="C1459" s="86">
        <v>94621</v>
      </c>
      <c r="D1459" s="87"/>
    </row>
    <row r="1460" spans="2:4">
      <c r="B1460" s="87" t="s">
        <v>1110</v>
      </c>
      <c r="C1460" s="86">
        <v>92011</v>
      </c>
      <c r="D1460" s="87"/>
    </row>
    <row r="1461" spans="2:4">
      <c r="B1461" s="87" t="s">
        <v>235</v>
      </c>
      <c r="C1461" s="86">
        <v>92017</v>
      </c>
      <c r="D1461" s="87"/>
    </row>
    <row r="1462" spans="2:4">
      <c r="B1462" s="87" t="s">
        <v>925</v>
      </c>
      <c r="C1462" s="86">
        <v>99991</v>
      </c>
      <c r="D1462" s="87"/>
    </row>
    <row r="1463" spans="2:4">
      <c r="B1463" s="87" t="s">
        <v>926</v>
      </c>
      <c r="C1463" s="86">
        <v>99999</v>
      </c>
      <c r="D1463" s="87"/>
    </row>
    <row r="1464" spans="2:4">
      <c r="B1464" s="87" t="s">
        <v>1133</v>
      </c>
      <c r="C1464" s="86">
        <v>92811</v>
      </c>
      <c r="D1464" s="87"/>
    </row>
    <row r="1465" spans="2:4">
      <c r="B1465" s="87" t="s">
        <v>233</v>
      </c>
      <c r="C1465" s="86">
        <v>92005</v>
      </c>
      <c r="D1465" s="87"/>
    </row>
    <row r="1466" spans="2:4">
      <c r="B1466" s="87" t="s">
        <v>606</v>
      </c>
      <c r="C1466" s="86">
        <v>96401</v>
      </c>
      <c r="D1466" s="87"/>
    </row>
    <row r="1467" spans="2:4">
      <c r="B1467" s="87" t="s">
        <v>607</v>
      </c>
      <c r="C1467" s="86">
        <v>96404</v>
      </c>
      <c r="D1467" s="87"/>
    </row>
    <row r="1468" spans="2:4">
      <c r="B1468" s="87" t="s">
        <v>1252</v>
      </c>
      <c r="C1468" s="86">
        <v>96421</v>
      </c>
      <c r="D1468" s="87"/>
    </row>
    <row r="1469" spans="2:4">
      <c r="B1469" s="87" t="s">
        <v>1437</v>
      </c>
      <c r="C1469" s="86">
        <v>91026</v>
      </c>
      <c r="D1469" s="87"/>
    </row>
    <row r="1470" spans="2:4">
      <c r="B1470" s="87" t="s">
        <v>271</v>
      </c>
      <c r="C1470" s="86">
        <v>92509</v>
      </c>
      <c r="D1470" s="87"/>
    </row>
    <row r="1471" spans="2:4">
      <c r="B1471" s="87" t="s">
        <v>529</v>
      </c>
      <c r="C1471" s="86">
        <v>95405</v>
      </c>
      <c r="D1471" s="87"/>
    </row>
    <row r="1472" spans="2:4">
      <c r="B1472" s="87" t="s">
        <v>410</v>
      </c>
      <c r="C1472" s="86">
        <v>94005</v>
      </c>
      <c r="D1472" s="87"/>
    </row>
    <row r="1473" spans="2:4">
      <c r="B1473" s="87" t="s">
        <v>520</v>
      </c>
      <c r="C1473" s="86">
        <v>95205</v>
      </c>
      <c r="D1473" s="87"/>
    </row>
    <row r="1474" spans="2:4">
      <c r="B1474" s="87" t="s">
        <v>269</v>
      </c>
      <c r="C1474" s="86">
        <v>92507</v>
      </c>
      <c r="D1474" s="87"/>
    </row>
    <row r="1475" spans="2:4">
      <c r="B1475" s="87" t="s">
        <v>1387</v>
      </c>
      <c r="C1475" s="86">
        <v>92511</v>
      </c>
      <c r="D1475" s="87"/>
    </row>
    <row r="1476" spans="2:4">
      <c r="B1476" s="87" t="s">
        <v>616</v>
      </c>
      <c r="C1476" s="86">
        <v>96502</v>
      </c>
      <c r="D1476" s="87"/>
    </row>
    <row r="1477" spans="2:4">
      <c r="B1477" s="87" t="s">
        <v>615</v>
      </c>
      <c r="C1477" s="86">
        <v>96501</v>
      </c>
      <c r="D1477" s="87"/>
    </row>
    <row r="1478" spans="2:4">
      <c r="B1478" s="87" t="s">
        <v>618</v>
      </c>
      <c r="C1478" s="86">
        <v>96504</v>
      </c>
      <c r="D1478" s="87"/>
    </row>
    <row r="1479" spans="2:4">
      <c r="B1479" s="87" t="s">
        <v>744</v>
      </c>
      <c r="C1479" s="86">
        <v>97913</v>
      </c>
      <c r="D1479" s="87"/>
    </row>
    <row r="1480" spans="2:4">
      <c r="B1480" s="87" t="s">
        <v>1045</v>
      </c>
      <c r="C1480" s="86">
        <v>90621</v>
      </c>
      <c r="D1480" s="87"/>
    </row>
    <row r="1481" spans="2:4">
      <c r="B1481" s="87" t="s">
        <v>1092</v>
      </c>
      <c r="C1481" s="86">
        <v>91621</v>
      </c>
      <c r="D1481" s="87"/>
    </row>
    <row r="1482" spans="2:4">
      <c r="B1482" s="87" t="s">
        <v>1106</v>
      </c>
      <c r="C1482" s="86">
        <v>91871</v>
      </c>
      <c r="D1482" s="87"/>
    </row>
    <row r="1483" spans="2:4">
      <c r="B1483" s="87" t="s">
        <v>1316</v>
      </c>
      <c r="C1483" s="86">
        <v>98231</v>
      </c>
      <c r="D1483" s="87"/>
    </row>
    <row r="1484" spans="2:4">
      <c r="B1484" s="87" t="s">
        <v>1352</v>
      </c>
      <c r="C1484" s="86">
        <v>99311</v>
      </c>
      <c r="D1484" s="87"/>
    </row>
    <row r="1485" spans="2:4">
      <c r="B1485" s="87" t="s">
        <v>128</v>
      </c>
      <c r="C1485" s="86">
        <v>91042</v>
      </c>
      <c r="D1485" s="87"/>
    </row>
    <row r="1486" spans="2:4">
      <c r="B1486" s="87" t="s">
        <v>1271</v>
      </c>
      <c r="C1486" s="86">
        <v>96751</v>
      </c>
      <c r="D1486" s="87"/>
    </row>
    <row r="1487" spans="2:4">
      <c r="B1487" s="87" t="s">
        <v>1363</v>
      </c>
      <c r="C1487" s="86">
        <v>99711</v>
      </c>
      <c r="D1487" s="87"/>
    </row>
    <row r="1488" spans="2:4">
      <c r="B1488" s="87" t="s">
        <v>907</v>
      </c>
      <c r="C1488" s="86">
        <v>99717</v>
      </c>
      <c r="D1488" s="87"/>
    </row>
    <row r="1489" spans="2:4">
      <c r="B1489" s="87" t="s">
        <v>627</v>
      </c>
      <c r="C1489" s="86">
        <v>96601</v>
      </c>
      <c r="D1489" s="87"/>
    </row>
    <row r="1490" spans="2:4">
      <c r="B1490" s="87" t="s">
        <v>628</v>
      </c>
      <c r="C1490" s="86">
        <v>96604</v>
      </c>
      <c r="D1490" s="87"/>
    </row>
    <row r="1491" spans="2:4">
      <c r="B1491" s="87" t="s">
        <v>1377</v>
      </c>
      <c r="C1491" s="86">
        <v>91012</v>
      </c>
      <c r="D1491" s="87"/>
    </row>
    <row r="1492" spans="2:4">
      <c r="B1492" s="87" t="s">
        <v>61</v>
      </c>
      <c r="C1492" s="86">
        <v>90305</v>
      </c>
      <c r="D1492" s="87"/>
    </row>
    <row r="1493" spans="2:4">
      <c r="B1493" s="87" t="s">
        <v>1323</v>
      </c>
      <c r="C1493" s="86">
        <v>98421</v>
      </c>
      <c r="D1493" s="87"/>
    </row>
    <row r="1494" spans="2:4">
      <c r="B1494" s="87" t="s">
        <v>803</v>
      </c>
      <c r="C1494" s="86">
        <v>98427</v>
      </c>
      <c r="D1494" s="87"/>
    </row>
    <row r="1495" spans="2:4">
      <c r="B1495" s="87" t="s">
        <v>1223</v>
      </c>
      <c r="C1495" s="86">
        <v>95821</v>
      </c>
      <c r="D1495" s="87"/>
    </row>
    <row r="1496" spans="2:4">
      <c r="B1496" s="87" t="s">
        <v>1065</v>
      </c>
      <c r="C1496" s="86">
        <v>91021</v>
      </c>
      <c r="D1496" s="87"/>
    </row>
    <row r="1497" spans="2:4">
      <c r="B1497" s="87" t="s">
        <v>125</v>
      </c>
      <c r="C1497" s="86">
        <v>91027</v>
      </c>
      <c r="D1497" s="87"/>
    </row>
    <row r="1498" spans="2:4">
      <c r="B1498" s="87" t="s">
        <v>1178</v>
      </c>
      <c r="C1498" s="86">
        <v>94161</v>
      </c>
      <c r="D1498" s="87"/>
    </row>
    <row r="1499" spans="2:4">
      <c r="B1499" s="87" t="s">
        <v>1324</v>
      </c>
      <c r="C1499" s="86">
        <v>98441</v>
      </c>
      <c r="D1499" s="87"/>
    </row>
    <row r="1500" spans="2:4">
      <c r="B1500" s="87" t="s">
        <v>133</v>
      </c>
      <c r="C1500" s="86">
        <v>91067</v>
      </c>
      <c r="D1500" s="87"/>
    </row>
    <row r="1501" spans="2:4">
      <c r="B1501" s="87" t="s">
        <v>1070</v>
      </c>
      <c r="C1501" s="86">
        <v>91061</v>
      </c>
      <c r="D1501" s="87"/>
    </row>
    <row r="1502" spans="2:4">
      <c r="B1502" s="87" t="s">
        <v>483</v>
      </c>
      <c r="C1502" s="86">
        <v>94812</v>
      </c>
      <c r="D1502" s="87"/>
    </row>
    <row r="1503" spans="2:4">
      <c r="B1503" s="87" t="s">
        <v>1228</v>
      </c>
      <c r="C1503" s="86">
        <v>95921</v>
      </c>
      <c r="D1503" s="87"/>
    </row>
    <row r="1504" spans="2:4">
      <c r="B1504" s="87" t="s">
        <v>638</v>
      </c>
      <c r="C1504" s="86">
        <v>96701</v>
      </c>
      <c r="D1504" s="87"/>
    </row>
    <row r="1505" spans="2:4">
      <c r="B1505" s="87" t="s">
        <v>639</v>
      </c>
      <c r="C1505" s="86">
        <v>96704</v>
      </c>
      <c r="D1505" s="87"/>
    </row>
    <row r="1506" spans="2:4">
      <c r="B1506" s="87" t="s">
        <v>640</v>
      </c>
      <c r="C1506" s="86">
        <v>96708</v>
      </c>
      <c r="D1506" s="87"/>
    </row>
    <row r="1507" spans="2:4">
      <c r="B1507" s="87" t="s">
        <v>647</v>
      </c>
      <c r="C1507" s="86">
        <v>96801</v>
      </c>
      <c r="D1507" s="87"/>
    </row>
    <row r="1508" spans="2:4">
      <c r="B1508" s="87" t="s">
        <v>648</v>
      </c>
      <c r="C1508" s="86">
        <v>96804</v>
      </c>
      <c r="D1508" s="87"/>
    </row>
    <row r="1509" spans="2:4">
      <c r="B1509" s="87" t="s">
        <v>649</v>
      </c>
      <c r="C1509" s="86">
        <v>96808</v>
      </c>
      <c r="D1509" s="87"/>
    </row>
    <row r="1510" spans="2:4">
      <c r="B1510" s="87" t="s">
        <v>1276</v>
      </c>
      <c r="C1510" s="86">
        <v>96912</v>
      </c>
      <c r="D1510" s="87"/>
    </row>
    <row r="1511" spans="2:4">
      <c r="B1511" s="87" t="s">
        <v>1400</v>
      </c>
      <c r="C1511" s="86">
        <v>93911</v>
      </c>
      <c r="D1511" s="87"/>
    </row>
    <row r="1512" spans="2:4">
      <c r="B1512" s="87" t="s">
        <v>403</v>
      </c>
      <c r="C1512" s="86">
        <v>93913</v>
      </c>
      <c r="D1512" s="87"/>
    </row>
    <row r="1513" spans="2:4">
      <c r="B1513" s="87" t="s">
        <v>653</v>
      </c>
      <c r="C1513" s="86">
        <v>96901</v>
      </c>
      <c r="D1513" s="87"/>
    </row>
    <row r="1514" spans="2:4">
      <c r="B1514" s="87" t="s">
        <v>333</v>
      </c>
      <c r="C1514" s="86">
        <v>93202</v>
      </c>
      <c r="D1514" s="87"/>
    </row>
    <row r="1515" spans="2:4">
      <c r="B1515" s="87" t="s">
        <v>43</v>
      </c>
      <c r="C1515" s="86">
        <v>90096</v>
      </c>
      <c r="D1515" s="87"/>
    </row>
    <row r="1516" spans="2:4">
      <c r="B1516" s="87" t="s">
        <v>657</v>
      </c>
      <c r="C1516" s="86">
        <v>97001</v>
      </c>
      <c r="D1516" s="87"/>
    </row>
    <row r="1517" spans="2:4">
      <c r="B1517" s="87" t="s">
        <v>659</v>
      </c>
      <c r="C1517" s="86">
        <v>97004</v>
      </c>
      <c r="D1517" s="87"/>
    </row>
    <row r="1518" spans="2:4">
      <c r="B1518" s="87" t="s">
        <v>658</v>
      </c>
      <c r="C1518" s="86">
        <v>97002</v>
      </c>
      <c r="D1518" s="87"/>
    </row>
    <row r="1519" spans="2:4">
      <c r="B1519" s="87" t="s">
        <v>666</v>
      </c>
      <c r="C1519" s="86">
        <v>97015</v>
      </c>
      <c r="D1519" s="87"/>
    </row>
    <row r="1520" spans="2:4">
      <c r="B1520" s="87" t="s">
        <v>1039</v>
      </c>
      <c r="C1520" s="86">
        <v>90441</v>
      </c>
      <c r="D1520" s="87"/>
    </row>
    <row r="1521" spans="2:4">
      <c r="B1521" s="87" t="s">
        <v>1296</v>
      </c>
      <c r="C1521" s="86">
        <v>97851</v>
      </c>
      <c r="D1521" s="87"/>
    </row>
    <row r="1522" spans="2:4">
      <c r="B1522" s="87" t="s">
        <v>738</v>
      </c>
      <c r="C1522" s="86">
        <v>97853</v>
      </c>
      <c r="D1522" s="87"/>
    </row>
    <row r="1523" spans="2:4">
      <c r="B1523" s="87" t="s">
        <v>668</v>
      </c>
      <c r="C1523" s="86">
        <v>97101</v>
      </c>
      <c r="D1523" s="87"/>
    </row>
    <row r="1524" spans="2:4">
      <c r="B1524" s="87" t="s">
        <v>669</v>
      </c>
      <c r="C1524" s="86">
        <v>97104</v>
      </c>
      <c r="D1524" s="87"/>
    </row>
    <row r="1525" spans="2:4">
      <c r="B1525" s="87" t="s">
        <v>673</v>
      </c>
      <c r="C1525" s="86">
        <v>97201</v>
      </c>
      <c r="D1525" s="87"/>
    </row>
    <row r="1526" spans="2:4">
      <c r="B1526" s="87" t="s">
        <v>678</v>
      </c>
      <c r="C1526" s="86">
        <v>97301</v>
      </c>
      <c r="D1526" s="87"/>
    </row>
    <row r="1527" spans="2:4">
      <c r="B1527" s="87" t="s">
        <v>679</v>
      </c>
      <c r="C1527" s="86">
        <v>97304</v>
      </c>
      <c r="D1527" s="87"/>
    </row>
    <row r="1528" spans="2:4">
      <c r="B1528" s="87" t="s">
        <v>878</v>
      </c>
      <c r="C1528" s="86">
        <v>99405</v>
      </c>
      <c r="D1528" s="87"/>
    </row>
    <row r="1529" spans="2:4">
      <c r="B1529" s="87" t="s">
        <v>37</v>
      </c>
      <c r="C1529" s="86">
        <v>72265</v>
      </c>
      <c r="D1529" s="87"/>
    </row>
    <row r="1530" spans="2:4">
      <c r="B1530" s="87" t="s">
        <v>353</v>
      </c>
      <c r="C1530" s="86">
        <v>93406</v>
      </c>
      <c r="D1530" s="87"/>
    </row>
    <row r="1531" spans="2:4">
      <c r="B1531" s="87" t="s">
        <v>419</v>
      </c>
      <c r="C1531" s="86">
        <v>94112</v>
      </c>
      <c r="D1531" s="87"/>
    </row>
    <row r="1532" spans="2:4">
      <c r="B1532" s="87" t="s">
        <v>1362</v>
      </c>
      <c r="C1532" s="86">
        <v>99651</v>
      </c>
      <c r="D1532" s="87"/>
    </row>
    <row r="1533" spans="2:4">
      <c r="B1533" s="87" t="s">
        <v>1329</v>
      </c>
      <c r="C1533" s="86">
        <v>98611</v>
      </c>
      <c r="D1533" s="87"/>
    </row>
    <row r="1534" spans="2:4">
      <c r="B1534" s="87" t="s">
        <v>813</v>
      </c>
      <c r="C1534" s="86">
        <v>98607</v>
      </c>
      <c r="D1534" s="87"/>
    </row>
    <row r="1535" spans="2:4">
      <c r="B1535" s="87" t="s">
        <v>1094</v>
      </c>
      <c r="C1535" s="86">
        <v>91641</v>
      </c>
      <c r="D1535" s="87"/>
    </row>
    <row r="1536" spans="2:4">
      <c r="B1536" s="87" t="s">
        <v>1210</v>
      </c>
      <c r="C1536" s="86">
        <v>95161</v>
      </c>
      <c r="D1536" s="87"/>
    </row>
    <row r="1537" spans="2:4">
      <c r="B1537" s="87" t="s">
        <v>1249</v>
      </c>
      <c r="C1537" s="86">
        <v>96361</v>
      </c>
      <c r="D1537" s="87"/>
    </row>
    <row r="1538" spans="2:4">
      <c r="B1538" s="87" t="s">
        <v>416</v>
      </c>
      <c r="C1538" s="86">
        <v>94108</v>
      </c>
      <c r="D1538" s="87"/>
    </row>
    <row r="1539" spans="2:4">
      <c r="B1539" s="87" t="s">
        <v>1023</v>
      </c>
      <c r="C1539" s="86">
        <v>96351</v>
      </c>
      <c r="D1539" s="87"/>
    </row>
    <row r="1540" spans="2:4">
      <c r="B1540" s="87" t="s">
        <v>1153</v>
      </c>
      <c r="C1540" s="86">
        <v>93331</v>
      </c>
      <c r="D1540" s="87"/>
    </row>
    <row r="1541" spans="2:4">
      <c r="B1541" s="87" t="s">
        <v>1229</v>
      </c>
      <c r="C1541" s="86">
        <v>96021</v>
      </c>
      <c r="D1541" s="87"/>
    </row>
    <row r="1542" spans="2:4">
      <c r="B1542" s="87" t="s">
        <v>1217</v>
      </c>
      <c r="C1542" s="86">
        <v>95421</v>
      </c>
      <c r="D1542" s="87"/>
    </row>
    <row r="1543" spans="2:4">
      <c r="B1543" s="87" t="s">
        <v>681</v>
      </c>
      <c r="C1543" s="86">
        <v>97401</v>
      </c>
      <c r="D1543" s="87"/>
    </row>
    <row r="1544" spans="2:4">
      <c r="B1544" s="87" t="s">
        <v>683</v>
      </c>
      <c r="C1544" s="86">
        <v>97404</v>
      </c>
      <c r="D1544" s="87"/>
    </row>
    <row r="1545" spans="2:4">
      <c r="B1545" s="87" t="s">
        <v>682</v>
      </c>
      <c r="C1545" s="86">
        <v>97402</v>
      </c>
      <c r="D1545" s="87"/>
    </row>
    <row r="1546" spans="2:4">
      <c r="B1546" s="87" t="s">
        <v>1109</v>
      </c>
      <c r="C1546" s="86">
        <v>91921</v>
      </c>
      <c r="D1546" s="87"/>
    </row>
    <row r="1547" spans="2:4">
      <c r="B1547" s="87" t="s">
        <v>560</v>
      </c>
      <c r="C1547" s="86">
        <v>95908</v>
      </c>
      <c r="D1547" s="87"/>
    </row>
    <row r="1548" spans="2:4">
      <c r="B1548" s="87" t="s">
        <v>1354</v>
      </c>
      <c r="C1548" s="86">
        <v>99411</v>
      </c>
      <c r="D1548" s="87"/>
    </row>
    <row r="1549" spans="2:4">
      <c r="B1549" s="87" t="s">
        <v>880</v>
      </c>
      <c r="C1549" s="86">
        <v>99413</v>
      </c>
      <c r="D1549" s="87"/>
    </row>
    <row r="1550" spans="2:4">
      <c r="B1550" s="87" t="s">
        <v>699</v>
      </c>
      <c r="C1550" s="86">
        <v>97501</v>
      </c>
      <c r="D1550" s="87"/>
    </row>
    <row r="1551" spans="2:4">
      <c r="B1551" s="87" t="s">
        <v>1038</v>
      </c>
      <c r="C1551" s="86">
        <v>90431</v>
      </c>
      <c r="D1551" s="87"/>
    </row>
    <row r="1552" spans="2:4">
      <c r="B1552" s="87" t="s">
        <v>1214</v>
      </c>
      <c r="C1552" s="86">
        <v>95211</v>
      </c>
      <c r="D1552" s="87"/>
    </row>
    <row r="1553" spans="2:4">
      <c r="B1553" s="87" t="s">
        <v>1212</v>
      </c>
      <c r="C1553" s="86">
        <v>95181</v>
      </c>
      <c r="D1553" s="87"/>
    </row>
    <row r="1554" spans="2:4">
      <c r="B1554" s="87" t="s">
        <v>1155</v>
      </c>
      <c r="C1554" s="86">
        <v>93351</v>
      </c>
      <c r="D1554" s="87"/>
    </row>
    <row r="1555" spans="2:4">
      <c r="B1555" s="87" t="s">
        <v>1200</v>
      </c>
      <c r="C1555" s="86">
        <v>94711</v>
      </c>
      <c r="D1555" s="87"/>
    </row>
    <row r="1556" spans="2:4">
      <c r="B1556" s="87" t="s">
        <v>1434</v>
      </c>
      <c r="C1556" s="86">
        <v>99211</v>
      </c>
      <c r="D1556" s="87"/>
    </row>
    <row r="1557" spans="2:4">
      <c r="B1557" s="87" t="s">
        <v>860</v>
      </c>
      <c r="C1557" s="86">
        <v>99213</v>
      </c>
      <c r="D1557" s="87"/>
    </row>
    <row r="1558" spans="2:4">
      <c r="B1558" s="87" t="s">
        <v>861</v>
      </c>
      <c r="C1558" s="86">
        <v>99218</v>
      </c>
      <c r="D1558" s="87"/>
    </row>
    <row r="1559" spans="2:4">
      <c r="B1559" s="87" t="s">
        <v>1291</v>
      </c>
      <c r="C1559" s="86">
        <v>97641</v>
      </c>
      <c r="D1559" s="87"/>
    </row>
    <row r="1560" spans="2:4">
      <c r="B1560" s="87" t="s">
        <v>1419</v>
      </c>
      <c r="C1560" s="86">
        <v>97621</v>
      </c>
      <c r="D1560" s="87"/>
    </row>
    <row r="1561" spans="2:4">
      <c r="B1561" s="87" t="s">
        <v>709</v>
      </c>
      <c r="C1561" s="86">
        <v>97627</v>
      </c>
      <c r="D1561" s="87"/>
    </row>
    <row r="1562" spans="2:4">
      <c r="B1562" s="87" t="s">
        <v>708</v>
      </c>
      <c r="C1562" s="86">
        <v>97623</v>
      </c>
      <c r="D1562" s="87"/>
    </row>
    <row r="1563" spans="2:4">
      <c r="B1563" s="87" t="s">
        <v>703</v>
      </c>
      <c r="C1563" s="86">
        <v>97601</v>
      </c>
      <c r="D1563" s="87"/>
    </row>
    <row r="1564" spans="2:4">
      <c r="B1564" s="87" t="s">
        <v>1169</v>
      </c>
      <c r="C1564" s="86">
        <v>93681</v>
      </c>
      <c r="D1564" s="87"/>
    </row>
    <row r="1565" spans="2:4">
      <c r="B1565" s="87" t="s">
        <v>1298</v>
      </c>
      <c r="C1565" s="86">
        <v>97871</v>
      </c>
      <c r="D1565" s="87"/>
    </row>
    <row r="1566" spans="2:4">
      <c r="B1566" s="87" t="s">
        <v>741</v>
      </c>
      <c r="C1566" s="86">
        <v>97877</v>
      </c>
      <c r="D1566" s="87"/>
    </row>
    <row r="1567" spans="2:4">
      <c r="B1567" s="87" t="s">
        <v>884</v>
      </c>
      <c r="C1567" s="86">
        <v>99502</v>
      </c>
      <c r="D1567" s="87"/>
    </row>
    <row r="1568" spans="2:4">
      <c r="B1568" s="87" t="s">
        <v>342</v>
      </c>
      <c r="C1568" s="86">
        <v>93309</v>
      </c>
      <c r="D1568" s="87"/>
    </row>
    <row r="1569" spans="2:4">
      <c r="B1569" s="87" t="s">
        <v>282</v>
      </c>
      <c r="C1569" s="86">
        <v>92607</v>
      </c>
      <c r="D1569" s="87"/>
    </row>
    <row r="1570" spans="2:4">
      <c r="B1570" s="87" t="s">
        <v>1299</v>
      </c>
      <c r="C1570" s="86">
        <v>97911</v>
      </c>
      <c r="D1570" s="87"/>
    </row>
    <row r="1571" spans="2:4">
      <c r="B1571" s="87" t="s">
        <v>745</v>
      </c>
      <c r="C1571" s="86">
        <v>97917</v>
      </c>
      <c r="D1571" s="87"/>
    </row>
    <row r="1572" spans="2:4">
      <c r="B1572" s="87" t="s">
        <v>1260</v>
      </c>
      <c r="C1572" s="86">
        <v>96611</v>
      </c>
      <c r="D1572" s="87"/>
    </row>
    <row r="1573" spans="2:4">
      <c r="B1573" s="87" t="s">
        <v>1270</v>
      </c>
      <c r="C1573" s="86">
        <v>96741</v>
      </c>
      <c r="D1573" s="87"/>
    </row>
    <row r="1574" spans="2:4">
      <c r="B1574" s="87" t="s">
        <v>715</v>
      </c>
      <c r="C1574" s="86">
        <v>97701</v>
      </c>
      <c r="D1574" s="87"/>
    </row>
    <row r="1575" spans="2:4">
      <c r="B1575" s="87" t="s">
        <v>1122</v>
      </c>
      <c r="C1575" s="86">
        <v>92541</v>
      </c>
      <c r="D1575" s="87"/>
    </row>
    <row r="1576" spans="2:4">
      <c r="B1576" s="87" t="s">
        <v>1404</v>
      </c>
      <c r="C1576" s="86">
        <v>94221</v>
      </c>
      <c r="D1576" s="87"/>
    </row>
    <row r="1577" spans="2:4">
      <c r="B1577" s="87" t="s">
        <v>434</v>
      </c>
      <c r="C1577" s="86">
        <v>94209</v>
      </c>
      <c r="D1577" s="87"/>
    </row>
    <row r="1578" spans="2:4">
      <c r="B1578" s="87" t="s">
        <v>1248</v>
      </c>
      <c r="C1578" s="86">
        <v>96341</v>
      </c>
      <c r="D1578" s="87"/>
    </row>
    <row r="1579" spans="2:4">
      <c r="B1579" s="87" t="s">
        <v>1170</v>
      </c>
      <c r="C1579" s="86">
        <v>93821</v>
      </c>
      <c r="D1579" s="87"/>
    </row>
    <row r="1580" spans="2:4">
      <c r="B1580" s="87" t="s">
        <v>1226</v>
      </c>
      <c r="C1580" s="86">
        <v>95851</v>
      </c>
      <c r="D1580" s="87"/>
    </row>
    <row r="1581" spans="2:4">
      <c r="B1581" s="87" t="s">
        <v>558</v>
      </c>
      <c r="C1581" s="86">
        <v>95853</v>
      </c>
      <c r="D1581" s="87"/>
    </row>
    <row r="1582" spans="2:4">
      <c r="B1582" s="87" t="s">
        <v>723</v>
      </c>
      <c r="C1582" s="86">
        <v>97801</v>
      </c>
      <c r="D1582" s="87"/>
    </row>
    <row r="1583" spans="2:4">
      <c r="B1583" s="87" t="s">
        <v>725</v>
      </c>
      <c r="C1583" s="86">
        <v>97803</v>
      </c>
      <c r="D1583" s="87"/>
    </row>
    <row r="1584" spans="2:4">
      <c r="B1584" s="87" t="s">
        <v>726</v>
      </c>
      <c r="C1584" s="86">
        <v>97805</v>
      </c>
      <c r="D1584" s="87"/>
    </row>
    <row r="1585" spans="2:4">
      <c r="B1585" s="87" t="s">
        <v>1422</v>
      </c>
      <c r="C1585" s="86">
        <v>97711</v>
      </c>
      <c r="D1585" s="87"/>
    </row>
    <row r="1586" spans="2:4">
      <c r="B1586" s="87" t="s">
        <v>721</v>
      </c>
      <c r="C1586" s="86">
        <v>97727</v>
      </c>
      <c r="D1586" s="87"/>
    </row>
    <row r="1587" spans="2:4">
      <c r="B1587" s="87" t="s">
        <v>742</v>
      </c>
      <c r="C1587" s="86">
        <v>97901</v>
      </c>
      <c r="D1587" s="87"/>
    </row>
    <row r="1588" spans="2:4">
      <c r="B1588" s="87" t="s">
        <v>718</v>
      </c>
      <c r="C1588" s="86">
        <v>97713</v>
      </c>
      <c r="D1588" s="87"/>
    </row>
    <row r="1589" spans="2:4">
      <c r="B1589" s="87" t="s">
        <v>1308</v>
      </c>
      <c r="C1589" s="86">
        <v>98071</v>
      </c>
      <c r="D1589" s="87"/>
    </row>
    <row r="1590" spans="2:4">
      <c r="B1590" s="87" t="s">
        <v>1393</v>
      </c>
      <c r="C1590" s="86">
        <v>93321</v>
      </c>
      <c r="D1590" s="87"/>
    </row>
    <row r="1591" spans="2:4">
      <c r="B1591" s="87" t="s">
        <v>348</v>
      </c>
      <c r="C1591" s="86">
        <v>93333</v>
      </c>
      <c r="D1591" s="87"/>
    </row>
    <row r="1592" spans="2:4">
      <c r="B1592" s="87" t="s">
        <v>346</v>
      </c>
      <c r="C1592" s="86">
        <v>93323</v>
      </c>
      <c r="D1592" s="87"/>
    </row>
    <row r="1593" spans="2:4">
      <c r="B1593" s="87" t="s">
        <v>1342</v>
      </c>
      <c r="C1593" s="86">
        <v>99203</v>
      </c>
      <c r="D1593" s="87"/>
    </row>
    <row r="1594" spans="2:4">
      <c r="B1594" s="87" t="s">
        <v>1355</v>
      </c>
      <c r="C1594" s="86">
        <v>99421</v>
      </c>
      <c r="D1594" s="87"/>
    </row>
    <row r="1595" spans="2:4">
      <c r="B1595" s="87" t="s">
        <v>1148</v>
      </c>
      <c r="C1595" s="86">
        <v>93161</v>
      </c>
      <c r="D1595" s="87"/>
    </row>
    <row r="1596" spans="2:4">
      <c r="B1596" s="87" t="s">
        <v>1319</v>
      </c>
      <c r="C1596" s="86">
        <v>98261</v>
      </c>
      <c r="D1596" s="87"/>
    </row>
    <row r="1597" spans="2:4">
      <c r="B1597" s="87" t="s">
        <v>787</v>
      </c>
      <c r="C1597" s="86">
        <v>98237</v>
      </c>
      <c r="D1597" s="87"/>
    </row>
    <row r="1598" spans="2:4">
      <c r="B1598" s="87" t="s">
        <v>753</v>
      </c>
      <c r="C1598" s="86">
        <v>98001</v>
      </c>
      <c r="D1598" s="87"/>
    </row>
    <row r="1599" spans="2:4">
      <c r="B1599" s="87" t="s">
        <v>756</v>
      </c>
      <c r="C1599" s="86">
        <v>98004</v>
      </c>
      <c r="D1599" s="87"/>
    </row>
    <row r="1600" spans="2:4">
      <c r="B1600" s="87" t="s">
        <v>755</v>
      </c>
      <c r="C1600" s="86">
        <v>98003</v>
      </c>
      <c r="D1600" s="87"/>
    </row>
    <row r="1601" spans="2:4">
      <c r="B1601" s="87" t="s">
        <v>754</v>
      </c>
      <c r="C1601" s="86">
        <v>98002</v>
      </c>
      <c r="D1601" s="87"/>
    </row>
    <row r="1602" spans="2:4">
      <c r="B1602" s="87" t="s">
        <v>757</v>
      </c>
      <c r="C1602" s="86">
        <v>98008</v>
      </c>
      <c r="D1602" s="87"/>
    </row>
    <row r="1603" spans="2:4">
      <c r="B1603" s="87" t="s">
        <v>1297</v>
      </c>
      <c r="C1603" s="86">
        <v>97861</v>
      </c>
      <c r="D1603" s="87"/>
    </row>
    <row r="1604" spans="2:4">
      <c r="B1604" s="87" t="s">
        <v>1415</v>
      </c>
      <c r="C1604" s="86">
        <v>97311</v>
      </c>
      <c r="D1604" s="87"/>
    </row>
    <row r="1605" spans="2:4">
      <c r="B1605" s="87" t="s">
        <v>1157</v>
      </c>
      <c r="C1605" s="86">
        <v>93431</v>
      </c>
      <c r="D1605" s="87"/>
    </row>
    <row r="1606" spans="2:4">
      <c r="B1606" s="87" t="s">
        <v>1078</v>
      </c>
      <c r="C1606" s="86">
        <v>91214</v>
      </c>
      <c r="D1606" s="87"/>
    </row>
    <row r="1607" spans="2:4">
      <c r="B1607" s="87" t="s">
        <v>769</v>
      </c>
      <c r="C1607" s="86">
        <v>98101</v>
      </c>
      <c r="D1607" s="87"/>
    </row>
    <row r="1608" spans="2:4">
      <c r="B1608" s="87" t="s">
        <v>771</v>
      </c>
      <c r="C1608" s="86">
        <v>98103</v>
      </c>
      <c r="D1608" s="87"/>
    </row>
    <row r="1609" spans="2:4">
      <c r="B1609" s="87" t="s">
        <v>1313</v>
      </c>
      <c r="C1609" s="86">
        <v>98141</v>
      </c>
      <c r="D1609" s="87"/>
    </row>
    <row r="1610" spans="2:4">
      <c r="B1610" s="87" t="s">
        <v>779</v>
      </c>
      <c r="C1610" s="86">
        <v>98147</v>
      </c>
      <c r="D1610" s="87"/>
    </row>
    <row r="1611" spans="2:4">
      <c r="B1611" s="87" t="s">
        <v>733</v>
      </c>
      <c r="C1611" s="86">
        <v>97837</v>
      </c>
      <c r="D1611" s="87"/>
    </row>
    <row r="1612" spans="2:4">
      <c r="B1612" s="87" t="s">
        <v>1315</v>
      </c>
      <c r="C1612" s="86">
        <v>98221</v>
      </c>
      <c r="D1612" s="87"/>
    </row>
    <row r="1613" spans="2:4">
      <c r="B1613" s="87" t="s">
        <v>1426</v>
      </c>
      <c r="C1613" s="86">
        <v>98011</v>
      </c>
      <c r="D1613" s="87"/>
    </row>
    <row r="1614" spans="2:4">
      <c r="B1614" s="87" t="s">
        <v>759</v>
      </c>
      <c r="C1614" s="86">
        <v>98013</v>
      </c>
      <c r="D1614" s="87"/>
    </row>
    <row r="1615" spans="2:4">
      <c r="B1615" s="87" t="s">
        <v>1289</v>
      </c>
      <c r="C1615" s="86">
        <v>97531</v>
      </c>
      <c r="D1615" s="87"/>
    </row>
    <row r="1616" spans="2:4">
      <c r="B1616" s="87" t="s">
        <v>781</v>
      </c>
      <c r="C1616" s="86">
        <v>98201</v>
      </c>
      <c r="D1616" s="87"/>
    </row>
    <row r="1617" spans="2:4">
      <c r="B1617" s="87" t="s">
        <v>716</v>
      </c>
      <c r="C1617" s="86">
        <v>97705</v>
      </c>
      <c r="D1617" s="87"/>
    </row>
    <row r="1618" spans="2:4">
      <c r="B1618" s="87" t="s">
        <v>1408</v>
      </c>
      <c r="C1618" s="86">
        <v>95311</v>
      </c>
      <c r="D1618" s="87"/>
    </row>
    <row r="1619" spans="2:4">
      <c r="B1619" s="87" t="s">
        <v>525</v>
      </c>
      <c r="C1619" s="86">
        <v>95317</v>
      </c>
      <c r="D1619" s="87"/>
    </row>
    <row r="1620" spans="2:4">
      <c r="B1620" s="87" t="s">
        <v>1087</v>
      </c>
      <c r="C1620" s="86">
        <v>91421</v>
      </c>
      <c r="D1620" s="87"/>
    </row>
    <row r="1621" spans="2:4">
      <c r="B1621" s="87" t="s">
        <v>792</v>
      </c>
      <c r="C1621" s="86">
        <v>98301</v>
      </c>
      <c r="D1621" s="87"/>
    </row>
    <row r="1622" spans="2:4">
      <c r="B1622" s="87" t="s">
        <v>793</v>
      </c>
      <c r="C1622" s="86">
        <v>98304</v>
      </c>
      <c r="D1622" s="87"/>
    </row>
    <row r="1623" spans="2:4">
      <c r="B1623" s="87" t="s">
        <v>1182</v>
      </c>
      <c r="C1623" s="86">
        <v>94241</v>
      </c>
      <c r="D1623" s="87"/>
    </row>
    <row r="1624" spans="2:4">
      <c r="B1624" s="87" t="s">
        <v>1267</v>
      </c>
      <c r="C1624" s="86">
        <v>96681</v>
      </c>
      <c r="D1624" s="87"/>
    </row>
    <row r="1625" spans="2:4">
      <c r="B1625" s="87" t="s">
        <v>1205</v>
      </c>
      <c r="C1625" s="86">
        <v>95121</v>
      </c>
      <c r="D1625" s="87"/>
    </row>
    <row r="1626" spans="2:4">
      <c r="B1626" s="87" t="s">
        <v>510</v>
      </c>
      <c r="C1626" s="86">
        <v>95123</v>
      </c>
      <c r="D1626" s="87"/>
    </row>
    <row r="1627" spans="2:4">
      <c r="B1627" s="87" t="s">
        <v>1359</v>
      </c>
      <c r="C1627" s="86">
        <v>99531</v>
      </c>
      <c r="D1627" s="87"/>
    </row>
    <row r="1628" spans="2:4">
      <c r="B1628" s="87" t="s">
        <v>1266</v>
      </c>
      <c r="C1628" s="86">
        <v>96671</v>
      </c>
      <c r="D1628" s="87"/>
    </row>
    <row r="1629" spans="2:4">
      <c r="B1629" s="87" t="s">
        <v>1071</v>
      </c>
      <c r="C1629" s="86">
        <v>91081</v>
      </c>
      <c r="D1629" s="87"/>
    </row>
    <row r="1630" spans="2:4">
      <c r="B1630" s="87" t="s">
        <v>131</v>
      </c>
      <c r="C1630" s="86">
        <v>91057</v>
      </c>
      <c r="D1630" s="87"/>
    </row>
    <row r="1631" spans="2:4">
      <c r="B1631" s="87" t="s">
        <v>1256</v>
      </c>
      <c r="C1631" s="86">
        <v>96461</v>
      </c>
      <c r="D1631" s="87"/>
    </row>
    <row r="1632" spans="2:4">
      <c r="B1632" s="87" t="s">
        <v>1384</v>
      </c>
      <c r="C1632" s="86">
        <v>92311</v>
      </c>
      <c r="D1632" s="87"/>
    </row>
    <row r="1633" spans="2:4">
      <c r="B1633" s="87" t="s">
        <v>246</v>
      </c>
      <c r="C1633" s="86">
        <v>92317</v>
      </c>
      <c r="D1633" s="87"/>
    </row>
    <row r="1634" spans="2:4">
      <c r="B1634" s="87" t="s">
        <v>684</v>
      </c>
      <c r="C1634" s="86">
        <v>97405</v>
      </c>
      <c r="D1634" s="87"/>
    </row>
    <row r="1635" spans="2:4">
      <c r="B1635" s="87" t="s">
        <v>1108</v>
      </c>
      <c r="C1635" s="86">
        <v>91911</v>
      </c>
      <c r="D1635" s="87"/>
    </row>
    <row r="1636" spans="2:4">
      <c r="B1636" s="87" t="s">
        <v>230</v>
      </c>
      <c r="C1636" s="86">
        <v>91917</v>
      </c>
      <c r="D1636" s="87"/>
    </row>
    <row r="1637" spans="2:4">
      <c r="B1637" s="87" t="s">
        <v>1025</v>
      </c>
      <c r="C1637" s="86">
        <v>97481</v>
      </c>
      <c r="D1637" s="87"/>
    </row>
    <row r="1638" spans="2:4">
      <c r="B1638" s="87" t="s">
        <v>150</v>
      </c>
      <c r="C1638" s="86">
        <v>91138</v>
      </c>
      <c r="D1638" s="87"/>
    </row>
    <row r="1639" spans="2:4">
      <c r="B1639" s="87" t="s">
        <v>1204</v>
      </c>
      <c r="C1639" s="86">
        <v>95111</v>
      </c>
      <c r="D1639" s="87"/>
    </row>
    <row r="1640" spans="2:4">
      <c r="B1640" s="87" t="s">
        <v>507</v>
      </c>
      <c r="C1640" s="86">
        <v>95113</v>
      </c>
      <c r="D1640" s="87"/>
    </row>
    <row r="1641" spans="2:4">
      <c r="B1641" s="87" t="s">
        <v>497</v>
      </c>
      <c r="C1641" s="86">
        <v>95009</v>
      </c>
      <c r="D1641" s="87"/>
    </row>
    <row r="1642" spans="2:4">
      <c r="B1642" s="87" t="s">
        <v>1174</v>
      </c>
      <c r="C1642" s="86">
        <v>94021</v>
      </c>
      <c r="D1642" s="87"/>
    </row>
    <row r="1643" spans="2:4">
      <c r="B1643" s="87" t="s">
        <v>401</v>
      </c>
      <c r="C1643" s="86">
        <v>93910</v>
      </c>
      <c r="D1643" s="87"/>
    </row>
    <row r="1644" spans="2:4">
      <c r="B1644" s="87" t="s">
        <v>104</v>
      </c>
      <c r="C1644" s="86">
        <v>90918</v>
      </c>
      <c r="D1644" s="87"/>
    </row>
    <row r="1645" spans="2:4">
      <c r="B1645" s="87" t="s">
        <v>1244</v>
      </c>
      <c r="C1645" s="86">
        <v>96311</v>
      </c>
      <c r="D1645" s="87"/>
    </row>
    <row r="1646" spans="2:4">
      <c r="B1646" s="87" t="s">
        <v>1136</v>
      </c>
      <c r="C1646" s="86">
        <v>92841</v>
      </c>
      <c r="D1646" s="87"/>
    </row>
    <row r="1647" spans="2:4">
      <c r="B1647" s="87" t="s">
        <v>895</v>
      </c>
      <c r="C1647" s="86">
        <v>99609</v>
      </c>
      <c r="D1647" s="87"/>
    </row>
    <row r="1648" spans="2:4">
      <c r="B1648" s="87" t="s">
        <v>1376</v>
      </c>
      <c r="C1648" s="86">
        <v>91011</v>
      </c>
      <c r="D1648" s="87"/>
    </row>
    <row r="1649" spans="2:4">
      <c r="B1649" s="87" t="s">
        <v>120</v>
      </c>
      <c r="C1649" s="86">
        <v>91017</v>
      </c>
      <c r="D1649" s="87"/>
    </row>
    <row r="1650" spans="2:4">
      <c r="B1650" s="87" t="s">
        <v>496</v>
      </c>
      <c r="C1650" s="86">
        <v>95008</v>
      </c>
      <c r="D1650" s="87"/>
    </row>
    <row r="1651" spans="2:4">
      <c r="B1651" s="87" t="s">
        <v>1029</v>
      </c>
      <c r="C1651" s="86">
        <v>72657</v>
      </c>
      <c r="D1651" s="87"/>
    </row>
    <row r="1652" spans="2:4">
      <c r="B1652" s="87" t="s">
        <v>62</v>
      </c>
      <c r="C1652" s="86">
        <v>90307</v>
      </c>
      <c r="D1652" s="87"/>
    </row>
    <row r="1653" spans="2:4">
      <c r="B1653" s="87" t="s">
        <v>1304</v>
      </c>
      <c r="C1653" s="86">
        <v>98031</v>
      </c>
      <c r="D1653" s="87"/>
    </row>
    <row r="1654" spans="2:4">
      <c r="B1654" s="87" t="s">
        <v>1311</v>
      </c>
      <c r="C1654" s="86">
        <v>98121</v>
      </c>
      <c r="D1654" s="87"/>
    </row>
    <row r="1655" spans="2:4">
      <c r="B1655" s="87" t="s">
        <v>1251</v>
      </c>
      <c r="C1655" s="86">
        <v>96411</v>
      </c>
      <c r="D1655" s="87"/>
    </row>
    <row r="1656" spans="2:4">
      <c r="B1656" s="87" t="s">
        <v>1130</v>
      </c>
      <c r="C1656" s="86">
        <v>92661</v>
      </c>
      <c r="D1656" s="87"/>
    </row>
    <row r="1657" spans="2:4">
      <c r="B1657" s="87" t="s">
        <v>1236</v>
      </c>
      <c r="C1657" s="86">
        <v>96111</v>
      </c>
      <c r="D1657" s="87"/>
    </row>
    <row r="1658" spans="2:4">
      <c r="B1658" s="87" t="s">
        <v>1067</v>
      </c>
      <c r="C1658" s="86">
        <v>91032</v>
      </c>
      <c r="D1658" s="87"/>
    </row>
    <row r="1659" spans="2:4">
      <c r="B1659" s="87" t="s">
        <v>1294</v>
      </c>
      <c r="C1659" s="86">
        <v>97831</v>
      </c>
      <c r="D1659" s="87"/>
    </row>
    <row r="1660" spans="2:4">
      <c r="B1660" s="87" t="s">
        <v>1233</v>
      </c>
      <c r="C1660" s="86">
        <v>96061</v>
      </c>
      <c r="D1660" s="87"/>
    </row>
    <row r="1661" spans="2:4">
      <c r="B1661" s="87" t="s">
        <v>1326</v>
      </c>
      <c r="C1661" s="86">
        <v>98481</v>
      </c>
      <c r="D1661" s="87"/>
    </row>
    <row r="1662" spans="2:4">
      <c r="B1662" s="87" t="s">
        <v>1164</v>
      </c>
      <c r="C1662" s="86">
        <v>93602</v>
      </c>
      <c r="D1662" s="87"/>
    </row>
    <row r="1663" spans="2:4">
      <c r="B1663" s="87" t="s">
        <v>799</v>
      </c>
      <c r="C1663" s="86">
        <v>98401</v>
      </c>
      <c r="D1663" s="87"/>
    </row>
    <row r="1664" spans="2:4">
      <c r="B1664" s="87" t="s">
        <v>1365</v>
      </c>
      <c r="C1664" s="86">
        <v>99821</v>
      </c>
      <c r="D1664" s="87"/>
    </row>
    <row r="1665" spans="2:4">
      <c r="B1665" s="87" t="s">
        <v>1238</v>
      </c>
      <c r="C1665" s="86">
        <v>96211</v>
      </c>
      <c r="D1665" s="87"/>
    </row>
    <row r="1666" spans="2:4">
      <c r="B1666" s="87" t="s">
        <v>1406</v>
      </c>
      <c r="C1666" s="86">
        <v>94911</v>
      </c>
      <c r="D1666" s="87"/>
    </row>
    <row r="1667" spans="2:4">
      <c r="B1667" s="87" t="s">
        <v>487</v>
      </c>
      <c r="C1667" s="86">
        <v>94917</v>
      </c>
      <c r="D1667" s="87"/>
    </row>
    <row r="1668" spans="2:4">
      <c r="B1668" s="87" t="s">
        <v>1126</v>
      </c>
      <c r="C1668" s="86">
        <v>92621</v>
      </c>
      <c r="D1668" s="87"/>
    </row>
    <row r="1669" spans="2:4">
      <c r="B1669" s="87" t="s">
        <v>808</v>
      </c>
      <c r="C1669" s="86">
        <v>98501</v>
      </c>
      <c r="D1669" s="87"/>
    </row>
    <row r="1670" spans="2:4">
      <c r="B1670" s="87" t="s">
        <v>1301</v>
      </c>
      <c r="C1670" s="86">
        <v>97931</v>
      </c>
      <c r="D1670" s="87"/>
    </row>
    <row r="1671" spans="2:4">
      <c r="B1671" s="87" t="s">
        <v>1171</v>
      </c>
      <c r="C1671" s="86">
        <v>93914</v>
      </c>
      <c r="D1671" s="87"/>
    </row>
    <row r="1672" spans="2:4">
      <c r="B1672" s="87" t="s">
        <v>1048</v>
      </c>
      <c r="C1672" s="86">
        <v>90651</v>
      </c>
      <c r="D1672" s="87"/>
    </row>
    <row r="1673" spans="2:4">
      <c r="B1673" s="87" t="s">
        <v>1179</v>
      </c>
      <c r="C1673" s="86">
        <v>94171</v>
      </c>
      <c r="D1673" s="87"/>
    </row>
    <row r="1674" spans="2:4">
      <c r="B1674" s="87" t="s">
        <v>430</v>
      </c>
      <c r="C1674" s="86">
        <v>94172</v>
      </c>
      <c r="D1674" s="87"/>
    </row>
    <row r="1675" spans="2:4">
      <c r="B1675" s="87" t="s">
        <v>1068</v>
      </c>
      <c r="C1675" s="86">
        <v>91041</v>
      </c>
      <c r="D1675" s="87"/>
    </row>
    <row r="1676" spans="2:4">
      <c r="B1676" s="87" t="s">
        <v>129</v>
      </c>
      <c r="C1676" s="86">
        <v>91047</v>
      </c>
      <c r="D1676" s="87"/>
    </row>
    <row r="1677" spans="2:4">
      <c r="B1677" s="87" t="s">
        <v>672</v>
      </c>
      <c r="C1677" s="86">
        <v>97131</v>
      </c>
      <c r="D1677" s="87"/>
    </row>
    <row r="1678" spans="2:4">
      <c r="B1678" s="87" t="s">
        <v>812</v>
      </c>
      <c r="C1678" s="86">
        <v>98601</v>
      </c>
      <c r="D1678" s="87"/>
    </row>
    <row r="1679" spans="2:4">
      <c r="B1679" s="87" t="s">
        <v>822</v>
      </c>
      <c r="C1679" s="86">
        <v>98701</v>
      </c>
      <c r="D1679" s="87"/>
    </row>
    <row r="1680" spans="2:4">
      <c r="B1680" s="87" t="s">
        <v>1268</v>
      </c>
      <c r="C1680" s="86">
        <v>96721</v>
      </c>
      <c r="D1680" s="87"/>
    </row>
    <row r="1681" spans="2:4">
      <c r="B1681" s="87" t="s">
        <v>1202</v>
      </c>
      <c r="C1681" s="86">
        <v>95011</v>
      </c>
      <c r="D1681" s="87"/>
    </row>
    <row r="1682" spans="2:4">
      <c r="B1682" s="87" t="s">
        <v>499</v>
      </c>
      <c r="C1682" s="86">
        <v>95017</v>
      </c>
      <c r="D1682" s="87"/>
    </row>
    <row r="1683" spans="2:4">
      <c r="B1683" s="87" t="s">
        <v>1119</v>
      </c>
      <c r="C1683" s="86">
        <v>92451</v>
      </c>
      <c r="D1683" s="87"/>
    </row>
    <row r="1684" spans="2:4">
      <c r="B1684" s="87" t="s">
        <v>1152</v>
      </c>
      <c r="C1684" s="86">
        <v>93311</v>
      </c>
      <c r="D1684" s="87"/>
    </row>
    <row r="1685" spans="2:4">
      <c r="B1685" s="87" t="s">
        <v>344</v>
      </c>
      <c r="C1685" s="86">
        <v>93317</v>
      </c>
      <c r="D1685" s="87"/>
    </row>
    <row r="1686" spans="2:4">
      <c r="B1686" s="87" t="s">
        <v>1035</v>
      </c>
      <c r="C1686" s="86">
        <v>90211</v>
      </c>
      <c r="D1686" s="87"/>
    </row>
    <row r="1687" spans="2:4">
      <c r="B1687" s="87" t="s">
        <v>1243</v>
      </c>
      <c r="C1687" s="86">
        <v>96302</v>
      </c>
      <c r="D1687" s="87"/>
    </row>
    <row r="1688" spans="2:4">
      <c r="B1688" s="87" t="s">
        <v>1150</v>
      </c>
      <c r="C1688" s="86">
        <v>93181</v>
      </c>
      <c r="D1688" s="87"/>
    </row>
    <row r="1689" spans="2:4">
      <c r="B1689" s="87" t="s">
        <v>241</v>
      </c>
      <c r="C1689" s="86">
        <v>92113</v>
      </c>
      <c r="D1689" s="87"/>
    </row>
    <row r="1690" spans="2:4">
      <c r="B1690" s="87" t="s">
        <v>1390</v>
      </c>
      <c r="C1690" s="86">
        <v>92911</v>
      </c>
      <c r="D1690" s="87"/>
    </row>
    <row r="1691" spans="2:4">
      <c r="B1691" s="87" t="s">
        <v>307</v>
      </c>
      <c r="C1691" s="86">
        <v>92913</v>
      </c>
      <c r="D1691" s="87"/>
    </row>
    <row r="1692" spans="2:4">
      <c r="B1692" s="87" t="s">
        <v>1443</v>
      </c>
      <c r="C1692" s="86">
        <v>93471</v>
      </c>
      <c r="D1692" s="87"/>
    </row>
    <row r="1693" spans="2:4">
      <c r="B1693" s="87" t="s">
        <v>44</v>
      </c>
      <c r="C1693" s="86">
        <v>90098</v>
      </c>
      <c r="D1693" s="87"/>
    </row>
    <row r="1694" spans="2:4">
      <c r="B1694" s="87" t="s">
        <v>1278</v>
      </c>
      <c r="C1694" s="86">
        <v>97121</v>
      </c>
      <c r="D1694" s="87"/>
    </row>
    <row r="1695" spans="2:4">
      <c r="B1695" s="87" t="s">
        <v>735</v>
      </c>
      <c r="C1695" s="86">
        <v>97841</v>
      </c>
      <c r="D1695" s="87"/>
    </row>
    <row r="1696" spans="2:4">
      <c r="B1696" s="87" t="s">
        <v>825</v>
      </c>
      <c r="C1696" s="86">
        <v>98801</v>
      </c>
      <c r="D1696" s="87"/>
    </row>
    <row r="1697" spans="2:4">
      <c r="B1697" s="87" t="s">
        <v>1121</v>
      </c>
      <c r="C1697" s="86">
        <v>92521</v>
      </c>
      <c r="D1697" s="87"/>
    </row>
    <row r="1698" spans="2:4">
      <c r="B1698" s="87" t="s">
        <v>338</v>
      </c>
      <c r="C1698" s="86">
        <v>93219</v>
      </c>
      <c r="D1698" s="87"/>
    </row>
    <row r="1699" spans="2:4">
      <c r="B1699" s="87" t="s">
        <v>1421</v>
      </c>
      <c r="C1699" s="86">
        <v>97661</v>
      </c>
      <c r="D1699" s="87"/>
    </row>
    <row r="1700" spans="2:4">
      <c r="B1700" s="87" t="s">
        <v>1201</v>
      </c>
      <c r="C1700" s="86">
        <v>94931</v>
      </c>
      <c r="D1700" s="87"/>
    </row>
    <row r="1701" spans="2:4">
      <c r="B1701" s="87" t="s">
        <v>1239</v>
      </c>
      <c r="C1701" s="86">
        <v>96221</v>
      </c>
      <c r="D1701" s="87"/>
    </row>
    <row r="1702" spans="2:4">
      <c r="B1702" s="87" t="s">
        <v>1287</v>
      </c>
      <c r="C1702" s="86">
        <v>97511</v>
      </c>
      <c r="D1702" s="87"/>
    </row>
    <row r="1703" spans="2:4">
      <c r="B1703" s="87" t="s">
        <v>494</v>
      </c>
      <c r="C1703" s="86">
        <v>95002</v>
      </c>
      <c r="D1703" s="87"/>
    </row>
    <row r="1704" spans="2:4">
      <c r="B1704" s="87" t="s">
        <v>1318</v>
      </c>
      <c r="C1704" s="86">
        <v>98251</v>
      </c>
      <c r="D1704" s="87"/>
    </row>
    <row r="1705" spans="2:4">
      <c r="B1705" s="87" t="s">
        <v>828</v>
      </c>
      <c r="C1705" s="86">
        <v>98901</v>
      </c>
      <c r="D1705" s="87"/>
    </row>
    <row r="1706" spans="2:4">
      <c r="B1706" s="87" t="s">
        <v>829</v>
      </c>
      <c r="C1706" s="86">
        <v>98904</v>
      </c>
      <c r="D1706" s="87"/>
    </row>
    <row r="1707" spans="2:4">
      <c r="B1707" s="87" t="s">
        <v>831</v>
      </c>
      <c r="C1707" s="86">
        <v>99001</v>
      </c>
      <c r="D1707" s="87"/>
    </row>
    <row r="1708" spans="2:4">
      <c r="B1708" s="87" t="s">
        <v>1339</v>
      </c>
      <c r="C1708" s="86">
        <v>99061</v>
      </c>
      <c r="D1708" s="87"/>
    </row>
    <row r="1709" spans="2:4">
      <c r="B1709" s="87" t="s">
        <v>1077</v>
      </c>
      <c r="C1709" s="86">
        <v>91211</v>
      </c>
      <c r="D1709" s="87"/>
    </row>
    <row r="1710" spans="2:4">
      <c r="B1710" s="87" t="s">
        <v>163</v>
      </c>
      <c r="C1710" s="86">
        <v>91213</v>
      </c>
      <c r="D1710" s="87"/>
    </row>
    <row r="1711" spans="2:4">
      <c r="B1711" s="87" t="s">
        <v>845</v>
      </c>
      <c r="C1711" s="86">
        <v>99101</v>
      </c>
      <c r="D1711" s="87"/>
    </row>
    <row r="1712" spans="2:4">
      <c r="B1712" s="87" t="s">
        <v>846</v>
      </c>
      <c r="C1712" s="86">
        <v>99104</v>
      </c>
      <c r="D1712" s="87"/>
    </row>
    <row r="1713" spans="2:4">
      <c r="B1713" s="87" t="s">
        <v>1123</v>
      </c>
      <c r="C1713" s="86">
        <v>92551</v>
      </c>
      <c r="D1713" s="87"/>
    </row>
    <row r="1714" spans="2:4">
      <c r="B1714" s="87" t="s">
        <v>1246</v>
      </c>
      <c r="C1714" s="86">
        <v>96321</v>
      </c>
      <c r="D1714" s="87"/>
    </row>
    <row r="1715" spans="2:4">
      <c r="B1715" s="87" t="s">
        <v>1128</v>
      </c>
      <c r="C1715" s="86">
        <v>92641</v>
      </c>
      <c r="D1715" s="87"/>
    </row>
    <row r="1716" spans="2:4">
      <c r="B1716" s="87" t="s">
        <v>1036</v>
      </c>
      <c r="C1716" s="86">
        <v>90411</v>
      </c>
      <c r="D1716" s="87"/>
    </row>
    <row r="1717" spans="2:4">
      <c r="B1717" s="87" t="s">
        <v>66</v>
      </c>
      <c r="C1717" s="86">
        <v>90417</v>
      </c>
      <c r="D1717" s="87"/>
    </row>
    <row r="1718" spans="2:4">
      <c r="B1718" s="87" t="s">
        <v>65</v>
      </c>
      <c r="C1718" s="86">
        <v>90413</v>
      </c>
      <c r="D1718" s="87"/>
    </row>
    <row r="1719" spans="2:4">
      <c r="B1719" s="87" t="s">
        <v>1321</v>
      </c>
      <c r="C1719" s="86">
        <v>98321</v>
      </c>
      <c r="D1719" s="87"/>
    </row>
    <row r="1720" spans="2:4">
      <c r="B1720" s="87" t="s">
        <v>850</v>
      </c>
      <c r="C1720" s="86">
        <v>99201</v>
      </c>
      <c r="D1720" s="87"/>
    </row>
    <row r="1721" spans="2:4">
      <c r="B1721" s="87" t="s">
        <v>853</v>
      </c>
      <c r="C1721" s="86">
        <v>99204</v>
      </c>
      <c r="D1721" s="87"/>
    </row>
    <row r="1722" spans="2:4">
      <c r="B1722" s="87" t="s">
        <v>855</v>
      </c>
      <c r="C1722" s="86">
        <v>99207</v>
      </c>
      <c r="D1722" s="87"/>
    </row>
    <row r="1723" spans="2:4">
      <c r="B1723" s="87" t="s">
        <v>1350</v>
      </c>
      <c r="C1723" s="86">
        <v>99281</v>
      </c>
      <c r="D1723" s="87"/>
    </row>
    <row r="1724" spans="2:4">
      <c r="B1724" s="87" t="s">
        <v>1159</v>
      </c>
      <c r="C1724" s="86">
        <v>93461</v>
      </c>
      <c r="D1724" s="87"/>
    </row>
    <row r="1725" spans="2:4">
      <c r="B1725" s="87" t="s">
        <v>1147</v>
      </c>
      <c r="C1725" s="86">
        <v>93151</v>
      </c>
      <c r="D1725" s="87"/>
    </row>
    <row r="1726" spans="2:4">
      <c r="B1726" s="87" t="s">
        <v>327</v>
      </c>
      <c r="C1726" s="86">
        <v>93157</v>
      </c>
      <c r="D1726" s="87"/>
    </row>
    <row r="1727" spans="2:4">
      <c r="B1727" s="87" t="s">
        <v>1327</v>
      </c>
      <c r="C1727" s="86">
        <v>98511</v>
      </c>
      <c r="D1727" s="87"/>
    </row>
    <row r="1728" spans="2:4">
      <c r="B1728" s="87" t="s">
        <v>810</v>
      </c>
      <c r="C1728" s="86">
        <v>98517</v>
      </c>
      <c r="D1728" s="87"/>
    </row>
    <row r="1729" spans="2:4">
      <c r="B1729" s="87" t="s">
        <v>1028</v>
      </c>
      <c r="C1729" s="86">
        <v>99661</v>
      </c>
      <c r="D1729" s="87"/>
    </row>
    <row r="1730" spans="2:4">
      <c r="B1730" s="87" t="s">
        <v>1175</v>
      </c>
      <c r="C1730" s="86">
        <v>94031</v>
      </c>
      <c r="D1730" s="87"/>
    </row>
    <row r="1731" spans="2:4">
      <c r="B1731" s="87" t="s">
        <v>872</v>
      </c>
      <c r="C1731" s="86">
        <v>99301</v>
      </c>
      <c r="D1731" s="87"/>
    </row>
    <row r="1732" spans="2:4">
      <c r="B1732" s="87" t="s">
        <v>873</v>
      </c>
      <c r="C1732" s="86">
        <v>99304</v>
      </c>
      <c r="D1732" s="87"/>
    </row>
    <row r="1733" spans="2:4">
      <c r="B1733" s="87" t="s">
        <v>1353</v>
      </c>
      <c r="C1733" s="86">
        <v>99321</v>
      </c>
      <c r="D1733" s="87"/>
    </row>
    <row r="1734" spans="2:4">
      <c r="B1734" s="87" t="s">
        <v>1145</v>
      </c>
      <c r="C1734" s="86">
        <v>93131</v>
      </c>
      <c r="D1734" s="87"/>
    </row>
    <row r="1735" spans="2:4">
      <c r="B1735" s="87" t="s">
        <v>324</v>
      </c>
      <c r="C1735" s="86">
        <v>93137</v>
      </c>
      <c r="D1735" s="87"/>
    </row>
    <row r="1736" spans="2:4">
      <c r="B1736" s="87" t="s">
        <v>1375</v>
      </c>
      <c r="C1736" s="86">
        <v>90711</v>
      </c>
      <c r="D1736" s="87"/>
    </row>
    <row r="1737" spans="2:4">
      <c r="B1737" s="87" t="s">
        <v>876</v>
      </c>
      <c r="C1737" s="86">
        <v>99401</v>
      </c>
      <c r="D1737" s="87"/>
    </row>
    <row r="1738" spans="2:4">
      <c r="B1738" s="87" t="s">
        <v>877</v>
      </c>
      <c r="C1738" s="86">
        <v>99404</v>
      </c>
      <c r="D1738" s="87"/>
    </row>
    <row r="1739" spans="2:4">
      <c r="B1739" s="87" t="s">
        <v>1051</v>
      </c>
      <c r="C1739" s="86">
        <v>90741</v>
      </c>
      <c r="D1739" s="87"/>
    </row>
    <row r="1740" spans="2:4">
      <c r="B1740" s="87" t="s">
        <v>883</v>
      </c>
      <c r="C1740" s="86">
        <v>99501</v>
      </c>
      <c r="D1740" s="87"/>
    </row>
    <row r="1741" spans="2:4">
      <c r="B1741" s="87" t="s">
        <v>886</v>
      </c>
      <c r="C1741" s="86">
        <v>99509</v>
      </c>
      <c r="D1741" s="87"/>
    </row>
    <row r="1742" spans="2:4">
      <c r="B1742" s="87" t="s">
        <v>173</v>
      </c>
      <c r="C1742" s="91">
        <v>91302</v>
      </c>
      <c r="D1742" s="87"/>
    </row>
    <row r="1743" spans="2:4">
      <c r="B1743" s="87" t="s">
        <v>1337</v>
      </c>
      <c r="C1743" s="86">
        <v>99041</v>
      </c>
      <c r="D1743" s="87"/>
    </row>
    <row r="1744" spans="2:4">
      <c r="B1744" s="87" t="s">
        <v>839</v>
      </c>
      <c r="C1744" s="86">
        <v>99047</v>
      </c>
      <c r="D1744" s="87"/>
    </row>
    <row r="1745" spans="2:4">
      <c r="B1745" s="87" t="s">
        <v>891</v>
      </c>
      <c r="C1745" s="86">
        <v>99601</v>
      </c>
      <c r="D1745" s="87"/>
    </row>
    <row r="1746" spans="2:4">
      <c r="B1746" s="87" t="s">
        <v>894</v>
      </c>
      <c r="C1746" s="86">
        <v>99604</v>
      </c>
      <c r="D1746" s="87"/>
    </row>
    <row r="1747" spans="2:4">
      <c r="B1747" s="87" t="s">
        <v>1190</v>
      </c>
      <c r="C1747" s="86">
        <v>94411</v>
      </c>
      <c r="D1747" s="87"/>
    </row>
    <row r="1748" spans="2:4">
      <c r="B1748" s="87" t="s">
        <v>454</v>
      </c>
      <c r="C1748" s="86">
        <v>94412</v>
      </c>
      <c r="D1748" s="87"/>
    </row>
    <row r="1749" spans="2:4">
      <c r="B1749" s="87" t="s">
        <v>1073</v>
      </c>
      <c r="C1749" s="86">
        <v>91141</v>
      </c>
      <c r="D1749" s="87"/>
    </row>
    <row r="1750" spans="2:4">
      <c r="B1750" s="87" t="s">
        <v>152</v>
      </c>
      <c r="C1750" s="86">
        <v>91147</v>
      </c>
      <c r="D1750" s="87"/>
    </row>
    <row r="1751" spans="2:4">
      <c r="B1751" s="87" t="s">
        <v>1340</v>
      </c>
      <c r="C1751" s="86">
        <v>99071</v>
      </c>
      <c r="D1751" s="87"/>
    </row>
    <row r="1752" spans="2:4">
      <c r="B1752" s="87" t="s">
        <v>1181</v>
      </c>
      <c r="C1752" s="86">
        <v>94231</v>
      </c>
      <c r="D1752" s="87"/>
    </row>
    <row r="1753" spans="2:4">
      <c r="B1753" s="87" t="s">
        <v>1345</v>
      </c>
      <c r="C1753" s="86">
        <v>99231</v>
      </c>
      <c r="D1753" s="87"/>
    </row>
    <row r="1754" spans="2:4">
      <c r="B1754" s="87" t="s">
        <v>1027</v>
      </c>
      <c r="C1754" s="86">
        <v>99091</v>
      </c>
      <c r="D1754" s="87"/>
    </row>
    <row r="1755" spans="2:4">
      <c r="B1755" s="87" t="s">
        <v>146</v>
      </c>
      <c r="C1755" s="86">
        <v>91120</v>
      </c>
      <c r="D1755" s="87"/>
    </row>
    <row r="1756" spans="2:4">
      <c r="B1756" s="87" t="s">
        <v>1043</v>
      </c>
      <c r="C1756" s="86">
        <v>90521</v>
      </c>
      <c r="D1756" s="87"/>
    </row>
    <row r="1757" spans="2:4">
      <c r="B1757" s="87" t="s">
        <v>73</v>
      </c>
      <c r="C1757" s="86">
        <v>90507</v>
      </c>
      <c r="D1757" s="87"/>
    </row>
    <row r="1758" spans="2:4">
      <c r="B1758" s="87" t="s">
        <v>280</v>
      </c>
      <c r="C1758" s="86">
        <v>92602</v>
      </c>
      <c r="D1758" s="87"/>
    </row>
    <row r="1759" spans="2:4">
      <c r="B1759" s="87" t="s">
        <v>196</v>
      </c>
      <c r="C1759" s="86">
        <v>91608</v>
      </c>
      <c r="D1759" s="87"/>
    </row>
    <row r="1760" spans="2:4">
      <c r="B1760" s="87" t="s">
        <v>1438</v>
      </c>
      <c r="C1760" s="86">
        <v>91119</v>
      </c>
      <c r="D1760" s="87"/>
    </row>
    <row r="1761" spans="2:4">
      <c r="B1761" s="87" t="s">
        <v>141</v>
      </c>
      <c r="C1761" s="86">
        <v>91107</v>
      </c>
      <c r="D1761" s="87"/>
    </row>
    <row r="1762" spans="2:4">
      <c r="B1762" s="87" t="s">
        <v>216</v>
      </c>
      <c r="C1762" s="86">
        <v>91818</v>
      </c>
      <c r="D1762" s="87"/>
    </row>
    <row r="1763" spans="2:4">
      <c r="B1763" s="87" t="s">
        <v>217</v>
      </c>
      <c r="C1763" s="86">
        <v>91819</v>
      </c>
      <c r="D1763" s="87"/>
    </row>
    <row r="1764" spans="2:4">
      <c r="B1764" s="87" t="s">
        <v>1024</v>
      </c>
      <c r="C1764" s="86">
        <v>96371</v>
      </c>
      <c r="D1764" s="87"/>
    </row>
    <row r="1765" spans="2:4">
      <c r="B1765" s="87" t="s">
        <v>1254</v>
      </c>
      <c r="C1765" s="86">
        <v>96441</v>
      </c>
      <c r="D1765" s="87"/>
    </row>
    <row r="1766" spans="2:4">
      <c r="B1766" s="87" t="s">
        <v>1058</v>
      </c>
      <c r="C1766" s="86">
        <v>90921</v>
      </c>
      <c r="D1766" s="87"/>
    </row>
    <row r="1767" spans="2:4">
      <c r="B1767" s="87" t="s">
        <v>1386</v>
      </c>
      <c r="C1767" s="86">
        <v>92411</v>
      </c>
      <c r="D1767" s="87"/>
    </row>
    <row r="1768" spans="2:4">
      <c r="B1768" s="87" t="s">
        <v>256</v>
      </c>
      <c r="C1768" s="86">
        <v>92417</v>
      </c>
      <c r="D1768" s="87"/>
    </row>
    <row r="1769" spans="2:4">
      <c r="B1769" s="87" t="s">
        <v>253</v>
      </c>
      <c r="C1769" s="86">
        <v>92403</v>
      </c>
      <c r="D1769" s="87"/>
    </row>
    <row r="1770" spans="2:4">
      <c r="B1770" s="87" t="s">
        <v>904</v>
      </c>
      <c r="C1770" s="86">
        <v>99701</v>
      </c>
      <c r="D1770" s="87"/>
    </row>
    <row r="1771" spans="2:4">
      <c r="B1771" s="87" t="s">
        <v>1364</v>
      </c>
      <c r="C1771" s="86">
        <v>99721</v>
      </c>
      <c r="D1771" s="87"/>
    </row>
    <row r="1772" spans="2:4">
      <c r="B1772" s="87" t="s">
        <v>909</v>
      </c>
      <c r="C1772" s="86">
        <v>99727</v>
      </c>
      <c r="D1772" s="87"/>
    </row>
    <row r="1773" spans="2:4">
      <c r="B1773" s="87" t="s">
        <v>1411</v>
      </c>
      <c r="C1773" s="86">
        <v>95811</v>
      </c>
      <c r="D1773" s="87"/>
    </row>
    <row r="1774" spans="2:4">
      <c r="B1774" s="87" t="s">
        <v>553</v>
      </c>
      <c r="C1774" s="86">
        <v>95813</v>
      </c>
      <c r="D1774" s="87"/>
    </row>
    <row r="1775" spans="2:4">
      <c r="B1775" s="87" t="s">
        <v>1413</v>
      </c>
      <c r="C1775" s="86">
        <v>96531</v>
      </c>
      <c r="D1775" s="87"/>
    </row>
    <row r="1776" spans="2:4">
      <c r="B1776" s="87" t="s">
        <v>617</v>
      </c>
      <c r="C1776" s="86">
        <v>96503</v>
      </c>
      <c r="D1776" s="87"/>
    </row>
    <row r="1777" spans="2:4">
      <c r="B1777" s="87" t="s">
        <v>1436</v>
      </c>
      <c r="C1777" s="86">
        <v>99811</v>
      </c>
      <c r="D1777" s="87"/>
    </row>
    <row r="1778" spans="2:4">
      <c r="B1778" s="87" t="s">
        <v>910</v>
      </c>
      <c r="C1778" s="86">
        <v>99801</v>
      </c>
      <c r="D1778" s="87"/>
    </row>
    <row r="1779" spans="2:4">
      <c r="B1779" s="87" t="s">
        <v>912</v>
      </c>
      <c r="C1779" s="86">
        <v>99804</v>
      </c>
      <c r="D1779" s="87"/>
    </row>
    <row r="1780" spans="2:4">
      <c r="B1780" s="87" t="s">
        <v>911</v>
      </c>
      <c r="C1780" s="86">
        <v>99802</v>
      </c>
      <c r="D1780" s="87"/>
    </row>
    <row r="1781" spans="2:4">
      <c r="B1781" s="87" t="s">
        <v>914</v>
      </c>
      <c r="C1781" s="86">
        <v>99812</v>
      </c>
      <c r="D1781" s="87"/>
    </row>
    <row r="1782" spans="2:4">
      <c r="B1782" s="87" t="s">
        <v>1213</v>
      </c>
      <c r="C1782" s="86">
        <v>95191</v>
      </c>
      <c r="D1782" s="87"/>
    </row>
    <row r="1783" spans="2:4">
      <c r="B1783" s="87" t="s">
        <v>1054</v>
      </c>
      <c r="C1783" s="86">
        <v>90812</v>
      </c>
      <c r="D1783" s="87"/>
    </row>
    <row r="1784" spans="2:4">
      <c r="B1784" s="87" t="s">
        <v>1280</v>
      </c>
      <c r="C1784" s="86">
        <v>97221</v>
      </c>
      <c r="D1784" s="87"/>
    </row>
    <row r="1785" spans="2:4">
      <c r="B1785" s="87" t="s">
        <v>1336</v>
      </c>
      <c r="C1785" s="86">
        <v>99031</v>
      </c>
      <c r="D1785" s="87"/>
    </row>
    <row r="1786" spans="2:4">
      <c r="B1786" s="87" t="s">
        <v>1394</v>
      </c>
      <c r="C1786" s="86">
        <v>93411</v>
      </c>
      <c r="D1786" s="87"/>
    </row>
    <row r="1787" spans="2:4">
      <c r="B1787" s="87" t="s">
        <v>357</v>
      </c>
      <c r="C1787" s="86">
        <v>93417</v>
      </c>
      <c r="D1787" s="87"/>
    </row>
    <row r="1788" spans="2:4">
      <c r="B1788" s="87" t="s">
        <v>356</v>
      </c>
      <c r="C1788" s="86">
        <v>93413</v>
      </c>
      <c r="D1788" s="87"/>
    </row>
    <row r="1789" spans="2:4">
      <c r="B1789" s="87" t="s">
        <v>1283</v>
      </c>
      <c r="C1789" s="86">
        <v>97451</v>
      </c>
      <c r="D1789" s="87"/>
    </row>
    <row r="1790" spans="2:4">
      <c r="B1790" s="87" t="s">
        <v>1198</v>
      </c>
      <c r="C1790" s="86">
        <v>94631</v>
      </c>
      <c r="D1790" s="87"/>
    </row>
    <row r="1791" spans="2:4">
      <c r="B1791" s="87" t="s">
        <v>1076</v>
      </c>
      <c r="C1791" s="86">
        <v>91171</v>
      </c>
      <c r="D1791" s="87"/>
    </row>
    <row r="1792" spans="2:4">
      <c r="B1792" s="87" t="s">
        <v>140</v>
      </c>
      <c r="C1792" s="86">
        <v>91104</v>
      </c>
      <c r="D1792" s="87"/>
    </row>
    <row r="1793" spans="2:4">
      <c r="B1793" s="87" t="s">
        <v>143</v>
      </c>
      <c r="C1793" s="86">
        <v>91109</v>
      </c>
      <c r="D1793" s="87"/>
    </row>
    <row r="1794" spans="2:4">
      <c r="B1794" s="87" t="s">
        <v>1261</v>
      </c>
      <c r="C1794" s="86">
        <v>96621</v>
      </c>
      <c r="D1794" s="87"/>
    </row>
    <row r="1795" spans="2:4">
      <c r="B1795" s="87" t="s">
        <v>1257</v>
      </c>
      <c r="C1795" s="86">
        <v>96511</v>
      </c>
      <c r="D1795" s="87"/>
    </row>
    <row r="1796" spans="2:4">
      <c r="B1796" s="87" t="s">
        <v>920</v>
      </c>
      <c r="C1796" s="86">
        <v>99901</v>
      </c>
      <c r="D1796" s="87"/>
    </row>
    <row r="1797" spans="2:4">
      <c r="B1797" s="87" t="s">
        <v>814</v>
      </c>
      <c r="C1797" s="86">
        <v>98608</v>
      </c>
      <c r="D1797" s="87"/>
    </row>
    <row r="1798" spans="2:4">
      <c r="B1798" s="87" t="s">
        <v>1369</v>
      </c>
      <c r="C1798" s="86">
        <v>99911</v>
      </c>
      <c r="D1798" s="87"/>
    </row>
    <row r="1799" spans="2:4">
      <c r="B1799" s="87" t="s">
        <v>39</v>
      </c>
      <c r="C1799" s="86">
        <v>90001</v>
      </c>
      <c r="D1799" s="87"/>
    </row>
    <row r="1800" spans="2:4">
      <c r="B1800" s="87" t="s">
        <v>40</v>
      </c>
      <c r="C1800" s="86">
        <v>90002</v>
      </c>
      <c r="D1800" s="87"/>
    </row>
    <row r="1801" spans="2:4">
      <c r="B1801" s="87" t="s">
        <v>1100</v>
      </c>
      <c r="C1801" s="86">
        <v>91719</v>
      </c>
      <c r="D1801" s="87"/>
    </row>
    <row r="1802" spans="2:4">
      <c r="B1802" s="87" t="s">
        <v>1163</v>
      </c>
      <c r="C1802" s="86">
        <v>93541</v>
      </c>
      <c r="D1802" s="87"/>
    </row>
    <row r="1803" spans="2:4">
      <c r="B1803" s="87" t="s">
        <v>1346</v>
      </c>
      <c r="C1803" s="86">
        <v>99241</v>
      </c>
      <c r="D1803" s="87"/>
    </row>
  </sheetData>
  <sortState ref="B904:C1797">
    <sortCondition ref="B904"/>
  </sortState>
  <conditionalFormatting sqref="V2:V3">
    <cfRule type="containsErrors" dxfId="0" priority="1">
      <formula>ISERROR(V2)</formula>
    </cfRule>
  </conditionalFormatting>
  <pageMargins left="0.25" right="0.25" top="0.5" bottom="0.5" header="0.3" footer="0.3"/>
  <pageSetup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04"/>
  <sheetViews>
    <sheetView topLeftCell="A875" workbookViewId="0">
      <selection activeCell="A1809" sqref="A1809"/>
    </sheetView>
  </sheetViews>
  <sheetFormatPr defaultRowHeight="15"/>
  <cols>
    <col min="1" max="1" width="15.28515625" customWidth="1"/>
    <col min="2" max="2" width="55.5703125" bestFit="1" customWidth="1"/>
    <col min="3" max="3" width="17.7109375" customWidth="1"/>
    <col min="4" max="4" width="16.85546875" customWidth="1"/>
    <col min="5" max="5" width="22.5703125" customWidth="1"/>
    <col min="6" max="6" width="21.42578125" customWidth="1"/>
    <col min="7" max="7" width="18.28515625" customWidth="1"/>
    <col min="8" max="8" width="3.85546875" customWidth="1"/>
    <col min="9" max="9" width="18.28515625" customWidth="1"/>
    <col min="10" max="10" width="20" customWidth="1"/>
    <col min="11" max="11" width="14.42578125" customWidth="1"/>
    <col min="12" max="12" width="19.42578125" customWidth="1"/>
    <col min="13" max="13" width="3.85546875" customWidth="1"/>
    <col min="14" max="14" width="18.28515625" customWidth="1"/>
    <col min="15" max="15" width="20" customWidth="1"/>
    <col min="16" max="16" width="14.42578125" customWidth="1"/>
    <col min="17" max="17" width="19.42578125" customWidth="1"/>
    <col min="18" max="18" width="3.85546875" customWidth="1"/>
    <col min="19" max="19" width="13.85546875" customWidth="1"/>
    <col min="20" max="20" width="22.42578125" customWidth="1"/>
    <col min="21" max="21" width="12.42578125" customWidth="1"/>
  </cols>
  <sheetData>
    <row r="1" spans="1:21" s="4" customFormat="1">
      <c r="B1" s="5"/>
      <c r="C1" s="5"/>
      <c r="D1" s="5"/>
      <c r="E1" s="5"/>
      <c r="F1" s="5"/>
      <c r="G1" s="6"/>
      <c r="I1" s="6"/>
      <c r="J1" s="6"/>
      <c r="K1" s="6"/>
      <c r="N1" s="6"/>
      <c r="O1" s="6"/>
      <c r="P1" s="6"/>
      <c r="S1" s="6"/>
    </row>
    <row r="2" spans="1:21" s="4" customFormat="1"/>
    <row r="3" spans="1:21" s="4" customFormat="1"/>
    <row r="4" spans="1:21">
      <c r="I4" s="7" t="s">
        <v>4</v>
      </c>
      <c r="J4" s="7"/>
      <c r="K4" s="7"/>
      <c r="L4" s="7"/>
      <c r="N4" s="7" t="s">
        <v>5</v>
      </c>
      <c r="O4" s="7"/>
      <c r="P4" s="7"/>
      <c r="Q4" s="7"/>
      <c r="S4" s="7" t="s">
        <v>6</v>
      </c>
      <c r="T4" s="7"/>
      <c r="U4" s="7"/>
    </row>
    <row r="5" spans="1:21" ht="120">
      <c r="A5" s="8" t="s">
        <v>1</v>
      </c>
      <c r="B5" s="8" t="s">
        <v>2</v>
      </c>
      <c r="C5" s="8" t="s">
        <v>966</v>
      </c>
      <c r="D5" s="8" t="s">
        <v>967</v>
      </c>
      <c r="E5" s="8" t="s">
        <v>16</v>
      </c>
      <c r="F5" s="8" t="s">
        <v>15</v>
      </c>
      <c r="G5" s="8" t="s">
        <v>14</v>
      </c>
      <c r="H5" s="8"/>
      <c r="I5" s="8" t="s">
        <v>7</v>
      </c>
      <c r="J5" s="8" t="s">
        <v>8</v>
      </c>
      <c r="K5" s="8" t="s">
        <v>9</v>
      </c>
      <c r="L5" s="8" t="s">
        <v>10</v>
      </c>
      <c r="M5" s="8"/>
      <c r="N5" s="8" t="s">
        <v>7</v>
      </c>
      <c r="O5" s="8" t="s">
        <v>8</v>
      </c>
      <c r="P5" s="8" t="s">
        <v>9</v>
      </c>
      <c r="Q5" s="8" t="s">
        <v>10</v>
      </c>
      <c r="R5" s="8"/>
      <c r="S5" s="8" t="s">
        <v>11</v>
      </c>
      <c r="T5" s="8" t="s">
        <v>12</v>
      </c>
      <c r="U5" s="8" t="s">
        <v>13</v>
      </c>
    </row>
    <row r="6" spans="1:21">
      <c r="A6" s="8" t="s">
        <v>1474</v>
      </c>
      <c r="B6" s="181" t="s">
        <v>1473</v>
      </c>
      <c r="C6" s="8"/>
      <c r="D6" s="8"/>
      <c r="E6" s="8"/>
      <c r="F6" s="8"/>
      <c r="G6" s="8"/>
      <c r="H6" s="8"/>
      <c r="I6" s="8"/>
      <c r="J6" s="8"/>
      <c r="K6" s="8"/>
      <c r="L6" s="8"/>
      <c r="M6" s="8"/>
      <c r="N6" s="8"/>
      <c r="O6" s="8"/>
      <c r="P6" s="8"/>
      <c r="Q6" s="8"/>
      <c r="R6" s="8"/>
      <c r="S6" s="8"/>
      <c r="T6" s="8"/>
      <c r="U6" s="8"/>
    </row>
    <row r="7" spans="1:21">
      <c r="A7" s="9">
        <v>70505</v>
      </c>
      <c r="B7" s="10" t="s">
        <v>35</v>
      </c>
      <c r="C7" s="158">
        <v>4.8839995116000485E-4</v>
      </c>
      <c r="D7" s="158">
        <v>4.9699999999999972E-4</v>
      </c>
      <c r="E7" s="13">
        <v>182247.64375999998</v>
      </c>
      <c r="F7" s="13">
        <v>599075.848</v>
      </c>
      <c r="G7" s="11">
        <v>-288031.94640000002</v>
      </c>
      <c r="H7" s="11"/>
      <c r="I7" s="12">
        <v>0</v>
      </c>
      <c r="J7" s="12">
        <v>0</v>
      </c>
      <c r="K7" s="12">
        <v>0</v>
      </c>
      <c r="L7" s="11">
        <v>0</v>
      </c>
      <c r="M7" s="11"/>
      <c r="N7" s="12">
        <v>31472.496000000003</v>
      </c>
      <c r="O7" s="12">
        <v>670532.17440000002</v>
      </c>
      <c r="P7" s="12">
        <v>0</v>
      </c>
      <c r="Q7" s="11">
        <v>16722</v>
      </c>
      <c r="R7" s="11"/>
      <c r="S7" s="2">
        <v>18058.101600000002</v>
      </c>
      <c r="T7" s="2">
        <v>-4191</v>
      </c>
      <c r="U7" s="2">
        <v>13867.101600000002</v>
      </c>
    </row>
    <row r="8" spans="1:21">
      <c r="A8" s="9">
        <v>71786</v>
      </c>
      <c r="B8" s="10" t="s">
        <v>36</v>
      </c>
      <c r="C8" s="158">
        <v>4.2799995720000417E-5</v>
      </c>
      <c r="D8" s="158">
        <v>4.4999999999999976E-5</v>
      </c>
      <c r="E8" s="13">
        <v>13791.702256000002</v>
      </c>
      <c r="F8" s="13">
        <v>54242.280000000006</v>
      </c>
      <c r="G8" s="11">
        <v>-25241.128799999999</v>
      </c>
      <c r="H8" s="11"/>
      <c r="I8" s="12">
        <v>0</v>
      </c>
      <c r="J8" s="12">
        <v>0</v>
      </c>
      <c r="K8" s="12">
        <v>0</v>
      </c>
      <c r="L8" s="11">
        <v>0</v>
      </c>
      <c r="M8" s="11"/>
      <c r="N8" s="12">
        <v>2758.0319999999997</v>
      </c>
      <c r="O8" s="12">
        <v>58760.804799999998</v>
      </c>
      <c r="P8" s="12">
        <v>0</v>
      </c>
      <c r="Q8" s="11">
        <v>4600</v>
      </c>
      <c r="R8" s="11"/>
      <c r="S8" s="2">
        <v>1582.4871999999998</v>
      </c>
      <c r="T8" s="2">
        <v>-1153</v>
      </c>
      <c r="U8" s="2">
        <v>429.4871999999998</v>
      </c>
    </row>
    <row r="9" spans="1:21">
      <c r="A9" s="9">
        <v>72265</v>
      </c>
      <c r="B9" s="10" t="s">
        <v>37</v>
      </c>
      <c r="C9" s="158">
        <v>1.2499998750000125E-4</v>
      </c>
      <c r="D9" s="158">
        <v>1.0299999999999994E-4</v>
      </c>
      <c r="E9" s="13">
        <v>40914.173664000002</v>
      </c>
      <c r="F9" s="13">
        <v>124154.552</v>
      </c>
      <c r="G9" s="11">
        <v>-73718.25</v>
      </c>
      <c r="H9" s="11"/>
      <c r="I9" s="12">
        <v>0</v>
      </c>
      <c r="J9" s="12">
        <v>0</v>
      </c>
      <c r="K9" s="12">
        <v>0</v>
      </c>
      <c r="L9" s="11">
        <v>14464</v>
      </c>
      <c r="M9" s="11"/>
      <c r="N9" s="12">
        <v>8055</v>
      </c>
      <c r="O9" s="12">
        <v>171614.5</v>
      </c>
      <c r="P9" s="12">
        <v>0</v>
      </c>
      <c r="Q9" s="11">
        <v>0</v>
      </c>
      <c r="R9" s="11"/>
      <c r="S9" s="2">
        <v>4621.75</v>
      </c>
      <c r="T9" s="2">
        <v>3625</v>
      </c>
      <c r="U9" s="2">
        <v>8246.75</v>
      </c>
    </row>
    <row r="10" spans="1:21">
      <c r="A10" s="9">
        <v>72657</v>
      </c>
      <c r="B10" s="10" t="s">
        <v>38</v>
      </c>
      <c r="C10" s="158">
        <v>4.6799995320000461E-5</v>
      </c>
      <c r="D10" s="158">
        <v>3.0999999999999981E-5</v>
      </c>
      <c r="E10" s="13">
        <v>15917.008016000002</v>
      </c>
      <c r="F10" s="13">
        <v>37366.904000000002</v>
      </c>
      <c r="G10" s="11">
        <v>-27600.112799999999</v>
      </c>
      <c r="H10" s="11"/>
      <c r="I10" s="12">
        <v>0</v>
      </c>
      <c r="J10" s="12">
        <v>0</v>
      </c>
      <c r="K10" s="12">
        <v>0</v>
      </c>
      <c r="L10" s="11">
        <v>13187</v>
      </c>
      <c r="M10" s="11"/>
      <c r="N10" s="12">
        <v>3015.7919999999999</v>
      </c>
      <c r="O10" s="12">
        <v>64252.468800000002</v>
      </c>
      <c r="P10" s="12">
        <v>0</v>
      </c>
      <c r="Q10" s="11">
        <v>0</v>
      </c>
      <c r="R10" s="11"/>
      <c r="S10" s="2">
        <v>1730.3832</v>
      </c>
      <c r="T10" s="2">
        <v>3305</v>
      </c>
      <c r="U10" s="2">
        <v>5035.3832000000002</v>
      </c>
    </row>
    <row r="11" spans="1:21">
      <c r="A11" s="9">
        <v>90001</v>
      </c>
      <c r="B11" s="10" t="s">
        <v>39</v>
      </c>
      <c r="C11" s="158">
        <v>8.3209991679000816E-4</v>
      </c>
      <c r="D11" s="158">
        <v>8.1599999999999956E-4</v>
      </c>
      <c r="E11" s="13">
        <v>320153.53520799999</v>
      </c>
      <c r="F11" s="13">
        <v>983593.34400000004</v>
      </c>
      <c r="G11" s="11">
        <v>-490727.64659999998</v>
      </c>
      <c r="H11" s="11"/>
      <c r="I11" s="12">
        <v>0</v>
      </c>
      <c r="J11" s="12">
        <v>0</v>
      </c>
      <c r="K11" s="12">
        <v>0</v>
      </c>
      <c r="L11" s="11">
        <v>8866</v>
      </c>
      <c r="M11" s="11"/>
      <c r="N11" s="12">
        <v>53620.523999999998</v>
      </c>
      <c r="O11" s="12">
        <v>1142403.4036000001</v>
      </c>
      <c r="P11" s="12">
        <v>0</v>
      </c>
      <c r="Q11" s="11">
        <v>0</v>
      </c>
      <c r="R11" s="11"/>
      <c r="S11" s="2">
        <v>30766.065399999999</v>
      </c>
      <c r="T11" s="2">
        <v>2222</v>
      </c>
      <c r="U11" s="2">
        <v>32988.065399999999</v>
      </c>
    </row>
    <row r="12" spans="1:21">
      <c r="A12" s="9">
        <v>90002</v>
      </c>
      <c r="B12" s="10" t="s">
        <v>40</v>
      </c>
      <c r="C12" s="158">
        <v>1.2399998760000123E-5</v>
      </c>
      <c r="D12" s="158">
        <v>1.2999999999999991E-5</v>
      </c>
      <c r="E12" s="13">
        <v>5995.32</v>
      </c>
      <c r="F12" s="13">
        <v>15669.991999999998</v>
      </c>
      <c r="G12" s="11">
        <v>-7312.8504000000003</v>
      </c>
      <c r="H12" s="11"/>
      <c r="I12" s="12">
        <v>0</v>
      </c>
      <c r="J12" s="12">
        <v>0</v>
      </c>
      <c r="K12" s="12">
        <v>0</v>
      </c>
      <c r="L12" s="11">
        <v>303</v>
      </c>
      <c r="M12" s="11"/>
      <c r="N12" s="12">
        <v>799.05600000000004</v>
      </c>
      <c r="O12" s="12">
        <v>17024.1584</v>
      </c>
      <c r="P12" s="12">
        <v>0</v>
      </c>
      <c r="Q12" s="11">
        <v>0</v>
      </c>
      <c r="R12" s="11"/>
      <c r="S12" s="2">
        <v>458.4776</v>
      </c>
      <c r="T12" s="2">
        <v>76</v>
      </c>
      <c r="U12" s="2">
        <v>534.47759999999994</v>
      </c>
    </row>
    <row r="13" spans="1:21">
      <c r="A13" s="9">
        <v>90011</v>
      </c>
      <c r="B13" s="10" t="s">
        <v>41</v>
      </c>
      <c r="C13" s="158">
        <v>2.2399997760000221E-4</v>
      </c>
      <c r="D13" s="158">
        <v>2.0799999999999985E-4</v>
      </c>
      <c r="E13" s="13">
        <v>80731.533087999996</v>
      </c>
      <c r="F13" s="13">
        <v>250719.87199999997</v>
      </c>
      <c r="G13" s="11">
        <v>-132103.10399999999</v>
      </c>
      <c r="H13" s="11"/>
      <c r="I13" s="12">
        <v>0</v>
      </c>
      <c r="J13" s="12">
        <v>0</v>
      </c>
      <c r="K13" s="12">
        <v>0</v>
      </c>
      <c r="L13" s="11">
        <v>9269</v>
      </c>
      <c r="M13" s="11"/>
      <c r="N13" s="12">
        <v>14434.56</v>
      </c>
      <c r="O13" s="12">
        <v>307533.18400000001</v>
      </c>
      <c r="P13" s="12">
        <v>0</v>
      </c>
      <c r="Q13" s="11">
        <v>0</v>
      </c>
      <c r="R13" s="11"/>
      <c r="S13" s="2">
        <v>8282.1759999999995</v>
      </c>
      <c r="T13" s="2">
        <v>2323</v>
      </c>
      <c r="U13" s="2">
        <v>10605.175999999999</v>
      </c>
    </row>
    <row r="14" spans="1:21">
      <c r="A14" s="9">
        <v>90092</v>
      </c>
      <c r="B14" s="10" t="s">
        <v>42</v>
      </c>
      <c r="C14" s="158">
        <v>5.7659994234000574E-4</v>
      </c>
      <c r="D14" s="158">
        <v>6.4699999999999957E-4</v>
      </c>
      <c r="E14" s="13">
        <v>246178.62000000002</v>
      </c>
      <c r="F14" s="13">
        <v>779883.44799999997</v>
      </c>
      <c r="G14" s="11">
        <v>-340047.54360000003</v>
      </c>
      <c r="H14" s="11"/>
      <c r="I14" s="12">
        <v>0</v>
      </c>
      <c r="J14" s="12">
        <v>0</v>
      </c>
      <c r="K14" s="12">
        <v>0</v>
      </c>
      <c r="L14" s="11">
        <v>0</v>
      </c>
      <c r="M14" s="11"/>
      <c r="N14" s="12">
        <v>37156.103999999999</v>
      </c>
      <c r="O14" s="12">
        <v>791623.36560000002</v>
      </c>
      <c r="P14" s="12">
        <v>0</v>
      </c>
      <c r="Q14" s="11">
        <v>53007</v>
      </c>
      <c r="R14" s="11"/>
      <c r="S14" s="2">
        <v>21319.2084</v>
      </c>
      <c r="T14" s="2">
        <v>-13285</v>
      </c>
      <c r="U14" s="2">
        <v>8034.2083999999995</v>
      </c>
    </row>
    <row r="15" spans="1:21">
      <c r="A15" s="9">
        <v>90096</v>
      </c>
      <c r="B15" s="10" t="s">
        <v>43</v>
      </c>
      <c r="C15" s="158">
        <v>1.5548998445100153E-3</v>
      </c>
      <c r="D15" s="158">
        <v>1.5329999999999992E-3</v>
      </c>
      <c r="E15" s="13">
        <v>712683.85</v>
      </c>
      <c r="F15" s="13">
        <v>1847853.672</v>
      </c>
      <c r="G15" s="11">
        <v>-916996.05539999995</v>
      </c>
      <c r="H15" s="11"/>
      <c r="I15" s="12">
        <v>0</v>
      </c>
      <c r="J15" s="12">
        <v>0</v>
      </c>
      <c r="K15" s="12">
        <v>0</v>
      </c>
      <c r="L15" s="11">
        <v>100181</v>
      </c>
      <c r="M15" s="11"/>
      <c r="N15" s="12">
        <v>100197.75599999999</v>
      </c>
      <c r="O15" s="12">
        <v>2134747.0883999998</v>
      </c>
      <c r="P15" s="12">
        <v>0</v>
      </c>
      <c r="Q15" s="11">
        <v>0</v>
      </c>
      <c r="R15" s="11"/>
      <c r="S15" s="2">
        <v>57490.872599999995</v>
      </c>
      <c r="T15" s="2">
        <v>25108</v>
      </c>
      <c r="U15" s="2">
        <v>82598.872600000002</v>
      </c>
    </row>
    <row r="16" spans="1:21">
      <c r="A16" s="9">
        <v>90098</v>
      </c>
      <c r="B16" s="10" t="s">
        <v>44</v>
      </c>
      <c r="C16" s="158">
        <v>5.4469994553000525E-4</v>
      </c>
      <c r="D16" s="158">
        <v>6.3499999999999971E-4</v>
      </c>
      <c r="E16" s="13">
        <v>235187.66999999998</v>
      </c>
      <c r="F16" s="13">
        <v>765418.84000000008</v>
      </c>
      <c r="G16" s="11">
        <v>-321234.64619999996</v>
      </c>
      <c r="H16" s="11"/>
      <c r="I16" s="12">
        <v>0</v>
      </c>
      <c r="J16" s="12">
        <v>0</v>
      </c>
      <c r="K16" s="12">
        <v>0</v>
      </c>
      <c r="L16" s="11">
        <v>0</v>
      </c>
      <c r="M16" s="11"/>
      <c r="N16" s="12">
        <v>35100.468000000001</v>
      </c>
      <c r="O16" s="12">
        <v>747827.34519999998</v>
      </c>
      <c r="P16" s="12">
        <v>0</v>
      </c>
      <c r="Q16" s="11">
        <v>70906</v>
      </c>
      <c r="R16" s="11"/>
      <c r="S16" s="2">
        <v>20139.737799999999</v>
      </c>
      <c r="T16" s="2">
        <v>-17771</v>
      </c>
      <c r="U16" s="2">
        <v>2368.737799999999</v>
      </c>
    </row>
    <row r="17" spans="1:21">
      <c r="A17" s="9">
        <v>90099</v>
      </c>
      <c r="B17" s="10" t="s">
        <v>45</v>
      </c>
      <c r="C17" s="158">
        <v>6.1159993884000606E-4</v>
      </c>
      <c r="D17" s="158">
        <v>6.1299999999999972E-4</v>
      </c>
      <c r="E17" s="13">
        <v>255245.17</v>
      </c>
      <c r="F17" s="13">
        <v>738900.39200000011</v>
      </c>
      <c r="G17" s="11">
        <v>-360688.65360000002</v>
      </c>
      <c r="H17" s="11"/>
      <c r="I17" s="12">
        <v>0</v>
      </c>
      <c r="J17" s="12">
        <v>0</v>
      </c>
      <c r="K17" s="12">
        <v>0</v>
      </c>
      <c r="L17" s="11">
        <v>9700</v>
      </c>
      <c r="M17" s="11"/>
      <c r="N17" s="12">
        <v>39411.504000000001</v>
      </c>
      <c r="O17" s="12">
        <v>839675.42560000008</v>
      </c>
      <c r="P17" s="12">
        <v>0</v>
      </c>
      <c r="Q17" s="11">
        <v>0</v>
      </c>
      <c r="R17" s="11"/>
      <c r="S17" s="2">
        <v>22613.2984</v>
      </c>
      <c r="T17" s="2">
        <v>2431</v>
      </c>
      <c r="U17" s="2">
        <v>25044.2984</v>
      </c>
    </row>
    <row r="18" spans="1:21">
      <c r="A18" s="9">
        <v>90101</v>
      </c>
      <c r="B18" s="10" t="s">
        <v>46</v>
      </c>
      <c r="C18" s="158">
        <v>5.9338994066100584E-3</v>
      </c>
      <c r="D18" s="158">
        <v>6.1479999999999955E-3</v>
      </c>
      <c r="E18" s="13">
        <v>2471352.8714639996</v>
      </c>
      <c r="F18" s="13">
        <v>7410700.8319999995</v>
      </c>
      <c r="G18" s="11">
        <v>-3499493.7893999997</v>
      </c>
      <c r="H18" s="11"/>
      <c r="I18" s="12">
        <v>0</v>
      </c>
      <c r="J18" s="12">
        <v>0</v>
      </c>
      <c r="K18" s="12">
        <v>0</v>
      </c>
      <c r="L18" s="11">
        <v>0</v>
      </c>
      <c r="M18" s="11"/>
      <c r="N18" s="12">
        <v>382380.516</v>
      </c>
      <c r="O18" s="12">
        <v>8146746.2523999996</v>
      </c>
      <c r="P18" s="12">
        <v>0</v>
      </c>
      <c r="Q18" s="11">
        <v>103241</v>
      </c>
      <c r="R18" s="11"/>
      <c r="S18" s="2">
        <v>219400.01859999998</v>
      </c>
      <c r="T18" s="2">
        <v>-25875</v>
      </c>
      <c r="U18" s="2">
        <v>193525.01859999998</v>
      </c>
    </row>
    <row r="19" spans="1:21">
      <c r="A19" s="9">
        <v>90111</v>
      </c>
      <c r="B19" s="10" t="s">
        <v>47</v>
      </c>
      <c r="C19" s="158">
        <v>4.9828995017100492E-3</v>
      </c>
      <c r="D19" s="158">
        <v>5.0279999999999969E-3</v>
      </c>
      <c r="E19" s="13">
        <v>1898110.260584</v>
      </c>
      <c r="F19" s="13">
        <v>6060670.7520000003</v>
      </c>
      <c r="G19" s="11">
        <v>-2938645.3434000001</v>
      </c>
      <c r="H19" s="11"/>
      <c r="I19" s="12">
        <v>0</v>
      </c>
      <c r="J19" s="12">
        <v>0</v>
      </c>
      <c r="K19" s="12">
        <v>0</v>
      </c>
      <c r="L19" s="11">
        <v>0</v>
      </c>
      <c r="M19" s="11"/>
      <c r="N19" s="12">
        <v>321098.076</v>
      </c>
      <c r="O19" s="12">
        <v>6841103.1364000002</v>
      </c>
      <c r="P19" s="12">
        <v>0</v>
      </c>
      <c r="Q19" s="11">
        <v>98545</v>
      </c>
      <c r="R19" s="11"/>
      <c r="S19" s="2">
        <v>184237.74460000001</v>
      </c>
      <c r="T19" s="2">
        <v>-24698</v>
      </c>
      <c r="U19" s="2">
        <v>159539.74460000001</v>
      </c>
    </row>
    <row r="20" spans="1:21">
      <c r="A20" s="9">
        <v>90114</v>
      </c>
      <c r="B20" s="10" t="s">
        <v>48</v>
      </c>
      <c r="C20" s="158">
        <v>9.861999013800098E-4</v>
      </c>
      <c r="D20" s="158">
        <v>9.2599999999999952E-4</v>
      </c>
      <c r="E20" s="13">
        <v>353916.107128</v>
      </c>
      <c r="F20" s="13">
        <v>1116185.584</v>
      </c>
      <c r="G20" s="11">
        <v>-581607.50520000001</v>
      </c>
      <c r="H20" s="11"/>
      <c r="I20" s="12">
        <v>0</v>
      </c>
      <c r="J20" s="12">
        <v>0</v>
      </c>
      <c r="K20" s="12">
        <v>0</v>
      </c>
      <c r="L20" s="11">
        <v>29729</v>
      </c>
      <c r="M20" s="11"/>
      <c r="N20" s="12">
        <v>63550.728000000003</v>
      </c>
      <c r="O20" s="12">
        <v>1353969.7592</v>
      </c>
      <c r="P20" s="12">
        <v>0</v>
      </c>
      <c r="Q20" s="11">
        <v>0</v>
      </c>
      <c r="R20" s="11"/>
      <c r="S20" s="2">
        <v>36463.758800000003</v>
      </c>
      <c r="T20" s="2">
        <v>7451</v>
      </c>
      <c r="U20" s="2">
        <v>43914.758800000003</v>
      </c>
    </row>
    <row r="21" spans="1:21">
      <c r="A21" s="9">
        <v>90117</v>
      </c>
      <c r="B21" s="10" t="s">
        <v>49</v>
      </c>
      <c r="C21" s="158">
        <v>1.3349998665000131E-4</v>
      </c>
      <c r="D21" s="158">
        <v>1.3499999999999992E-4</v>
      </c>
      <c r="E21" s="13">
        <v>75347.14</v>
      </c>
      <c r="F21" s="13">
        <v>162726.84</v>
      </c>
      <c r="G21" s="11">
        <v>-78731.091</v>
      </c>
      <c r="H21" s="11"/>
      <c r="I21" s="12">
        <v>0</v>
      </c>
      <c r="J21" s="12">
        <v>0</v>
      </c>
      <c r="K21" s="12">
        <v>0</v>
      </c>
      <c r="L21" s="11">
        <v>16666</v>
      </c>
      <c r="M21" s="11"/>
      <c r="N21" s="12">
        <v>8602.74</v>
      </c>
      <c r="O21" s="12">
        <v>183284.28599999999</v>
      </c>
      <c r="P21" s="12">
        <v>0</v>
      </c>
      <c r="Q21" s="11">
        <v>0</v>
      </c>
      <c r="R21" s="11"/>
      <c r="S21" s="2">
        <v>4936.0289999999995</v>
      </c>
      <c r="T21" s="2">
        <v>4177</v>
      </c>
      <c r="U21" s="2">
        <v>9113.0289999999986</v>
      </c>
    </row>
    <row r="22" spans="1:21">
      <c r="A22" s="9">
        <v>90121</v>
      </c>
      <c r="B22" s="10" t="s">
        <v>50</v>
      </c>
      <c r="C22" s="158">
        <v>1.0881998911800108E-3</v>
      </c>
      <c r="D22" s="158">
        <v>1.0389999999999993E-3</v>
      </c>
      <c r="E22" s="13">
        <v>386609.21550400002</v>
      </c>
      <c r="F22" s="13">
        <v>1252393.976</v>
      </c>
      <c r="G22" s="11">
        <v>-641761.59720000008</v>
      </c>
      <c r="H22" s="11"/>
      <c r="I22" s="12">
        <v>0</v>
      </c>
      <c r="J22" s="12">
        <v>0</v>
      </c>
      <c r="K22" s="12">
        <v>0</v>
      </c>
      <c r="L22" s="11">
        <v>13075</v>
      </c>
      <c r="M22" s="11"/>
      <c r="N22" s="12">
        <v>70123.608000000007</v>
      </c>
      <c r="O22" s="12">
        <v>1494007.1912000002</v>
      </c>
      <c r="P22" s="12">
        <v>0</v>
      </c>
      <c r="Q22" s="11">
        <v>0</v>
      </c>
      <c r="R22" s="11"/>
      <c r="S22" s="2">
        <v>40235.106800000001</v>
      </c>
      <c r="T22" s="2">
        <v>3277</v>
      </c>
      <c r="U22" s="2">
        <v>43512.106800000001</v>
      </c>
    </row>
    <row r="23" spans="1:21">
      <c r="A23" s="9">
        <v>90131</v>
      </c>
      <c r="B23" s="10" t="s">
        <v>51</v>
      </c>
      <c r="C23" s="158">
        <v>4.503999549600045E-4</v>
      </c>
      <c r="D23" s="158">
        <v>4.6599999999999973E-4</v>
      </c>
      <c r="E23" s="13">
        <v>167979.426408</v>
      </c>
      <c r="F23" s="13">
        <v>561708.94400000002</v>
      </c>
      <c r="G23" s="11">
        <v>-265621.59840000002</v>
      </c>
      <c r="H23" s="11"/>
      <c r="I23" s="12">
        <v>0</v>
      </c>
      <c r="J23" s="12">
        <v>0</v>
      </c>
      <c r="K23" s="12">
        <v>0</v>
      </c>
      <c r="L23" s="11">
        <v>0</v>
      </c>
      <c r="M23" s="11"/>
      <c r="N23" s="12">
        <v>29023.775999999998</v>
      </c>
      <c r="O23" s="12">
        <v>618361.36639999994</v>
      </c>
      <c r="P23" s="12">
        <v>0</v>
      </c>
      <c r="Q23" s="11">
        <v>22883</v>
      </c>
      <c r="R23" s="11"/>
      <c r="S23" s="2">
        <v>16653.089599999999</v>
      </c>
      <c r="T23" s="2">
        <v>-5735</v>
      </c>
      <c r="U23" s="2">
        <v>10918.089599999999</v>
      </c>
    </row>
    <row r="24" spans="1:21">
      <c r="A24" s="9">
        <v>90141</v>
      </c>
      <c r="B24" s="10" t="s">
        <v>52</v>
      </c>
      <c r="C24" s="158">
        <v>1.5599998440000154E-4</v>
      </c>
      <c r="D24" s="158">
        <v>1.5499999999999989E-4</v>
      </c>
      <c r="E24" s="13">
        <v>62012.75892800001</v>
      </c>
      <c r="F24" s="13">
        <v>186834.52</v>
      </c>
      <c r="G24" s="11">
        <v>-92000.376000000004</v>
      </c>
      <c r="H24" s="11"/>
      <c r="I24" s="12">
        <v>0</v>
      </c>
      <c r="J24" s="12">
        <v>0</v>
      </c>
      <c r="K24" s="12">
        <v>0</v>
      </c>
      <c r="L24" s="11">
        <v>1313</v>
      </c>
      <c r="M24" s="11"/>
      <c r="N24" s="12">
        <v>10052.64</v>
      </c>
      <c r="O24" s="12">
        <v>214174.89600000001</v>
      </c>
      <c r="P24" s="12">
        <v>0</v>
      </c>
      <c r="Q24" s="11">
        <v>0</v>
      </c>
      <c r="R24" s="11"/>
      <c r="S24" s="2">
        <v>5767.9439999999995</v>
      </c>
      <c r="T24" s="2">
        <v>329</v>
      </c>
      <c r="U24" s="2">
        <v>6096.9439999999995</v>
      </c>
    </row>
    <row r="25" spans="1:21">
      <c r="A25" s="9">
        <v>90151</v>
      </c>
      <c r="B25" s="10" t="s">
        <v>53</v>
      </c>
      <c r="C25" s="158">
        <v>9.8999990100000988E-6</v>
      </c>
      <c r="D25" s="158">
        <v>9.999999999999994E-6</v>
      </c>
      <c r="E25" s="13">
        <v>2758.0800000000004</v>
      </c>
      <c r="F25" s="13">
        <v>12053.84</v>
      </c>
      <c r="G25" s="11">
        <v>-5838.4854000000005</v>
      </c>
      <c r="H25" s="11"/>
      <c r="I25" s="12">
        <v>0</v>
      </c>
      <c r="J25" s="12">
        <v>0</v>
      </c>
      <c r="K25" s="12">
        <v>0</v>
      </c>
      <c r="L25" s="11">
        <v>0</v>
      </c>
      <c r="M25" s="11"/>
      <c r="N25" s="12">
        <v>637.95600000000002</v>
      </c>
      <c r="O25" s="12">
        <v>13591.868399999999</v>
      </c>
      <c r="P25" s="12">
        <v>0</v>
      </c>
      <c r="Q25" s="11">
        <v>1013</v>
      </c>
      <c r="R25" s="11"/>
      <c r="S25" s="2">
        <v>366.04259999999999</v>
      </c>
      <c r="T25" s="2">
        <v>-254</v>
      </c>
      <c r="U25" s="2">
        <v>112.04259999999999</v>
      </c>
    </row>
    <row r="26" spans="1:21">
      <c r="A26" s="9">
        <v>90161</v>
      </c>
      <c r="B26" s="10" t="s">
        <v>54</v>
      </c>
      <c r="C26" s="158">
        <v>2.6099997390000257E-5</v>
      </c>
      <c r="D26" s="158">
        <v>2.7999999999999983E-5</v>
      </c>
      <c r="E26" s="13">
        <v>13002.970000000003</v>
      </c>
      <c r="F26" s="13">
        <v>33750.752</v>
      </c>
      <c r="G26" s="11">
        <v>-15392.3706</v>
      </c>
      <c r="H26" s="11"/>
      <c r="I26" s="12">
        <v>0</v>
      </c>
      <c r="J26" s="12">
        <v>0</v>
      </c>
      <c r="K26" s="12">
        <v>0</v>
      </c>
      <c r="L26" s="11">
        <v>327</v>
      </c>
      <c r="M26" s="11"/>
      <c r="N26" s="12">
        <v>1681.884</v>
      </c>
      <c r="O26" s="12">
        <v>35833.107600000003</v>
      </c>
      <c r="P26" s="12">
        <v>0</v>
      </c>
      <c r="Q26" s="11">
        <v>0</v>
      </c>
      <c r="R26" s="11"/>
      <c r="S26" s="2">
        <v>965.02140000000009</v>
      </c>
      <c r="T26" s="2">
        <v>82</v>
      </c>
      <c r="U26" s="2">
        <v>1047.0214000000001</v>
      </c>
    </row>
    <row r="27" spans="1:21">
      <c r="A27" s="9">
        <v>90201</v>
      </c>
      <c r="B27" s="10" t="s">
        <v>55</v>
      </c>
      <c r="C27" s="158">
        <v>1.1756998824300115E-3</v>
      </c>
      <c r="D27" s="158">
        <v>1.0599999999999993E-3</v>
      </c>
      <c r="E27" s="13">
        <v>477308.43564799993</v>
      </c>
      <c r="F27" s="13">
        <v>1277707.04</v>
      </c>
      <c r="G27" s="11">
        <v>-693364.37219999998</v>
      </c>
      <c r="H27" s="11"/>
      <c r="I27" s="12">
        <v>0</v>
      </c>
      <c r="J27" s="12">
        <v>0</v>
      </c>
      <c r="K27" s="12">
        <v>0</v>
      </c>
      <c r="L27" s="11">
        <v>122070</v>
      </c>
      <c r="M27" s="11"/>
      <c r="N27" s="12">
        <v>75762.108000000007</v>
      </c>
      <c r="O27" s="12">
        <v>1614137.3411999999</v>
      </c>
      <c r="P27" s="12">
        <v>0</v>
      </c>
      <c r="Q27" s="11">
        <v>0</v>
      </c>
      <c r="R27" s="11"/>
      <c r="S27" s="2">
        <v>43470.3318</v>
      </c>
      <c r="T27" s="2">
        <v>30594</v>
      </c>
      <c r="U27" s="2">
        <v>74064.3318</v>
      </c>
    </row>
    <row r="28" spans="1:21">
      <c r="A28" s="9">
        <v>90203</v>
      </c>
      <c r="B28" s="10" t="s">
        <v>56</v>
      </c>
      <c r="C28" s="158">
        <v>2.6909997309000264E-4</v>
      </c>
      <c r="D28" s="158">
        <v>2.9699999999999985E-4</v>
      </c>
      <c r="E28" s="13">
        <v>104850.8</v>
      </c>
      <c r="F28" s="13">
        <v>357999.04800000001</v>
      </c>
      <c r="G28" s="11">
        <v>-158700.64859999999</v>
      </c>
      <c r="H28" s="11"/>
      <c r="I28" s="12">
        <v>0</v>
      </c>
      <c r="J28" s="12">
        <v>0</v>
      </c>
      <c r="K28" s="12">
        <v>0</v>
      </c>
      <c r="L28" s="11">
        <v>0</v>
      </c>
      <c r="M28" s="11"/>
      <c r="N28" s="12">
        <v>17340.804</v>
      </c>
      <c r="O28" s="12">
        <v>369451.69559999998</v>
      </c>
      <c r="P28" s="12">
        <v>0</v>
      </c>
      <c r="Q28" s="11">
        <v>27994</v>
      </c>
      <c r="R28" s="11"/>
      <c r="S28" s="2">
        <v>9949.7033999999985</v>
      </c>
      <c r="T28" s="2">
        <v>-7016</v>
      </c>
      <c r="U28" s="2">
        <v>2933.7033999999985</v>
      </c>
    </row>
    <row r="29" spans="1:21">
      <c r="A29" s="9">
        <v>90205</v>
      </c>
      <c r="B29" s="10" t="s">
        <v>57</v>
      </c>
      <c r="C29" s="158">
        <v>3.5499996450000353E-5</v>
      </c>
      <c r="D29" s="158">
        <v>3.4999999999999977E-5</v>
      </c>
      <c r="E29" s="13">
        <v>15452.42</v>
      </c>
      <c r="F29" s="13">
        <v>42188.439999999995</v>
      </c>
      <c r="G29" s="11">
        <v>-20935.983</v>
      </c>
      <c r="H29" s="11"/>
      <c r="I29" s="12">
        <v>0</v>
      </c>
      <c r="J29" s="12">
        <v>0</v>
      </c>
      <c r="K29" s="12">
        <v>0</v>
      </c>
      <c r="L29" s="11">
        <v>1632</v>
      </c>
      <c r="M29" s="11"/>
      <c r="N29" s="12">
        <v>2287.6200000000003</v>
      </c>
      <c r="O29" s="12">
        <v>48738.518000000004</v>
      </c>
      <c r="P29" s="12">
        <v>0</v>
      </c>
      <c r="Q29" s="11">
        <v>0</v>
      </c>
      <c r="R29" s="11"/>
      <c r="S29" s="2">
        <v>1312.577</v>
      </c>
      <c r="T29" s="2">
        <v>409</v>
      </c>
      <c r="U29" s="2">
        <v>1721.577</v>
      </c>
    </row>
    <row r="30" spans="1:21">
      <c r="A30" s="9">
        <v>90206</v>
      </c>
      <c r="B30" s="10" t="s">
        <v>58</v>
      </c>
      <c r="C30" s="158">
        <v>4.4159995584000435E-4</v>
      </c>
      <c r="D30" s="158">
        <v>3.999999999999998E-4</v>
      </c>
      <c r="E30" s="13">
        <v>169429.05999999997</v>
      </c>
      <c r="F30" s="13">
        <v>482153.60000000003</v>
      </c>
      <c r="G30" s="11">
        <v>-260431.83360000001</v>
      </c>
      <c r="H30" s="11"/>
      <c r="I30" s="12">
        <v>0</v>
      </c>
      <c r="J30" s="12">
        <v>0</v>
      </c>
      <c r="K30" s="12">
        <v>0</v>
      </c>
      <c r="L30" s="11">
        <v>36185</v>
      </c>
      <c r="M30" s="11"/>
      <c r="N30" s="12">
        <v>28456.704000000002</v>
      </c>
      <c r="O30" s="12">
        <v>606279.70559999999</v>
      </c>
      <c r="P30" s="12">
        <v>0</v>
      </c>
      <c r="Q30" s="11">
        <v>0</v>
      </c>
      <c r="R30" s="11"/>
      <c r="S30" s="2">
        <v>16327.7184</v>
      </c>
      <c r="T30" s="2">
        <v>9069</v>
      </c>
      <c r="U30" s="2">
        <v>25396.718399999998</v>
      </c>
    </row>
    <row r="31" spans="1:21">
      <c r="A31" s="9">
        <v>90211</v>
      </c>
      <c r="B31" s="10" t="s">
        <v>59</v>
      </c>
      <c r="C31" s="158">
        <v>1.7189998281000169E-4</v>
      </c>
      <c r="D31" s="158">
        <v>1.729999999999999E-4</v>
      </c>
      <c r="E31" s="13">
        <v>64117.833632000009</v>
      </c>
      <c r="F31" s="13">
        <v>208531.432</v>
      </c>
      <c r="G31" s="11">
        <v>-101377.3374</v>
      </c>
      <c r="H31" s="11"/>
      <c r="I31" s="12">
        <v>0</v>
      </c>
      <c r="J31" s="12">
        <v>0</v>
      </c>
      <c r="K31" s="12">
        <v>0</v>
      </c>
      <c r="L31" s="11">
        <v>0</v>
      </c>
      <c r="M31" s="11"/>
      <c r="N31" s="12">
        <v>11077.236000000001</v>
      </c>
      <c r="O31" s="12">
        <v>236004.2604</v>
      </c>
      <c r="P31" s="12">
        <v>0</v>
      </c>
      <c r="Q31" s="11">
        <v>4050</v>
      </c>
      <c r="R31" s="11"/>
      <c r="S31" s="2">
        <v>6355.8306000000002</v>
      </c>
      <c r="T31" s="2">
        <v>-1015</v>
      </c>
      <c r="U31" s="2">
        <v>5340.8306000000002</v>
      </c>
    </row>
    <row r="32" spans="1:21">
      <c r="A32" s="9">
        <v>90301</v>
      </c>
      <c r="B32" s="10" t="s">
        <v>60</v>
      </c>
      <c r="C32" s="158">
        <v>6.0329993967000593E-4</v>
      </c>
      <c r="D32" s="158">
        <v>6.2799999999999965E-4</v>
      </c>
      <c r="E32" s="13">
        <v>241904.93315999999</v>
      </c>
      <c r="F32" s="13">
        <v>756981.152</v>
      </c>
      <c r="G32" s="11">
        <v>-355793.76179999998</v>
      </c>
      <c r="H32" s="11"/>
      <c r="I32" s="12">
        <v>0</v>
      </c>
      <c r="J32" s="12">
        <v>0</v>
      </c>
      <c r="K32" s="12">
        <v>0</v>
      </c>
      <c r="L32" s="11">
        <v>0</v>
      </c>
      <c r="M32" s="11"/>
      <c r="N32" s="12">
        <v>38876.652000000002</v>
      </c>
      <c r="O32" s="12">
        <v>828280.22279999999</v>
      </c>
      <c r="P32" s="12">
        <v>0</v>
      </c>
      <c r="Q32" s="11">
        <v>20808</v>
      </c>
      <c r="R32" s="11"/>
      <c r="S32" s="2">
        <v>22306.414199999999</v>
      </c>
      <c r="T32" s="2">
        <v>-5215</v>
      </c>
      <c r="U32" s="2">
        <v>17091.414199999999</v>
      </c>
    </row>
    <row r="33" spans="1:21">
      <c r="A33" s="9">
        <v>90305</v>
      </c>
      <c r="B33" s="10" t="s">
        <v>61</v>
      </c>
      <c r="C33" s="158">
        <v>1.6589998341000163E-4</v>
      </c>
      <c r="D33" s="158">
        <v>1.7399999999999989E-4</v>
      </c>
      <c r="E33" s="13">
        <v>85423.76999999999</v>
      </c>
      <c r="F33" s="13">
        <v>209736.81599999999</v>
      </c>
      <c r="G33" s="11">
        <v>-97838.861399999994</v>
      </c>
      <c r="H33" s="11"/>
      <c r="I33" s="12">
        <v>0</v>
      </c>
      <c r="J33" s="12">
        <v>0</v>
      </c>
      <c r="K33" s="12">
        <v>0</v>
      </c>
      <c r="L33" s="11">
        <v>8132</v>
      </c>
      <c r="M33" s="11"/>
      <c r="N33" s="12">
        <v>10690.596</v>
      </c>
      <c r="O33" s="12">
        <v>227766.76439999999</v>
      </c>
      <c r="P33" s="12">
        <v>0</v>
      </c>
      <c r="Q33" s="11">
        <v>0</v>
      </c>
      <c r="R33" s="11"/>
      <c r="S33" s="2">
        <v>6133.9866000000002</v>
      </c>
      <c r="T33" s="2">
        <v>2038</v>
      </c>
      <c r="U33" s="2">
        <v>8171.9866000000002</v>
      </c>
    </row>
    <row r="34" spans="1:21">
      <c r="A34" s="9">
        <v>90307</v>
      </c>
      <c r="B34" s="10" t="s">
        <v>62</v>
      </c>
      <c r="C34" s="158">
        <v>8.5999991400000869E-6</v>
      </c>
      <c r="D34" s="158">
        <v>8.9999999999999951E-6</v>
      </c>
      <c r="E34" s="13">
        <v>3677.48</v>
      </c>
      <c r="F34" s="13">
        <v>10848.456</v>
      </c>
      <c r="G34" s="11">
        <v>-5071.8156000000008</v>
      </c>
      <c r="H34" s="11"/>
      <c r="I34" s="12">
        <v>0</v>
      </c>
      <c r="J34" s="12">
        <v>0</v>
      </c>
      <c r="K34" s="12">
        <v>0</v>
      </c>
      <c r="L34" s="11">
        <v>0</v>
      </c>
      <c r="M34" s="11"/>
      <c r="N34" s="12">
        <v>554.18400000000008</v>
      </c>
      <c r="O34" s="12">
        <v>11807.077600000001</v>
      </c>
      <c r="P34" s="12">
        <v>0</v>
      </c>
      <c r="Q34" s="11">
        <v>160</v>
      </c>
      <c r="R34" s="11"/>
      <c r="S34" s="2">
        <v>317.97640000000001</v>
      </c>
      <c r="T34" s="2">
        <v>-40</v>
      </c>
      <c r="U34" s="2">
        <v>277.97640000000001</v>
      </c>
    </row>
    <row r="35" spans="1:21">
      <c r="A35" s="9">
        <v>90401</v>
      </c>
      <c r="B35" s="10" t="s">
        <v>63</v>
      </c>
      <c r="C35" s="158">
        <v>1.3248998675100131E-3</v>
      </c>
      <c r="D35" s="158">
        <v>1.3379999999999991E-3</v>
      </c>
      <c r="E35" s="13">
        <v>582787.487632</v>
      </c>
      <c r="F35" s="13">
        <v>1612803.7919999999</v>
      </c>
      <c r="G35" s="11">
        <v>-781354.4754</v>
      </c>
      <c r="H35" s="11"/>
      <c r="I35" s="12">
        <v>0</v>
      </c>
      <c r="J35" s="12">
        <v>0</v>
      </c>
      <c r="K35" s="12">
        <v>0</v>
      </c>
      <c r="L35" s="11">
        <v>35180</v>
      </c>
      <c r="M35" s="11"/>
      <c r="N35" s="12">
        <v>85376.555999999997</v>
      </c>
      <c r="O35" s="12">
        <v>1818976.4083999998</v>
      </c>
      <c r="P35" s="12">
        <v>0</v>
      </c>
      <c r="Q35" s="11">
        <v>0</v>
      </c>
      <c r="R35" s="11"/>
      <c r="S35" s="2">
        <v>48986.852599999998</v>
      </c>
      <c r="T35" s="2">
        <v>8817</v>
      </c>
      <c r="U35" s="2">
        <v>57803.852599999998</v>
      </c>
    </row>
    <row r="36" spans="1:21">
      <c r="A36" s="9">
        <v>90411</v>
      </c>
      <c r="B36" s="10" t="s">
        <v>64</v>
      </c>
      <c r="C36" s="158">
        <v>4.1399995860000408E-4</v>
      </c>
      <c r="D36" s="158">
        <v>4.1499999999999973E-4</v>
      </c>
      <c r="E36" s="13">
        <v>161819.18686399999</v>
      </c>
      <c r="F36" s="13">
        <v>500234.36</v>
      </c>
      <c r="G36" s="11">
        <v>-244154.84399999998</v>
      </c>
      <c r="H36" s="11"/>
      <c r="I36" s="12">
        <v>0</v>
      </c>
      <c r="J36" s="12">
        <v>0</v>
      </c>
      <c r="K36" s="12">
        <v>0</v>
      </c>
      <c r="L36" s="11">
        <v>0</v>
      </c>
      <c r="M36" s="11"/>
      <c r="N36" s="12">
        <v>26678.16</v>
      </c>
      <c r="O36" s="12">
        <v>568387.22399999993</v>
      </c>
      <c r="P36" s="12">
        <v>0</v>
      </c>
      <c r="Q36" s="11">
        <v>2250</v>
      </c>
      <c r="R36" s="11"/>
      <c r="S36" s="2">
        <v>15307.235999999999</v>
      </c>
      <c r="T36" s="2">
        <v>-564</v>
      </c>
      <c r="U36" s="2">
        <v>14743.235999999999</v>
      </c>
    </row>
    <row r="37" spans="1:21">
      <c r="A37" s="9">
        <v>90413</v>
      </c>
      <c r="B37" s="10" t="s">
        <v>65</v>
      </c>
      <c r="C37" s="158">
        <v>2.8399997160000283E-5</v>
      </c>
      <c r="D37" s="158">
        <v>2.9999999999999987E-5</v>
      </c>
      <c r="E37" s="13">
        <v>19770.689999999999</v>
      </c>
      <c r="F37" s="13">
        <v>36161.520000000004</v>
      </c>
      <c r="G37" s="11">
        <v>-16748.786400000001</v>
      </c>
      <c r="H37" s="11"/>
      <c r="I37" s="12">
        <v>0</v>
      </c>
      <c r="J37" s="12">
        <v>0</v>
      </c>
      <c r="K37" s="12">
        <v>0</v>
      </c>
      <c r="L37" s="11">
        <v>5303</v>
      </c>
      <c r="M37" s="11"/>
      <c r="N37" s="12">
        <v>1830.096</v>
      </c>
      <c r="O37" s="12">
        <v>38990.814399999996</v>
      </c>
      <c r="P37" s="12">
        <v>0</v>
      </c>
      <c r="Q37" s="11">
        <v>0</v>
      </c>
      <c r="R37" s="11"/>
      <c r="S37" s="2">
        <v>1050.0616</v>
      </c>
      <c r="T37" s="2">
        <v>1329</v>
      </c>
      <c r="U37" s="2">
        <v>2379.0616</v>
      </c>
    </row>
    <row r="38" spans="1:21">
      <c r="A38" s="9">
        <v>90417</v>
      </c>
      <c r="B38" s="10" t="s">
        <v>66</v>
      </c>
      <c r="C38" s="158">
        <v>1.5399998460000154E-5</v>
      </c>
      <c r="D38" s="158">
        <v>1.5999999999999989E-5</v>
      </c>
      <c r="E38" s="13">
        <v>7986.3499999999976</v>
      </c>
      <c r="F38" s="13">
        <v>19286.144</v>
      </c>
      <c r="G38" s="11">
        <v>-9082.0884000000005</v>
      </c>
      <c r="H38" s="11"/>
      <c r="I38" s="12">
        <v>0</v>
      </c>
      <c r="J38" s="12">
        <v>0</v>
      </c>
      <c r="K38" s="12">
        <v>0</v>
      </c>
      <c r="L38" s="11">
        <v>946</v>
      </c>
      <c r="M38" s="11"/>
      <c r="N38" s="12">
        <v>992.37600000000009</v>
      </c>
      <c r="O38" s="12">
        <v>21142.906400000003</v>
      </c>
      <c r="P38" s="12">
        <v>0</v>
      </c>
      <c r="Q38" s="11">
        <v>0</v>
      </c>
      <c r="R38" s="11"/>
      <c r="S38" s="2">
        <v>569.39960000000008</v>
      </c>
      <c r="T38" s="2">
        <v>237</v>
      </c>
      <c r="U38" s="2">
        <v>806.39960000000008</v>
      </c>
    </row>
    <row r="39" spans="1:21">
      <c r="A39" s="9">
        <v>90421</v>
      </c>
      <c r="B39" s="10" t="s">
        <v>67</v>
      </c>
      <c r="C39" s="158">
        <v>2.3199997680000229E-5</v>
      </c>
      <c r="D39" s="158">
        <v>2.3999999999999987E-5</v>
      </c>
      <c r="E39" s="13">
        <v>7439.416064</v>
      </c>
      <c r="F39" s="13">
        <v>28929.216</v>
      </c>
      <c r="G39" s="11">
        <v>-13682.1072</v>
      </c>
      <c r="H39" s="11"/>
      <c r="I39" s="12">
        <v>0</v>
      </c>
      <c r="J39" s="12">
        <v>0</v>
      </c>
      <c r="K39" s="12">
        <v>0</v>
      </c>
      <c r="L39" s="11">
        <v>0</v>
      </c>
      <c r="M39" s="11"/>
      <c r="N39" s="12">
        <v>1495.008</v>
      </c>
      <c r="O39" s="12">
        <v>31851.6512</v>
      </c>
      <c r="P39" s="12">
        <v>0</v>
      </c>
      <c r="Q39" s="11">
        <v>2143</v>
      </c>
      <c r="R39" s="11"/>
      <c r="S39" s="2">
        <v>857.79680000000008</v>
      </c>
      <c r="T39" s="2">
        <v>-537</v>
      </c>
      <c r="U39" s="2">
        <v>320.79680000000008</v>
      </c>
    </row>
    <row r="40" spans="1:21">
      <c r="A40" s="9">
        <v>90431</v>
      </c>
      <c r="B40" s="10" t="s">
        <v>68</v>
      </c>
      <c r="C40" s="158">
        <v>3.3399996660000328E-5</v>
      </c>
      <c r="D40" s="158">
        <v>3.0999999999999981E-5</v>
      </c>
      <c r="E40" s="13">
        <v>14228.054928</v>
      </c>
      <c r="F40" s="13">
        <v>37366.904000000002</v>
      </c>
      <c r="G40" s="11">
        <v>-19697.5164</v>
      </c>
      <c r="H40" s="11"/>
      <c r="I40" s="12">
        <v>0</v>
      </c>
      <c r="J40" s="12">
        <v>0</v>
      </c>
      <c r="K40" s="12">
        <v>0</v>
      </c>
      <c r="L40" s="11">
        <v>3148</v>
      </c>
      <c r="M40" s="11"/>
      <c r="N40" s="12">
        <v>2152.2959999999998</v>
      </c>
      <c r="O40" s="12">
        <v>45855.394399999997</v>
      </c>
      <c r="P40" s="12">
        <v>0</v>
      </c>
      <c r="Q40" s="11">
        <v>0</v>
      </c>
      <c r="R40" s="11"/>
      <c r="S40" s="2">
        <v>1234.9315999999999</v>
      </c>
      <c r="T40" s="2">
        <v>789</v>
      </c>
      <c r="U40" s="2">
        <v>2023.9315999999999</v>
      </c>
    </row>
    <row r="41" spans="1:21">
      <c r="A41" s="9">
        <v>90441</v>
      </c>
      <c r="B41" s="10" t="s">
        <v>69</v>
      </c>
      <c r="C41" s="158">
        <v>1.1299998870000112E-5</v>
      </c>
      <c r="D41" s="158">
        <v>8.9999999999999951E-6</v>
      </c>
      <c r="E41" s="13">
        <v>4723.08</v>
      </c>
      <c r="F41" s="13">
        <v>10848.456</v>
      </c>
      <c r="G41" s="11">
        <v>-6664.1297999999997</v>
      </c>
      <c r="H41" s="11"/>
      <c r="I41" s="12">
        <v>0</v>
      </c>
      <c r="J41" s="12">
        <v>0</v>
      </c>
      <c r="K41" s="12">
        <v>0</v>
      </c>
      <c r="L41" s="11">
        <v>2430</v>
      </c>
      <c r="M41" s="11"/>
      <c r="N41" s="12">
        <v>728.17200000000003</v>
      </c>
      <c r="O41" s="12">
        <v>15513.950800000001</v>
      </c>
      <c r="P41" s="12">
        <v>0</v>
      </c>
      <c r="Q41" s="11">
        <v>0</v>
      </c>
      <c r="R41" s="11"/>
      <c r="S41" s="2">
        <v>417.80619999999999</v>
      </c>
      <c r="T41" s="2">
        <v>609</v>
      </c>
      <c r="U41" s="2">
        <v>1026.8062</v>
      </c>
    </row>
    <row r="42" spans="1:21">
      <c r="A42" s="9">
        <v>90451</v>
      </c>
      <c r="B42" s="10" t="s">
        <v>70</v>
      </c>
      <c r="C42" s="158">
        <v>1.3699998630000135E-5</v>
      </c>
      <c r="D42" s="158">
        <v>1.1999999999999994E-5</v>
      </c>
      <c r="E42" s="13">
        <v>4470.0200000000004</v>
      </c>
      <c r="F42" s="13">
        <v>14464.608</v>
      </c>
      <c r="G42" s="11">
        <v>-8079.5201999999999</v>
      </c>
      <c r="H42" s="11"/>
      <c r="I42" s="12">
        <v>0</v>
      </c>
      <c r="J42" s="12">
        <v>0</v>
      </c>
      <c r="K42" s="12">
        <v>0</v>
      </c>
      <c r="L42" s="11">
        <v>890</v>
      </c>
      <c r="M42" s="11"/>
      <c r="N42" s="12">
        <v>882.82799999999997</v>
      </c>
      <c r="O42" s="12">
        <v>18808.949199999999</v>
      </c>
      <c r="P42" s="12">
        <v>0</v>
      </c>
      <c r="Q42" s="11">
        <v>0</v>
      </c>
      <c r="R42" s="11"/>
      <c r="S42" s="2">
        <v>506.54379999999998</v>
      </c>
      <c r="T42" s="2">
        <v>223</v>
      </c>
      <c r="U42" s="2">
        <v>729.54379999999992</v>
      </c>
    </row>
    <row r="43" spans="1:21">
      <c r="A43" s="9">
        <v>90461</v>
      </c>
      <c r="B43" s="10" t="s">
        <v>71</v>
      </c>
      <c r="C43" s="158">
        <v>9.8999990100000988E-6</v>
      </c>
      <c r="D43" s="158">
        <v>1.3999999999999991E-5</v>
      </c>
      <c r="E43" s="13">
        <v>3970.9597519999998</v>
      </c>
      <c r="F43" s="13">
        <v>16875.376</v>
      </c>
      <c r="G43" s="11">
        <v>-5838.4854000000005</v>
      </c>
      <c r="H43" s="11"/>
      <c r="I43" s="12">
        <v>0</v>
      </c>
      <c r="J43" s="12">
        <v>0</v>
      </c>
      <c r="K43" s="12">
        <v>0</v>
      </c>
      <c r="L43" s="11">
        <v>0</v>
      </c>
      <c r="M43" s="11"/>
      <c r="N43" s="12">
        <v>637.95600000000002</v>
      </c>
      <c r="O43" s="12">
        <v>13591.868399999999</v>
      </c>
      <c r="P43" s="12">
        <v>0</v>
      </c>
      <c r="Q43" s="11">
        <v>3898</v>
      </c>
      <c r="R43" s="11"/>
      <c r="S43" s="2">
        <v>366.04259999999999</v>
      </c>
      <c r="T43" s="2">
        <v>-977</v>
      </c>
      <c r="U43" s="2">
        <v>-610.95740000000001</v>
      </c>
    </row>
    <row r="44" spans="1:21">
      <c r="A44" s="9">
        <v>90501</v>
      </c>
      <c r="B44" s="10" t="s">
        <v>72</v>
      </c>
      <c r="C44" s="158">
        <v>1.4382998561700143E-3</v>
      </c>
      <c r="D44" s="158">
        <v>1.4099999999999991E-3</v>
      </c>
      <c r="E44" s="13">
        <v>601324.11551999999</v>
      </c>
      <c r="F44" s="13">
        <v>1699591.44</v>
      </c>
      <c r="G44" s="11">
        <v>-848231.67180000001</v>
      </c>
      <c r="H44" s="11"/>
      <c r="I44" s="12">
        <v>0</v>
      </c>
      <c r="J44" s="12">
        <v>0</v>
      </c>
      <c r="K44" s="12">
        <v>0</v>
      </c>
      <c r="L44" s="11">
        <v>54108</v>
      </c>
      <c r="M44" s="11"/>
      <c r="N44" s="12">
        <v>92684.051999999996</v>
      </c>
      <c r="O44" s="12">
        <v>1974665.0828</v>
      </c>
      <c r="P44" s="12">
        <v>0</v>
      </c>
      <c r="Q44" s="11">
        <v>0</v>
      </c>
      <c r="R44" s="11"/>
      <c r="S44" s="2">
        <v>53179.7042</v>
      </c>
      <c r="T44" s="2">
        <v>13561</v>
      </c>
      <c r="U44" s="2">
        <v>66740.704200000007</v>
      </c>
    </row>
    <row r="45" spans="1:21">
      <c r="A45" s="9">
        <v>90507</v>
      </c>
      <c r="B45" s="10" t="s">
        <v>73</v>
      </c>
      <c r="C45" s="158">
        <v>8.0999991900000807E-6</v>
      </c>
      <c r="D45" s="158">
        <v>8.9999999999999951E-6</v>
      </c>
      <c r="E45" s="13">
        <v>5765.5700000000015</v>
      </c>
      <c r="F45" s="13">
        <v>10848.456</v>
      </c>
      <c r="G45" s="11">
        <v>-4776.9426000000003</v>
      </c>
      <c r="H45" s="11"/>
      <c r="I45" s="12">
        <v>0</v>
      </c>
      <c r="J45" s="12">
        <v>0</v>
      </c>
      <c r="K45" s="12">
        <v>0</v>
      </c>
      <c r="L45" s="11">
        <v>1189</v>
      </c>
      <c r="M45" s="11"/>
      <c r="N45" s="12">
        <v>521.96400000000006</v>
      </c>
      <c r="O45" s="12">
        <v>11120.6196</v>
      </c>
      <c r="P45" s="12">
        <v>0</v>
      </c>
      <c r="Q45" s="11">
        <v>0</v>
      </c>
      <c r="R45" s="11"/>
      <c r="S45" s="2">
        <v>299.48939999999999</v>
      </c>
      <c r="T45" s="2">
        <v>298</v>
      </c>
      <c r="U45" s="2">
        <v>597.48939999999993</v>
      </c>
    </row>
    <row r="46" spans="1:21">
      <c r="A46" s="9">
        <v>90511</v>
      </c>
      <c r="B46" s="10" t="s">
        <v>74</v>
      </c>
      <c r="C46" s="158">
        <v>9.419999058000093E-5</v>
      </c>
      <c r="D46" s="158">
        <v>9.4999999999999951E-5</v>
      </c>
      <c r="E46" s="13">
        <v>48730.983760000003</v>
      </c>
      <c r="F46" s="13">
        <v>114511.48000000001</v>
      </c>
      <c r="G46" s="11">
        <v>-55554.073199999999</v>
      </c>
      <c r="H46" s="11"/>
      <c r="I46" s="12">
        <v>0</v>
      </c>
      <c r="J46" s="12">
        <v>0</v>
      </c>
      <c r="K46" s="12">
        <v>0</v>
      </c>
      <c r="L46" s="11">
        <v>8463</v>
      </c>
      <c r="M46" s="11"/>
      <c r="N46" s="12">
        <v>6070.2479999999996</v>
      </c>
      <c r="O46" s="12">
        <v>129328.6872</v>
      </c>
      <c r="P46" s="12">
        <v>0</v>
      </c>
      <c r="Q46" s="11">
        <v>0</v>
      </c>
      <c r="R46" s="11"/>
      <c r="S46" s="2">
        <v>3482.9508000000001</v>
      </c>
      <c r="T46" s="2">
        <v>2121</v>
      </c>
      <c r="U46" s="2">
        <v>5603.9508000000005</v>
      </c>
    </row>
    <row r="47" spans="1:21">
      <c r="A47" s="9">
        <v>90521</v>
      </c>
      <c r="B47" s="10" t="s">
        <v>75</v>
      </c>
      <c r="C47" s="158">
        <v>1.4509998549000144E-4</v>
      </c>
      <c r="D47" s="158">
        <v>1.4499999999999992E-4</v>
      </c>
      <c r="E47" s="13">
        <v>51448.811976000005</v>
      </c>
      <c r="F47" s="13">
        <v>174780.68</v>
      </c>
      <c r="G47" s="11">
        <v>-85572.1446</v>
      </c>
      <c r="H47" s="11"/>
      <c r="I47" s="12">
        <v>0</v>
      </c>
      <c r="J47" s="12">
        <v>0</v>
      </c>
      <c r="K47" s="12">
        <v>0</v>
      </c>
      <c r="L47" s="11">
        <v>0</v>
      </c>
      <c r="M47" s="11"/>
      <c r="N47" s="12">
        <v>9350.2440000000006</v>
      </c>
      <c r="O47" s="12">
        <v>199210.1116</v>
      </c>
      <c r="P47" s="12">
        <v>0</v>
      </c>
      <c r="Q47" s="11">
        <v>4565</v>
      </c>
      <c r="R47" s="11"/>
      <c r="S47" s="2">
        <v>5364.9274000000005</v>
      </c>
      <c r="T47" s="2">
        <v>-1144</v>
      </c>
      <c r="U47" s="2">
        <v>4220.9274000000005</v>
      </c>
    </row>
    <row r="48" spans="1:21">
      <c r="A48" s="9">
        <v>90601</v>
      </c>
      <c r="B48" s="10" t="s">
        <v>76</v>
      </c>
      <c r="C48" s="158">
        <v>1.1926998807300119E-3</v>
      </c>
      <c r="D48" s="158">
        <v>1.1639999999999992E-3</v>
      </c>
      <c r="E48" s="13">
        <v>488251.20633600006</v>
      </c>
      <c r="F48" s="13">
        <v>1403066.976</v>
      </c>
      <c r="G48" s="11">
        <v>-703390.05420000001</v>
      </c>
      <c r="H48" s="11"/>
      <c r="I48" s="12">
        <v>0</v>
      </c>
      <c r="J48" s="12">
        <v>0</v>
      </c>
      <c r="K48" s="12">
        <v>0</v>
      </c>
      <c r="L48" s="11">
        <v>41604</v>
      </c>
      <c r="M48" s="11"/>
      <c r="N48" s="12">
        <v>76857.588000000003</v>
      </c>
      <c r="O48" s="12">
        <v>1637476.9132000001</v>
      </c>
      <c r="P48" s="12">
        <v>0</v>
      </c>
      <c r="Q48" s="11">
        <v>0</v>
      </c>
      <c r="R48" s="11"/>
      <c r="S48" s="2">
        <v>44098.889800000004</v>
      </c>
      <c r="T48" s="2">
        <v>10427</v>
      </c>
      <c r="U48" s="2">
        <v>54525.889800000004</v>
      </c>
    </row>
    <row r="49" spans="1:21">
      <c r="A49" s="9">
        <v>90605</v>
      </c>
      <c r="B49" s="10" t="s">
        <v>77</v>
      </c>
      <c r="C49" s="158">
        <v>3.8999996100000386E-5</v>
      </c>
      <c r="D49" s="158">
        <v>4.2999999999999975E-5</v>
      </c>
      <c r="E49" s="13">
        <v>23286.629999999997</v>
      </c>
      <c r="F49" s="13">
        <v>51831.512000000002</v>
      </c>
      <c r="G49" s="11">
        <v>-23000.094000000001</v>
      </c>
      <c r="H49" s="11"/>
      <c r="I49" s="12">
        <v>0</v>
      </c>
      <c r="J49" s="12">
        <v>0</v>
      </c>
      <c r="K49" s="12">
        <v>0</v>
      </c>
      <c r="L49" s="11">
        <v>2454</v>
      </c>
      <c r="M49" s="11"/>
      <c r="N49" s="12">
        <v>2513.16</v>
      </c>
      <c r="O49" s="12">
        <v>53543.724000000002</v>
      </c>
      <c r="P49" s="12">
        <v>0</v>
      </c>
      <c r="Q49" s="11">
        <v>0</v>
      </c>
      <c r="R49" s="11"/>
      <c r="S49" s="2">
        <v>1441.9859999999999</v>
      </c>
      <c r="T49" s="2">
        <v>615</v>
      </c>
      <c r="U49" s="2">
        <v>2056.9859999999999</v>
      </c>
    </row>
    <row r="50" spans="1:21">
      <c r="A50" s="9">
        <v>90611</v>
      </c>
      <c r="B50" s="10" t="s">
        <v>78</v>
      </c>
      <c r="C50" s="158">
        <v>1.6089998391000159E-4</v>
      </c>
      <c r="D50" s="158">
        <v>1.4699999999999991E-4</v>
      </c>
      <c r="E50" s="13">
        <v>59476.945576000006</v>
      </c>
      <c r="F50" s="13">
        <v>177191.448</v>
      </c>
      <c r="G50" s="11">
        <v>-94890.131399999998</v>
      </c>
      <c r="H50" s="11"/>
      <c r="I50" s="12">
        <v>0</v>
      </c>
      <c r="J50" s="12">
        <v>0</v>
      </c>
      <c r="K50" s="12">
        <v>0</v>
      </c>
      <c r="L50" s="11">
        <v>10171</v>
      </c>
      <c r="M50" s="11"/>
      <c r="N50" s="12">
        <v>10368.396000000001</v>
      </c>
      <c r="O50" s="12">
        <v>220902.1844</v>
      </c>
      <c r="P50" s="12">
        <v>0</v>
      </c>
      <c r="Q50" s="11">
        <v>0</v>
      </c>
      <c r="R50" s="11"/>
      <c r="S50" s="2">
        <v>5949.1166000000003</v>
      </c>
      <c r="T50" s="2">
        <v>2549</v>
      </c>
      <c r="U50" s="2">
        <v>8498.1166000000012</v>
      </c>
    </row>
    <row r="51" spans="1:21">
      <c r="A51" s="9">
        <v>90617</v>
      </c>
      <c r="B51" s="10" t="s">
        <v>79</v>
      </c>
      <c r="C51" s="158">
        <v>2.7599997240000272E-5</v>
      </c>
      <c r="D51" s="158">
        <v>2.0999999999999985E-5</v>
      </c>
      <c r="E51" s="13">
        <v>14348.79</v>
      </c>
      <c r="F51" s="13">
        <v>25313.063999999998</v>
      </c>
      <c r="G51" s="11">
        <v>-16276.989600000001</v>
      </c>
      <c r="H51" s="11"/>
      <c r="I51" s="12">
        <v>0</v>
      </c>
      <c r="J51" s="12">
        <v>0</v>
      </c>
      <c r="K51" s="12">
        <v>0</v>
      </c>
      <c r="L51" s="11">
        <v>9121</v>
      </c>
      <c r="M51" s="11"/>
      <c r="N51" s="12">
        <v>1778.5440000000001</v>
      </c>
      <c r="O51" s="12">
        <v>37892.481599999999</v>
      </c>
      <c r="P51" s="12">
        <v>0</v>
      </c>
      <c r="Q51" s="11">
        <v>0</v>
      </c>
      <c r="R51" s="11"/>
      <c r="S51" s="2">
        <v>1020.4824</v>
      </c>
      <c r="T51" s="2">
        <v>2286</v>
      </c>
      <c r="U51" s="2">
        <v>3306.4823999999999</v>
      </c>
    </row>
    <row r="52" spans="1:21">
      <c r="A52" s="9">
        <v>90621</v>
      </c>
      <c r="B52" s="10" t="s">
        <v>80</v>
      </c>
      <c r="C52" s="158">
        <v>8.5799991420000847E-5</v>
      </c>
      <c r="D52" s="158">
        <v>8.0999999999999963E-5</v>
      </c>
      <c r="E52" s="13">
        <v>31051.592736000002</v>
      </c>
      <c r="F52" s="13">
        <v>97636.104000000007</v>
      </c>
      <c r="G52" s="11">
        <v>-50600.2068</v>
      </c>
      <c r="H52" s="11"/>
      <c r="I52" s="12">
        <v>0</v>
      </c>
      <c r="J52" s="12">
        <v>0</v>
      </c>
      <c r="K52" s="12">
        <v>0</v>
      </c>
      <c r="L52" s="11">
        <v>2370</v>
      </c>
      <c r="M52" s="11"/>
      <c r="N52" s="12">
        <v>5528.9520000000002</v>
      </c>
      <c r="O52" s="12">
        <v>117796.1928</v>
      </c>
      <c r="P52" s="12">
        <v>0</v>
      </c>
      <c r="Q52" s="11">
        <v>0</v>
      </c>
      <c r="R52" s="11"/>
      <c r="S52" s="2">
        <v>3172.3692000000001</v>
      </c>
      <c r="T52" s="2">
        <v>594</v>
      </c>
      <c r="U52" s="2">
        <v>3766.3692000000001</v>
      </c>
    </row>
    <row r="53" spans="1:21">
      <c r="A53" s="9">
        <v>90631</v>
      </c>
      <c r="B53" s="10" t="s">
        <v>81</v>
      </c>
      <c r="C53" s="158">
        <v>3.7129996287000368E-4</v>
      </c>
      <c r="D53" s="158">
        <v>3.8299999999999977E-4</v>
      </c>
      <c r="E53" s="13">
        <v>142896.23033600001</v>
      </c>
      <c r="F53" s="13">
        <v>461662.07199999999</v>
      </c>
      <c r="G53" s="11">
        <v>-218972.68980000002</v>
      </c>
      <c r="H53" s="11"/>
      <c r="I53" s="12">
        <v>0</v>
      </c>
      <c r="J53" s="12">
        <v>0</v>
      </c>
      <c r="K53" s="12">
        <v>0</v>
      </c>
      <c r="L53" s="11">
        <v>0</v>
      </c>
      <c r="M53" s="11"/>
      <c r="N53" s="12">
        <v>23926.572</v>
      </c>
      <c r="O53" s="12">
        <v>509763.71080000006</v>
      </c>
      <c r="P53" s="12">
        <v>0</v>
      </c>
      <c r="Q53" s="11">
        <v>14212</v>
      </c>
      <c r="R53" s="11"/>
      <c r="S53" s="2">
        <v>13728.4462</v>
      </c>
      <c r="T53" s="2">
        <v>-3562</v>
      </c>
      <c r="U53" s="2">
        <v>10166.4462</v>
      </c>
    </row>
    <row r="54" spans="1:21">
      <c r="A54" s="9">
        <v>90641</v>
      </c>
      <c r="B54" s="10" t="s">
        <v>82</v>
      </c>
      <c r="C54" s="158">
        <v>1.5499998450000153E-5</v>
      </c>
      <c r="D54" s="158">
        <v>1.5999999999999989E-5</v>
      </c>
      <c r="E54" s="13">
        <v>6082.2999999999993</v>
      </c>
      <c r="F54" s="13">
        <v>19286.144</v>
      </c>
      <c r="G54" s="11">
        <v>-9141.0630000000001</v>
      </c>
      <c r="H54" s="11"/>
      <c r="I54" s="12">
        <v>0</v>
      </c>
      <c r="J54" s="12">
        <v>0</v>
      </c>
      <c r="K54" s="12">
        <v>0</v>
      </c>
      <c r="L54" s="11">
        <v>0</v>
      </c>
      <c r="M54" s="11"/>
      <c r="N54" s="12">
        <v>998.82</v>
      </c>
      <c r="O54" s="12">
        <v>21280.198</v>
      </c>
      <c r="P54" s="12">
        <v>0</v>
      </c>
      <c r="Q54" s="11">
        <v>511</v>
      </c>
      <c r="R54" s="11"/>
      <c r="S54" s="2">
        <v>573.09699999999998</v>
      </c>
      <c r="T54" s="2">
        <v>-128</v>
      </c>
      <c r="U54" s="2">
        <v>445.09699999999998</v>
      </c>
    </row>
    <row r="55" spans="1:21">
      <c r="A55" s="9">
        <v>90651</v>
      </c>
      <c r="B55" s="10" t="s">
        <v>83</v>
      </c>
      <c r="C55" s="158">
        <v>1.0639998936000105E-4</v>
      </c>
      <c r="D55" s="158">
        <v>1.2899999999999991E-4</v>
      </c>
      <c r="E55" s="13">
        <v>45759.889744</v>
      </c>
      <c r="F55" s="13">
        <v>155494.53599999999</v>
      </c>
      <c r="G55" s="11">
        <v>-62748.974399999999</v>
      </c>
      <c r="H55" s="11"/>
      <c r="I55" s="12">
        <v>0</v>
      </c>
      <c r="J55" s="12">
        <v>0</v>
      </c>
      <c r="K55" s="12">
        <v>0</v>
      </c>
      <c r="L55" s="11">
        <v>0</v>
      </c>
      <c r="M55" s="11"/>
      <c r="N55" s="12">
        <v>6856.4160000000002</v>
      </c>
      <c r="O55" s="12">
        <v>146078.26240000001</v>
      </c>
      <c r="P55" s="12">
        <v>0</v>
      </c>
      <c r="Q55" s="11">
        <v>18777</v>
      </c>
      <c r="R55" s="11"/>
      <c r="S55" s="2">
        <v>3934.0335999999998</v>
      </c>
      <c r="T55" s="2">
        <v>-4706</v>
      </c>
      <c r="U55" s="2">
        <v>-771.96640000000025</v>
      </c>
    </row>
    <row r="56" spans="1:21">
      <c r="A56" s="9">
        <v>90701</v>
      </c>
      <c r="B56" s="10" t="s">
        <v>84</v>
      </c>
      <c r="C56" s="158">
        <v>2.2808997719100227E-3</v>
      </c>
      <c r="D56" s="158">
        <v>2.1769999999999988E-3</v>
      </c>
      <c r="E56" s="13">
        <v>864942.40375199995</v>
      </c>
      <c r="F56" s="13">
        <v>2624120.9680000003</v>
      </c>
      <c r="G56" s="11">
        <v>-1345151.6514000001</v>
      </c>
      <c r="H56" s="11"/>
      <c r="I56" s="12">
        <v>0</v>
      </c>
      <c r="J56" s="12">
        <v>0</v>
      </c>
      <c r="K56" s="12">
        <v>0</v>
      </c>
      <c r="L56" s="11">
        <v>71804</v>
      </c>
      <c r="M56" s="11"/>
      <c r="N56" s="12">
        <v>146981.19600000003</v>
      </c>
      <c r="O56" s="12">
        <v>3131484.1044000001</v>
      </c>
      <c r="P56" s="12">
        <v>0</v>
      </c>
      <c r="Q56" s="11">
        <v>0</v>
      </c>
      <c r="R56" s="11"/>
      <c r="S56" s="2">
        <v>84333.996600000013</v>
      </c>
      <c r="T56" s="2">
        <v>17996</v>
      </c>
      <c r="U56" s="2">
        <v>102329.99660000001</v>
      </c>
    </row>
    <row r="57" spans="1:21">
      <c r="A57" s="9">
        <v>90704</v>
      </c>
      <c r="B57" s="10" t="s">
        <v>85</v>
      </c>
      <c r="C57" s="158">
        <v>3.8299996170000385E-5</v>
      </c>
      <c r="D57" s="158">
        <v>4.0999999999999973E-5</v>
      </c>
      <c r="E57" s="13">
        <v>23381.879999999997</v>
      </c>
      <c r="F57" s="13">
        <v>49420.743999999999</v>
      </c>
      <c r="G57" s="11">
        <v>-22587.271800000002</v>
      </c>
      <c r="H57" s="11"/>
      <c r="I57" s="12">
        <v>0</v>
      </c>
      <c r="J57" s="12">
        <v>0</v>
      </c>
      <c r="K57" s="12">
        <v>0</v>
      </c>
      <c r="L57" s="11">
        <v>4006</v>
      </c>
      <c r="M57" s="11"/>
      <c r="N57" s="12">
        <v>2468.0520000000001</v>
      </c>
      <c r="O57" s="12">
        <v>52582.682800000002</v>
      </c>
      <c r="P57" s="12">
        <v>0</v>
      </c>
      <c r="Q57" s="11">
        <v>0</v>
      </c>
      <c r="R57" s="11"/>
      <c r="S57" s="2">
        <v>1416.1042</v>
      </c>
      <c r="T57" s="2">
        <v>1004</v>
      </c>
      <c r="U57" s="2">
        <v>2420.1041999999998</v>
      </c>
    </row>
    <row r="58" spans="1:21">
      <c r="A58" s="9">
        <v>90705</v>
      </c>
      <c r="B58" s="10" t="s">
        <v>86</v>
      </c>
      <c r="C58" s="158">
        <v>3.1299996870000311E-5</v>
      </c>
      <c r="D58" s="158">
        <v>3.5999999999999981E-5</v>
      </c>
      <c r="E58" s="13">
        <v>21803.859999999997</v>
      </c>
      <c r="F58" s="13">
        <v>43393.824000000001</v>
      </c>
      <c r="G58" s="11">
        <v>-18459.049800000001</v>
      </c>
      <c r="H58" s="11"/>
      <c r="I58" s="12">
        <v>0</v>
      </c>
      <c r="J58" s="12">
        <v>0</v>
      </c>
      <c r="K58" s="12">
        <v>0</v>
      </c>
      <c r="L58" s="11">
        <v>3024</v>
      </c>
      <c r="M58" s="11"/>
      <c r="N58" s="12">
        <v>2016.9720000000002</v>
      </c>
      <c r="O58" s="12">
        <v>42972.270800000006</v>
      </c>
      <c r="P58" s="12">
        <v>0</v>
      </c>
      <c r="Q58" s="11">
        <v>0</v>
      </c>
      <c r="R58" s="11"/>
      <c r="S58" s="2">
        <v>1157.2862</v>
      </c>
      <c r="T58" s="2">
        <v>758</v>
      </c>
      <c r="U58" s="2">
        <v>1915.2862</v>
      </c>
    </row>
    <row r="59" spans="1:21">
      <c r="A59" s="9">
        <v>90709</v>
      </c>
      <c r="B59" s="10" t="s">
        <v>87</v>
      </c>
      <c r="C59" s="158">
        <v>2.2009997799000218E-4</v>
      </c>
      <c r="D59" s="158">
        <v>1.999999999999999E-4</v>
      </c>
      <c r="E59" s="13">
        <v>88287.28</v>
      </c>
      <c r="F59" s="13">
        <v>241076.80000000002</v>
      </c>
      <c r="G59" s="11">
        <v>-129803.09460000001</v>
      </c>
      <c r="H59" s="11"/>
      <c r="I59" s="12">
        <v>0</v>
      </c>
      <c r="J59" s="12">
        <v>0</v>
      </c>
      <c r="K59" s="12">
        <v>0</v>
      </c>
      <c r="L59" s="11">
        <v>20493</v>
      </c>
      <c r="M59" s="11"/>
      <c r="N59" s="12">
        <v>14183.244000000001</v>
      </c>
      <c r="O59" s="12">
        <v>302178.81160000002</v>
      </c>
      <c r="P59" s="12">
        <v>0</v>
      </c>
      <c r="Q59" s="11">
        <v>0</v>
      </c>
      <c r="R59" s="11"/>
      <c r="S59" s="2">
        <v>8137.9774000000007</v>
      </c>
      <c r="T59" s="2">
        <v>5136</v>
      </c>
      <c r="U59" s="2">
        <v>13273.9774</v>
      </c>
    </row>
    <row r="60" spans="1:21">
      <c r="A60" s="9">
        <v>90711</v>
      </c>
      <c r="B60" s="10" t="s">
        <v>88</v>
      </c>
      <c r="C60" s="158">
        <v>1.9137998086200187E-3</v>
      </c>
      <c r="D60" s="158">
        <v>1.9319999999999986E-3</v>
      </c>
      <c r="E60" s="13">
        <v>708332.918664</v>
      </c>
      <c r="F60" s="13">
        <v>2328801.8879999998</v>
      </c>
      <c r="G60" s="11">
        <v>-1128655.8947999999</v>
      </c>
      <c r="H60" s="11"/>
      <c r="I60" s="12">
        <v>0</v>
      </c>
      <c r="J60" s="12">
        <v>0</v>
      </c>
      <c r="K60" s="12">
        <v>0</v>
      </c>
      <c r="L60" s="11">
        <v>0</v>
      </c>
      <c r="M60" s="11"/>
      <c r="N60" s="12">
        <v>123325.272</v>
      </c>
      <c r="O60" s="12">
        <v>2627486.6408000002</v>
      </c>
      <c r="P60" s="12">
        <v>0</v>
      </c>
      <c r="Q60" s="11">
        <v>55230</v>
      </c>
      <c r="R60" s="11"/>
      <c r="S60" s="2">
        <v>70760.841199999995</v>
      </c>
      <c r="T60" s="2">
        <v>-13842</v>
      </c>
      <c r="U60" s="2">
        <v>56918.841199999995</v>
      </c>
    </row>
    <row r="61" spans="1:21">
      <c r="A61" s="9">
        <v>90721</v>
      </c>
      <c r="B61" s="10" t="s">
        <v>89</v>
      </c>
      <c r="C61" s="158">
        <v>3.4299996570000342E-5</v>
      </c>
      <c r="D61" s="158">
        <v>2.7999999999999983E-5</v>
      </c>
      <c r="E61" s="13">
        <v>14334.955096</v>
      </c>
      <c r="F61" s="13">
        <v>33750.752</v>
      </c>
      <c r="G61" s="11">
        <v>-20228.287800000002</v>
      </c>
      <c r="H61" s="11"/>
      <c r="I61" s="12">
        <v>0</v>
      </c>
      <c r="J61" s="12">
        <v>0</v>
      </c>
      <c r="K61" s="12">
        <v>0</v>
      </c>
      <c r="L61" s="11">
        <v>6707</v>
      </c>
      <c r="M61" s="11"/>
      <c r="N61" s="12">
        <v>2210.2919999999999</v>
      </c>
      <c r="O61" s="12">
        <v>47091.018799999998</v>
      </c>
      <c r="P61" s="12">
        <v>0</v>
      </c>
      <c r="Q61" s="11">
        <v>0</v>
      </c>
      <c r="R61" s="11"/>
      <c r="S61" s="2">
        <v>1268.2082</v>
      </c>
      <c r="T61" s="2">
        <v>1681</v>
      </c>
      <c r="U61" s="2">
        <v>2949.2082</v>
      </c>
    </row>
    <row r="62" spans="1:21">
      <c r="A62" s="9">
        <v>90731</v>
      </c>
      <c r="B62" s="10" t="s">
        <v>90</v>
      </c>
      <c r="C62" s="158">
        <v>2.0129997987000195E-4</v>
      </c>
      <c r="D62" s="158">
        <v>2.1099999999999987E-4</v>
      </c>
      <c r="E62" s="13">
        <v>78892.253920000017</v>
      </c>
      <c r="F62" s="13">
        <v>254336.024</v>
      </c>
      <c r="G62" s="11">
        <v>-118715.86979999999</v>
      </c>
      <c r="H62" s="11"/>
      <c r="I62" s="12">
        <v>0</v>
      </c>
      <c r="J62" s="12">
        <v>0</v>
      </c>
      <c r="K62" s="12">
        <v>0</v>
      </c>
      <c r="L62" s="11">
        <v>0</v>
      </c>
      <c r="M62" s="11"/>
      <c r="N62" s="12">
        <v>12971.771999999999</v>
      </c>
      <c r="O62" s="12">
        <v>276367.99079999997</v>
      </c>
      <c r="P62" s="12">
        <v>0</v>
      </c>
      <c r="Q62" s="11">
        <v>9803</v>
      </c>
      <c r="R62" s="11"/>
      <c r="S62" s="2">
        <v>7442.8661999999995</v>
      </c>
      <c r="T62" s="2">
        <v>-2457</v>
      </c>
      <c r="U62" s="2">
        <v>4985.8661999999995</v>
      </c>
    </row>
    <row r="63" spans="1:21">
      <c r="A63" s="9">
        <v>90741</v>
      </c>
      <c r="B63" s="10" t="s">
        <v>91</v>
      </c>
      <c r="C63" s="158">
        <v>1.1099998890000111E-5</v>
      </c>
      <c r="D63" s="158">
        <v>1.5999999999999989E-5</v>
      </c>
      <c r="E63" s="13">
        <v>6538.05</v>
      </c>
      <c r="F63" s="13">
        <v>19286.144</v>
      </c>
      <c r="G63" s="11">
        <v>-6546.1806000000006</v>
      </c>
      <c r="H63" s="11"/>
      <c r="I63" s="12">
        <v>0</v>
      </c>
      <c r="J63" s="12">
        <v>0</v>
      </c>
      <c r="K63" s="12">
        <v>0</v>
      </c>
      <c r="L63" s="11">
        <v>0</v>
      </c>
      <c r="M63" s="11"/>
      <c r="N63" s="12">
        <v>715.28399999999999</v>
      </c>
      <c r="O63" s="12">
        <v>15239.367600000001</v>
      </c>
      <c r="P63" s="12">
        <v>0</v>
      </c>
      <c r="Q63" s="11">
        <v>3000</v>
      </c>
      <c r="R63" s="11"/>
      <c r="S63" s="2">
        <v>410.41140000000001</v>
      </c>
      <c r="T63" s="2">
        <v>-752</v>
      </c>
      <c r="U63" s="2">
        <v>-341.58859999999999</v>
      </c>
    </row>
    <row r="64" spans="1:21">
      <c r="A64" s="9">
        <v>90751</v>
      </c>
      <c r="B64" s="10" t="s">
        <v>92</v>
      </c>
      <c r="C64" s="158">
        <v>5.669999433000056E-5</v>
      </c>
      <c r="D64" s="158">
        <v>4.9999999999999975E-5</v>
      </c>
      <c r="E64" s="13">
        <v>25114.474336000007</v>
      </c>
      <c r="F64" s="13">
        <v>60269.200000000004</v>
      </c>
      <c r="G64" s="11">
        <v>-33438.5982</v>
      </c>
      <c r="H64" s="11"/>
      <c r="I64" s="12">
        <v>0</v>
      </c>
      <c r="J64" s="12">
        <v>0</v>
      </c>
      <c r="K64" s="12">
        <v>0</v>
      </c>
      <c r="L64" s="11">
        <v>8642</v>
      </c>
      <c r="M64" s="11"/>
      <c r="N64" s="12">
        <v>3653.748</v>
      </c>
      <c r="O64" s="12">
        <v>77844.337200000009</v>
      </c>
      <c r="P64" s="12">
        <v>0</v>
      </c>
      <c r="Q64" s="11">
        <v>0</v>
      </c>
      <c r="R64" s="11"/>
      <c r="S64" s="2">
        <v>2096.4258</v>
      </c>
      <c r="T64" s="2">
        <v>2166</v>
      </c>
      <c r="U64" s="2">
        <v>4262.4258</v>
      </c>
    </row>
    <row r="65" spans="1:21">
      <c r="A65" s="9">
        <v>90801</v>
      </c>
      <c r="B65" s="10" t="s">
        <v>93</v>
      </c>
      <c r="C65" s="158">
        <v>8.1099991890000802E-4</v>
      </c>
      <c r="D65" s="158">
        <v>8.309999999999996E-4</v>
      </c>
      <c r="E65" s="13">
        <v>354841.36897600006</v>
      </c>
      <c r="F65" s="13">
        <v>1001674.1040000001</v>
      </c>
      <c r="G65" s="11">
        <v>-478284.00599999999</v>
      </c>
      <c r="H65" s="11"/>
      <c r="I65" s="12">
        <v>0</v>
      </c>
      <c r="J65" s="12">
        <v>0</v>
      </c>
      <c r="K65" s="12">
        <v>0</v>
      </c>
      <c r="L65" s="11">
        <v>8471</v>
      </c>
      <c r="M65" s="11"/>
      <c r="N65" s="12">
        <v>52260.84</v>
      </c>
      <c r="O65" s="12">
        <v>1113434.8759999999</v>
      </c>
      <c r="P65" s="12">
        <v>0</v>
      </c>
      <c r="Q65" s="11">
        <v>0</v>
      </c>
      <c r="R65" s="11"/>
      <c r="S65" s="2">
        <v>29985.914000000001</v>
      </c>
      <c r="T65" s="2">
        <v>2123</v>
      </c>
      <c r="U65" s="2">
        <v>32108.914000000001</v>
      </c>
    </row>
    <row r="66" spans="1:21">
      <c r="A66" s="9">
        <v>90804</v>
      </c>
      <c r="B66" s="10" t="s">
        <v>94</v>
      </c>
      <c r="C66" s="158">
        <v>3.8999996100000381E-6</v>
      </c>
      <c r="D66" s="158">
        <v>1.9999999999999986E-6</v>
      </c>
      <c r="E66" s="13">
        <v>1590.75</v>
      </c>
      <c r="F66" s="13">
        <v>2410.768</v>
      </c>
      <c r="G66" s="11">
        <v>-2300.0093999999999</v>
      </c>
      <c r="H66" s="11"/>
      <c r="I66" s="12">
        <v>0</v>
      </c>
      <c r="J66" s="12">
        <v>0</v>
      </c>
      <c r="K66" s="12">
        <v>0</v>
      </c>
      <c r="L66" s="11">
        <v>1871</v>
      </c>
      <c r="M66" s="11"/>
      <c r="N66" s="12">
        <v>251.316</v>
      </c>
      <c r="O66" s="12">
        <v>5354.3724000000002</v>
      </c>
      <c r="P66" s="12">
        <v>0</v>
      </c>
      <c r="Q66" s="11">
        <v>0</v>
      </c>
      <c r="R66" s="11"/>
      <c r="S66" s="2">
        <v>144.1986</v>
      </c>
      <c r="T66" s="2">
        <v>469</v>
      </c>
      <c r="U66" s="2">
        <v>613.19859999999994</v>
      </c>
    </row>
    <row r="67" spans="1:21">
      <c r="A67" s="9">
        <v>90805</v>
      </c>
      <c r="B67" s="10" t="s">
        <v>95</v>
      </c>
      <c r="C67" s="158">
        <v>5.2999994700000521E-5</v>
      </c>
      <c r="D67" s="158">
        <v>5.4999999999999961E-5</v>
      </c>
      <c r="E67" s="13">
        <v>35092.500000000007</v>
      </c>
      <c r="F67" s="13">
        <v>66296.12</v>
      </c>
      <c r="G67" s="11">
        <v>-31256.538</v>
      </c>
      <c r="H67" s="11"/>
      <c r="I67" s="12">
        <v>0</v>
      </c>
      <c r="J67" s="12">
        <v>0</v>
      </c>
      <c r="K67" s="12">
        <v>0</v>
      </c>
      <c r="L67" s="11">
        <v>9404</v>
      </c>
      <c r="M67" s="11"/>
      <c r="N67" s="12">
        <v>3415.32</v>
      </c>
      <c r="O67" s="12">
        <v>72764.547999999995</v>
      </c>
      <c r="P67" s="12">
        <v>0</v>
      </c>
      <c r="Q67" s="11">
        <v>0</v>
      </c>
      <c r="R67" s="11"/>
      <c r="S67" s="2">
        <v>1959.6220000000001</v>
      </c>
      <c r="T67" s="2">
        <v>2357</v>
      </c>
      <c r="U67" s="2">
        <v>4316.6220000000003</v>
      </c>
    </row>
    <row r="68" spans="1:21">
      <c r="A68" s="9">
        <v>90808</v>
      </c>
      <c r="B68" s="10" t="s">
        <v>96</v>
      </c>
      <c r="C68" s="158">
        <v>1.1979998802000119E-4</v>
      </c>
      <c r="D68" s="158">
        <v>1.2499999999999992E-4</v>
      </c>
      <c r="E68" s="13">
        <v>51563.05</v>
      </c>
      <c r="F68" s="13">
        <v>150673</v>
      </c>
      <c r="G68" s="11">
        <v>-70651.570800000001</v>
      </c>
      <c r="H68" s="11"/>
      <c r="I68" s="12">
        <v>0</v>
      </c>
      <c r="J68" s="12">
        <v>0</v>
      </c>
      <c r="K68" s="12">
        <v>0</v>
      </c>
      <c r="L68" s="11">
        <v>0</v>
      </c>
      <c r="M68" s="11"/>
      <c r="N68" s="12">
        <v>7719.9120000000003</v>
      </c>
      <c r="O68" s="12">
        <v>164475.33679999999</v>
      </c>
      <c r="P68" s="12">
        <v>0</v>
      </c>
      <c r="Q68" s="11">
        <v>1596</v>
      </c>
      <c r="R68" s="11"/>
      <c r="S68" s="2">
        <v>4429.4852000000001</v>
      </c>
      <c r="T68" s="2">
        <v>-400</v>
      </c>
      <c r="U68" s="2">
        <v>4029.4852000000001</v>
      </c>
    </row>
    <row r="69" spans="1:21">
      <c r="A69" s="9">
        <v>90811</v>
      </c>
      <c r="B69" s="10" t="s">
        <v>97</v>
      </c>
      <c r="C69" s="158">
        <v>3.4699996530000345E-5</v>
      </c>
      <c r="D69" s="158">
        <v>3.1999999999999978E-5</v>
      </c>
      <c r="E69" s="13">
        <v>12819.110000000004</v>
      </c>
      <c r="F69" s="13">
        <v>38572.288</v>
      </c>
      <c r="G69" s="11">
        <v>-20464.1862</v>
      </c>
      <c r="H69" s="11"/>
      <c r="I69" s="12">
        <v>0</v>
      </c>
      <c r="J69" s="12">
        <v>0</v>
      </c>
      <c r="K69" s="12">
        <v>0</v>
      </c>
      <c r="L69" s="11">
        <v>1899</v>
      </c>
      <c r="M69" s="11"/>
      <c r="N69" s="12">
        <v>2236.0680000000002</v>
      </c>
      <c r="O69" s="12">
        <v>47640.185200000007</v>
      </c>
      <c r="P69" s="12">
        <v>0</v>
      </c>
      <c r="Q69" s="11">
        <v>0</v>
      </c>
      <c r="R69" s="11"/>
      <c r="S69" s="2">
        <v>1282.9978000000001</v>
      </c>
      <c r="T69" s="2">
        <v>476</v>
      </c>
      <c r="U69" s="2">
        <v>1758.9978000000001</v>
      </c>
    </row>
    <row r="70" spans="1:21">
      <c r="A70" s="9">
        <v>90812</v>
      </c>
      <c r="B70" s="10" t="s">
        <v>98</v>
      </c>
      <c r="C70" s="158">
        <v>2.4329997567000241E-4</v>
      </c>
      <c r="D70" s="158">
        <v>2.2899999999999985E-4</v>
      </c>
      <c r="E70" s="13">
        <v>97474.19852000002</v>
      </c>
      <c r="F70" s="13">
        <v>276032.93599999999</v>
      </c>
      <c r="G70" s="11">
        <v>-143485.20180000001</v>
      </c>
      <c r="H70" s="11"/>
      <c r="I70" s="12">
        <v>0</v>
      </c>
      <c r="J70" s="12">
        <v>0</v>
      </c>
      <c r="K70" s="12">
        <v>0</v>
      </c>
      <c r="L70" s="11">
        <v>14927</v>
      </c>
      <c r="M70" s="11"/>
      <c r="N70" s="12">
        <v>15678.252</v>
      </c>
      <c r="O70" s="12">
        <v>334030.46279999998</v>
      </c>
      <c r="P70" s="12">
        <v>0</v>
      </c>
      <c r="Q70" s="11">
        <v>0</v>
      </c>
      <c r="R70" s="11"/>
      <c r="S70" s="2">
        <v>8995.7741999999998</v>
      </c>
      <c r="T70" s="2">
        <v>3741</v>
      </c>
      <c r="U70" s="2">
        <v>12736.7742</v>
      </c>
    </row>
    <row r="71" spans="1:21">
      <c r="A71" s="9">
        <v>90813</v>
      </c>
      <c r="B71" s="10" t="s">
        <v>99</v>
      </c>
      <c r="C71" s="158">
        <v>5.9999994000000598E-6</v>
      </c>
      <c r="D71" s="158">
        <v>5.9999999999999968E-6</v>
      </c>
      <c r="E71" s="13">
        <v>1728.23</v>
      </c>
      <c r="F71" s="13">
        <v>7232.3040000000001</v>
      </c>
      <c r="G71" s="11">
        <v>-3538.4760000000001</v>
      </c>
      <c r="H71" s="11"/>
      <c r="I71" s="12">
        <v>0</v>
      </c>
      <c r="J71" s="12">
        <v>0</v>
      </c>
      <c r="K71" s="12">
        <v>0</v>
      </c>
      <c r="L71" s="11">
        <v>0</v>
      </c>
      <c r="M71" s="11"/>
      <c r="N71" s="12">
        <v>386.64</v>
      </c>
      <c r="O71" s="12">
        <v>8237.496000000001</v>
      </c>
      <c r="P71" s="12">
        <v>0</v>
      </c>
      <c r="Q71" s="11">
        <v>511</v>
      </c>
      <c r="R71" s="11"/>
      <c r="S71" s="2">
        <v>221.84399999999999</v>
      </c>
      <c r="T71" s="2">
        <v>-128</v>
      </c>
      <c r="U71" s="2">
        <v>93.843999999999994</v>
      </c>
    </row>
    <row r="72" spans="1:21">
      <c r="A72" s="9">
        <v>90861</v>
      </c>
      <c r="B72" s="10" t="s">
        <v>100</v>
      </c>
      <c r="C72" s="158">
        <v>2.4999997500000245E-6</v>
      </c>
      <c r="D72" s="158">
        <v>8.9999999999999951E-6</v>
      </c>
      <c r="E72" s="13">
        <v>3191.7101600000001</v>
      </c>
      <c r="F72" s="13">
        <v>10848.456</v>
      </c>
      <c r="G72" s="11">
        <v>-1474.365</v>
      </c>
      <c r="H72" s="11"/>
      <c r="I72" s="12">
        <v>0</v>
      </c>
      <c r="J72" s="12">
        <v>0</v>
      </c>
      <c r="K72" s="12">
        <v>0</v>
      </c>
      <c r="L72" s="11">
        <v>0</v>
      </c>
      <c r="M72" s="11"/>
      <c r="N72" s="12">
        <v>161.10000000000002</v>
      </c>
      <c r="O72" s="12">
        <v>3432.2900000000004</v>
      </c>
      <c r="P72" s="12">
        <v>0</v>
      </c>
      <c r="Q72" s="11">
        <v>4501</v>
      </c>
      <c r="R72" s="11"/>
      <c r="S72" s="2">
        <v>92.435000000000002</v>
      </c>
      <c r="T72" s="2">
        <v>-1128</v>
      </c>
      <c r="U72" s="2">
        <v>-1035.5650000000001</v>
      </c>
    </row>
    <row r="73" spans="1:21">
      <c r="A73" s="9">
        <v>90901</v>
      </c>
      <c r="B73" s="10" t="s">
        <v>101</v>
      </c>
      <c r="C73" s="158">
        <v>2.232099776790022E-3</v>
      </c>
      <c r="D73" s="158">
        <v>2.2329999999999989E-3</v>
      </c>
      <c r="E73" s="13">
        <v>905066.40519200009</v>
      </c>
      <c r="F73" s="13">
        <v>2691622.4720000001</v>
      </c>
      <c r="G73" s="11">
        <v>-1316372.0466</v>
      </c>
      <c r="H73" s="11"/>
      <c r="I73" s="12">
        <v>0</v>
      </c>
      <c r="J73" s="12">
        <v>0</v>
      </c>
      <c r="K73" s="12">
        <v>0</v>
      </c>
      <c r="L73" s="11">
        <v>18282</v>
      </c>
      <c r="M73" s="11"/>
      <c r="N73" s="12">
        <v>143836.524</v>
      </c>
      <c r="O73" s="12">
        <v>3064485.8035999998</v>
      </c>
      <c r="P73" s="12">
        <v>0</v>
      </c>
      <c r="Q73" s="11">
        <v>0</v>
      </c>
      <c r="R73" s="11"/>
      <c r="S73" s="2">
        <v>82529.665399999998</v>
      </c>
      <c r="T73" s="2">
        <v>4582</v>
      </c>
      <c r="U73" s="2">
        <v>87111.665399999998</v>
      </c>
    </row>
    <row r="74" spans="1:21">
      <c r="A74" s="9">
        <v>90911</v>
      </c>
      <c r="B74" s="10" t="s">
        <v>102</v>
      </c>
      <c r="C74" s="158">
        <v>3.7049996295000369E-4</v>
      </c>
      <c r="D74" s="158">
        <v>4.0699999999999981E-4</v>
      </c>
      <c r="E74" s="13">
        <v>130461.63979199997</v>
      </c>
      <c r="F74" s="13">
        <v>490591.28800000006</v>
      </c>
      <c r="G74" s="11">
        <v>-218500.89300000001</v>
      </c>
      <c r="H74" s="11"/>
      <c r="I74" s="12">
        <v>0</v>
      </c>
      <c r="J74" s="12">
        <v>0</v>
      </c>
      <c r="K74" s="12">
        <v>0</v>
      </c>
      <c r="L74" s="11">
        <v>0</v>
      </c>
      <c r="M74" s="11"/>
      <c r="N74" s="12">
        <v>23875.02</v>
      </c>
      <c r="O74" s="12">
        <v>508665.37800000003</v>
      </c>
      <c r="P74" s="12">
        <v>0</v>
      </c>
      <c r="Q74" s="11">
        <v>47808</v>
      </c>
      <c r="R74" s="11"/>
      <c r="S74" s="2">
        <v>13698.867</v>
      </c>
      <c r="T74" s="2">
        <v>-11982</v>
      </c>
      <c r="U74" s="2">
        <v>1716.8670000000002</v>
      </c>
    </row>
    <row r="75" spans="1:21">
      <c r="A75" s="9">
        <v>90917</v>
      </c>
      <c r="B75" s="10" t="s">
        <v>103</v>
      </c>
      <c r="C75" s="158">
        <v>1.0499998950000103E-5</v>
      </c>
      <c r="D75" s="158">
        <v>1.1999999999999994E-5</v>
      </c>
      <c r="E75" s="13">
        <v>3739.1900000000005</v>
      </c>
      <c r="F75" s="13">
        <v>14464.608</v>
      </c>
      <c r="G75" s="11">
        <v>-6192.3329999999996</v>
      </c>
      <c r="H75" s="11"/>
      <c r="I75" s="12">
        <v>0</v>
      </c>
      <c r="J75" s="12">
        <v>0</v>
      </c>
      <c r="K75" s="12">
        <v>0</v>
      </c>
      <c r="L75" s="11">
        <v>0</v>
      </c>
      <c r="M75" s="11"/>
      <c r="N75" s="12">
        <v>676.62</v>
      </c>
      <c r="O75" s="12">
        <v>14415.617999999999</v>
      </c>
      <c r="P75" s="12">
        <v>0</v>
      </c>
      <c r="Q75" s="11">
        <v>1768</v>
      </c>
      <c r="R75" s="11"/>
      <c r="S75" s="2">
        <v>388.22699999999998</v>
      </c>
      <c r="T75" s="2">
        <v>-443</v>
      </c>
      <c r="U75" s="2">
        <v>-54.773000000000025</v>
      </c>
    </row>
    <row r="76" spans="1:21">
      <c r="A76" s="9">
        <v>90918</v>
      </c>
      <c r="B76" s="10" t="s">
        <v>104</v>
      </c>
      <c r="C76" s="158">
        <v>1.3699998630000135E-5</v>
      </c>
      <c r="D76" s="158">
        <v>1.3999999999999991E-5</v>
      </c>
      <c r="E76" s="13">
        <v>4307.28</v>
      </c>
      <c r="F76" s="13">
        <v>16875.376</v>
      </c>
      <c r="G76" s="11">
        <v>-8079.5201999999999</v>
      </c>
      <c r="H76" s="11"/>
      <c r="I76" s="12">
        <v>0</v>
      </c>
      <c r="J76" s="12">
        <v>0</v>
      </c>
      <c r="K76" s="12">
        <v>0</v>
      </c>
      <c r="L76" s="11">
        <v>0</v>
      </c>
      <c r="M76" s="11"/>
      <c r="N76" s="12">
        <v>882.82799999999997</v>
      </c>
      <c r="O76" s="12">
        <v>18808.949199999999</v>
      </c>
      <c r="P76" s="12">
        <v>0</v>
      </c>
      <c r="Q76" s="11">
        <v>1169</v>
      </c>
      <c r="R76" s="11"/>
      <c r="S76" s="2">
        <v>506.54379999999998</v>
      </c>
      <c r="T76" s="2">
        <v>-293</v>
      </c>
      <c r="U76" s="2">
        <v>213.54379999999998</v>
      </c>
    </row>
    <row r="77" spans="1:21">
      <c r="A77" s="9">
        <v>90921</v>
      </c>
      <c r="B77" s="10" t="s">
        <v>105</v>
      </c>
      <c r="C77" s="158">
        <v>1.0699998930000106E-4</v>
      </c>
      <c r="D77" s="158">
        <v>1.1699999999999992E-4</v>
      </c>
      <c r="E77" s="13">
        <v>45754.878799999991</v>
      </c>
      <c r="F77" s="13">
        <v>141029.92799999999</v>
      </c>
      <c r="G77" s="11">
        <v>-63102.822</v>
      </c>
      <c r="H77" s="11"/>
      <c r="I77" s="12">
        <v>0</v>
      </c>
      <c r="J77" s="12">
        <v>0</v>
      </c>
      <c r="K77" s="12">
        <v>0</v>
      </c>
      <c r="L77" s="11">
        <v>0</v>
      </c>
      <c r="M77" s="11"/>
      <c r="N77" s="12">
        <v>6895.08</v>
      </c>
      <c r="O77" s="12">
        <v>146902.01199999999</v>
      </c>
      <c r="P77" s="12">
        <v>0</v>
      </c>
      <c r="Q77" s="11">
        <v>6827</v>
      </c>
      <c r="R77" s="11"/>
      <c r="S77" s="2">
        <v>3956.2179999999998</v>
      </c>
      <c r="T77" s="2">
        <v>-1711</v>
      </c>
      <c r="U77" s="2">
        <v>2245.2179999999998</v>
      </c>
    </row>
    <row r="78" spans="1:21">
      <c r="A78" s="9">
        <v>90931</v>
      </c>
      <c r="B78" s="10" t="s">
        <v>106</v>
      </c>
      <c r="C78" s="158">
        <v>5.4499994550000543E-5</v>
      </c>
      <c r="D78" s="158">
        <v>4.7999999999999974E-5</v>
      </c>
      <c r="E78" s="13">
        <v>20671.251328000002</v>
      </c>
      <c r="F78" s="13">
        <v>57858.432000000001</v>
      </c>
      <c r="G78" s="11">
        <v>-32141.157000000003</v>
      </c>
      <c r="H78" s="11"/>
      <c r="I78" s="12">
        <v>0</v>
      </c>
      <c r="J78" s="12">
        <v>0</v>
      </c>
      <c r="K78" s="12">
        <v>0</v>
      </c>
      <c r="L78" s="11">
        <v>5590</v>
      </c>
      <c r="M78" s="11"/>
      <c r="N78" s="12">
        <v>3511.98</v>
      </c>
      <c r="O78" s="12">
        <v>74823.922000000006</v>
      </c>
      <c r="P78" s="12">
        <v>0</v>
      </c>
      <c r="Q78" s="11">
        <v>0</v>
      </c>
      <c r="R78" s="11"/>
      <c r="S78" s="2">
        <v>2015.0830000000001</v>
      </c>
      <c r="T78" s="2">
        <v>1401</v>
      </c>
      <c r="U78" s="2">
        <v>3416.0830000000001</v>
      </c>
    </row>
    <row r="79" spans="1:21">
      <c r="A79" s="9">
        <v>90941</v>
      </c>
      <c r="B79" s="10" t="s">
        <v>107</v>
      </c>
      <c r="C79" s="158">
        <v>9.6599990340000952E-5</v>
      </c>
      <c r="D79" s="158">
        <v>9.5999999999999948E-5</v>
      </c>
      <c r="E79" s="13">
        <v>36061.622944000002</v>
      </c>
      <c r="F79" s="13">
        <v>115716.864</v>
      </c>
      <c r="G79" s="11">
        <v>-56969.463600000003</v>
      </c>
      <c r="H79" s="11"/>
      <c r="I79" s="12">
        <v>0</v>
      </c>
      <c r="J79" s="12">
        <v>0</v>
      </c>
      <c r="K79" s="12">
        <v>0</v>
      </c>
      <c r="L79" s="11">
        <v>0</v>
      </c>
      <c r="M79" s="11"/>
      <c r="N79" s="12">
        <v>6224.9040000000005</v>
      </c>
      <c r="O79" s="12">
        <v>132623.6856</v>
      </c>
      <c r="P79" s="12">
        <v>0</v>
      </c>
      <c r="Q79" s="11">
        <v>1077</v>
      </c>
      <c r="R79" s="11"/>
      <c r="S79" s="2">
        <v>3571.6884</v>
      </c>
      <c r="T79" s="2">
        <v>-270</v>
      </c>
      <c r="U79" s="2">
        <v>3301.6884</v>
      </c>
    </row>
    <row r="80" spans="1:21">
      <c r="A80" s="9">
        <v>91001</v>
      </c>
      <c r="B80" s="10" t="s">
        <v>108</v>
      </c>
      <c r="C80" s="158">
        <v>6.5331993466800648E-3</v>
      </c>
      <c r="D80" s="158">
        <v>6.3259999999999966E-3</v>
      </c>
      <c r="E80" s="13">
        <v>2509820.7498880001</v>
      </c>
      <c r="F80" s="13">
        <v>7625259.1840000004</v>
      </c>
      <c r="G80" s="11">
        <v>-3852928.5672000004</v>
      </c>
      <c r="H80" s="11"/>
      <c r="I80" s="12">
        <v>0</v>
      </c>
      <c r="J80" s="12">
        <v>0</v>
      </c>
      <c r="K80" s="12">
        <v>0</v>
      </c>
      <c r="L80" s="11">
        <v>144410</v>
      </c>
      <c r="M80" s="11"/>
      <c r="N80" s="12">
        <v>420999.408</v>
      </c>
      <c r="O80" s="12">
        <v>8969534.8112000003</v>
      </c>
      <c r="P80" s="12">
        <v>0</v>
      </c>
      <c r="Q80" s="11">
        <v>0</v>
      </c>
      <c r="R80" s="11"/>
      <c r="S80" s="2">
        <v>241558.5368</v>
      </c>
      <c r="T80" s="2">
        <v>36193</v>
      </c>
      <c r="U80" s="2">
        <v>277751.5368</v>
      </c>
    </row>
    <row r="81" spans="1:21">
      <c r="A81" s="9">
        <v>91002</v>
      </c>
      <c r="B81" s="10" t="s">
        <v>109</v>
      </c>
      <c r="C81" s="158">
        <v>5.977999402200059E-4</v>
      </c>
      <c r="D81" s="158">
        <v>5.4599999999999972E-4</v>
      </c>
      <c r="E81" s="13">
        <v>186800.62812800001</v>
      </c>
      <c r="F81" s="13">
        <v>658139.66400000011</v>
      </c>
      <c r="G81" s="11">
        <v>-352550.15879999998</v>
      </c>
      <c r="H81" s="11"/>
      <c r="I81" s="12">
        <v>0</v>
      </c>
      <c r="J81" s="12">
        <v>0</v>
      </c>
      <c r="K81" s="12">
        <v>0</v>
      </c>
      <c r="L81" s="11">
        <v>10601</v>
      </c>
      <c r="M81" s="11"/>
      <c r="N81" s="12">
        <v>38522.232000000004</v>
      </c>
      <c r="O81" s="12">
        <v>820729.18480000005</v>
      </c>
      <c r="P81" s="12">
        <v>0</v>
      </c>
      <c r="Q81" s="11">
        <v>0</v>
      </c>
      <c r="R81" s="11"/>
      <c r="S81" s="2">
        <v>22103.057199999999</v>
      </c>
      <c r="T81" s="2">
        <v>2657</v>
      </c>
      <c r="U81" s="2">
        <v>24760.057199999999</v>
      </c>
    </row>
    <row r="82" spans="1:21">
      <c r="A82" s="9">
        <v>91003</v>
      </c>
      <c r="B82" s="10" t="s">
        <v>110</v>
      </c>
      <c r="C82" s="158">
        <v>6.3489993651000623E-4</v>
      </c>
      <c r="D82" s="158">
        <v>6.029999999999997E-4</v>
      </c>
      <c r="E82" s="13">
        <v>265178.33</v>
      </c>
      <c r="F82" s="13">
        <v>726846.55200000003</v>
      </c>
      <c r="G82" s="11">
        <v>-374429.73540000001</v>
      </c>
      <c r="H82" s="11"/>
      <c r="I82" s="12">
        <v>0</v>
      </c>
      <c r="J82" s="12">
        <v>0</v>
      </c>
      <c r="K82" s="12">
        <v>0</v>
      </c>
      <c r="L82" s="11">
        <v>42382</v>
      </c>
      <c r="M82" s="11"/>
      <c r="N82" s="12">
        <v>40912.955999999998</v>
      </c>
      <c r="O82" s="12">
        <v>871664.36839999992</v>
      </c>
      <c r="P82" s="12">
        <v>0</v>
      </c>
      <c r="Q82" s="11">
        <v>0</v>
      </c>
      <c r="R82" s="11"/>
      <c r="S82" s="2">
        <v>23474.792600000001</v>
      </c>
      <c r="T82" s="2">
        <v>10622</v>
      </c>
      <c r="U82" s="2">
        <v>34096.792600000001</v>
      </c>
    </row>
    <row r="83" spans="1:21">
      <c r="A83" s="9">
        <v>91004</v>
      </c>
      <c r="B83" s="10" t="s">
        <v>111</v>
      </c>
      <c r="C83" s="158">
        <v>1.4699998530000146E-5</v>
      </c>
      <c r="D83" s="158">
        <v>1.9999999999999988E-5</v>
      </c>
      <c r="E83" s="13">
        <v>11648.199999999997</v>
      </c>
      <c r="F83" s="13">
        <v>24107.68</v>
      </c>
      <c r="G83" s="11">
        <v>-8669.2662</v>
      </c>
      <c r="H83" s="11"/>
      <c r="I83" s="12">
        <v>0</v>
      </c>
      <c r="J83" s="12">
        <v>0</v>
      </c>
      <c r="K83" s="12">
        <v>0</v>
      </c>
      <c r="L83" s="11">
        <v>0</v>
      </c>
      <c r="M83" s="11"/>
      <c r="N83" s="12">
        <v>947.26800000000003</v>
      </c>
      <c r="O83" s="12">
        <v>20181.8652</v>
      </c>
      <c r="P83" s="12">
        <v>0</v>
      </c>
      <c r="Q83" s="11">
        <v>435</v>
      </c>
      <c r="R83" s="11"/>
      <c r="S83" s="2">
        <v>543.51779999999997</v>
      </c>
      <c r="T83" s="2">
        <v>-109</v>
      </c>
      <c r="U83" s="2">
        <v>434.51779999999997</v>
      </c>
    </row>
    <row r="84" spans="1:21">
      <c r="A84" s="9">
        <v>91006</v>
      </c>
      <c r="B84" s="10" t="s">
        <v>112</v>
      </c>
      <c r="C84" s="158">
        <v>9.5799990420000931E-4</v>
      </c>
      <c r="D84" s="158">
        <v>9.7099999999999942E-4</v>
      </c>
      <c r="E84" s="13">
        <v>400200.31</v>
      </c>
      <c r="F84" s="13">
        <v>1170427.8640000001</v>
      </c>
      <c r="G84" s="11">
        <v>-564976.66799999995</v>
      </c>
      <c r="H84" s="11"/>
      <c r="I84" s="12">
        <v>0</v>
      </c>
      <c r="J84" s="12">
        <v>0</v>
      </c>
      <c r="K84" s="12">
        <v>0</v>
      </c>
      <c r="L84" s="11">
        <v>5087</v>
      </c>
      <c r="M84" s="11"/>
      <c r="N84" s="12">
        <v>61733.52</v>
      </c>
      <c r="O84" s="12">
        <v>1315253.5279999999</v>
      </c>
      <c r="P84" s="12">
        <v>0</v>
      </c>
      <c r="Q84" s="11">
        <v>0</v>
      </c>
      <c r="R84" s="11"/>
      <c r="S84" s="2">
        <v>35421.091999999997</v>
      </c>
      <c r="T84" s="2">
        <v>1275</v>
      </c>
      <c r="U84" s="2">
        <v>36696.091999999997</v>
      </c>
    </row>
    <row r="85" spans="1:21">
      <c r="A85" s="9">
        <v>91007</v>
      </c>
      <c r="B85" s="10" t="s">
        <v>113</v>
      </c>
      <c r="C85" s="158">
        <v>1.3899998610000137E-5</v>
      </c>
      <c r="D85" s="158">
        <v>1.5999999999999989E-5</v>
      </c>
      <c r="E85" s="13">
        <v>5460.7</v>
      </c>
      <c r="F85" s="13">
        <v>19286.144</v>
      </c>
      <c r="G85" s="11">
        <v>-8197.4694</v>
      </c>
      <c r="H85" s="11"/>
      <c r="I85" s="12">
        <v>0</v>
      </c>
      <c r="J85" s="12">
        <v>0</v>
      </c>
      <c r="K85" s="12">
        <v>0</v>
      </c>
      <c r="L85" s="11">
        <v>0</v>
      </c>
      <c r="M85" s="11"/>
      <c r="N85" s="12">
        <v>895.71600000000001</v>
      </c>
      <c r="O85" s="12">
        <v>19083.5324</v>
      </c>
      <c r="P85" s="12">
        <v>0</v>
      </c>
      <c r="Q85" s="11">
        <v>2043</v>
      </c>
      <c r="R85" s="11"/>
      <c r="S85" s="2">
        <v>513.93860000000006</v>
      </c>
      <c r="T85" s="2">
        <v>-512</v>
      </c>
      <c r="U85" s="2">
        <v>1.9386000000000649</v>
      </c>
    </row>
    <row r="86" spans="1:21">
      <c r="A86" s="9">
        <v>91008</v>
      </c>
      <c r="B86" s="10" t="s">
        <v>114</v>
      </c>
      <c r="C86" s="158">
        <v>9.2599990740000916E-5</v>
      </c>
      <c r="D86" s="158">
        <v>8.9999999999999951E-5</v>
      </c>
      <c r="E86" s="13">
        <v>51485.599999999984</v>
      </c>
      <c r="F86" s="13">
        <v>108484.56000000001</v>
      </c>
      <c r="G86" s="11">
        <v>-54610.479599999999</v>
      </c>
      <c r="H86" s="11"/>
      <c r="I86" s="12">
        <v>0</v>
      </c>
      <c r="J86" s="12">
        <v>0</v>
      </c>
      <c r="K86" s="12">
        <v>0</v>
      </c>
      <c r="L86" s="11">
        <v>14444</v>
      </c>
      <c r="M86" s="11"/>
      <c r="N86" s="12">
        <v>5967.1440000000002</v>
      </c>
      <c r="O86" s="12">
        <v>127132.02160000001</v>
      </c>
      <c r="P86" s="12">
        <v>0</v>
      </c>
      <c r="Q86" s="11">
        <v>0</v>
      </c>
      <c r="R86" s="11"/>
      <c r="S86" s="2">
        <v>3423.7923999999998</v>
      </c>
      <c r="T86" s="2">
        <v>3620</v>
      </c>
      <c r="U86" s="2">
        <v>7043.7924000000003</v>
      </c>
    </row>
    <row r="87" spans="1:21">
      <c r="A87" s="9">
        <v>91009</v>
      </c>
      <c r="B87" s="10" t="s">
        <v>115</v>
      </c>
      <c r="C87" s="158">
        <v>2.559999744000025E-5</v>
      </c>
      <c r="D87" s="158">
        <v>2.5999999999999981E-5</v>
      </c>
      <c r="E87" s="13">
        <v>10526.23</v>
      </c>
      <c r="F87" s="13">
        <v>31339.983999999997</v>
      </c>
      <c r="G87" s="11">
        <v>-15097.497599999999</v>
      </c>
      <c r="H87" s="11"/>
      <c r="I87" s="12">
        <v>0</v>
      </c>
      <c r="J87" s="12">
        <v>0</v>
      </c>
      <c r="K87" s="12">
        <v>0</v>
      </c>
      <c r="L87" s="11">
        <v>0</v>
      </c>
      <c r="M87" s="11"/>
      <c r="N87" s="12">
        <v>1649.664</v>
      </c>
      <c r="O87" s="12">
        <v>35146.649599999997</v>
      </c>
      <c r="P87" s="12">
        <v>0</v>
      </c>
      <c r="Q87" s="11">
        <v>52</v>
      </c>
      <c r="R87" s="11"/>
      <c r="S87" s="2">
        <v>946.53440000000001</v>
      </c>
      <c r="T87" s="2">
        <v>-13</v>
      </c>
      <c r="U87" s="2">
        <v>933.53440000000001</v>
      </c>
    </row>
    <row r="88" spans="1:21">
      <c r="A88" s="9">
        <v>91010</v>
      </c>
      <c r="B88" s="10" t="s">
        <v>116</v>
      </c>
      <c r="C88" s="158">
        <v>5.7999994200000576E-5</v>
      </c>
      <c r="D88" s="158">
        <v>4.9999999999999975E-5</v>
      </c>
      <c r="E88" s="13">
        <v>25116.16</v>
      </c>
      <c r="F88" s="13">
        <v>60269.200000000004</v>
      </c>
      <c r="G88" s="11">
        <v>-34205.268000000004</v>
      </c>
      <c r="H88" s="11"/>
      <c r="I88" s="12">
        <v>0</v>
      </c>
      <c r="J88" s="12">
        <v>0</v>
      </c>
      <c r="K88" s="12">
        <v>0</v>
      </c>
      <c r="L88" s="11">
        <v>9484</v>
      </c>
      <c r="M88" s="11"/>
      <c r="N88" s="12">
        <v>3737.52</v>
      </c>
      <c r="O88" s="12">
        <v>79629.127999999997</v>
      </c>
      <c r="P88" s="12">
        <v>0</v>
      </c>
      <c r="Q88" s="11">
        <v>0</v>
      </c>
      <c r="R88" s="11"/>
      <c r="S88" s="2">
        <v>2144.4920000000002</v>
      </c>
      <c r="T88" s="2">
        <v>2377</v>
      </c>
      <c r="U88" s="2">
        <v>4521.4920000000002</v>
      </c>
    </row>
    <row r="89" spans="1:21">
      <c r="A89" s="9">
        <v>91011</v>
      </c>
      <c r="B89" s="10" t="s">
        <v>117</v>
      </c>
      <c r="C89" s="158">
        <v>2.8319997168000277E-4</v>
      </c>
      <c r="D89" s="158">
        <v>2.8799999999999984E-4</v>
      </c>
      <c r="E89" s="13">
        <v>126372.21752000001</v>
      </c>
      <c r="F89" s="13">
        <v>347150.592</v>
      </c>
      <c r="G89" s="11">
        <v>-167016.06719999999</v>
      </c>
      <c r="H89" s="11"/>
      <c r="I89" s="12">
        <v>0</v>
      </c>
      <c r="J89" s="12">
        <v>0</v>
      </c>
      <c r="K89" s="12">
        <v>0</v>
      </c>
      <c r="L89" s="11">
        <v>7034</v>
      </c>
      <c r="M89" s="11"/>
      <c r="N89" s="12">
        <v>18249.407999999999</v>
      </c>
      <c r="O89" s="12">
        <v>388809.8112</v>
      </c>
      <c r="P89" s="12">
        <v>0</v>
      </c>
      <c r="Q89" s="11">
        <v>0</v>
      </c>
      <c r="R89" s="11"/>
      <c r="S89" s="2">
        <v>10471.0368</v>
      </c>
      <c r="T89" s="2">
        <v>1763</v>
      </c>
      <c r="U89" s="2">
        <v>12234.0368</v>
      </c>
    </row>
    <row r="90" spans="1:21">
      <c r="A90" s="9">
        <v>91012</v>
      </c>
      <c r="B90" s="10" t="s">
        <v>118</v>
      </c>
      <c r="C90" s="158">
        <v>1.3499998650000133E-5</v>
      </c>
      <c r="D90" s="158">
        <v>2.1999999999999986E-5</v>
      </c>
      <c r="E90" s="13">
        <v>5457.0953200000004</v>
      </c>
      <c r="F90" s="13">
        <v>26518.448</v>
      </c>
      <c r="G90" s="11">
        <v>-7961.5709999999999</v>
      </c>
      <c r="H90" s="11"/>
      <c r="I90" s="12">
        <v>0</v>
      </c>
      <c r="J90" s="12">
        <v>0</v>
      </c>
      <c r="K90" s="12">
        <v>0</v>
      </c>
      <c r="L90" s="11">
        <v>0</v>
      </c>
      <c r="M90" s="11"/>
      <c r="N90" s="12">
        <v>869.93999999999994</v>
      </c>
      <c r="O90" s="12">
        <v>18534.365999999998</v>
      </c>
      <c r="P90" s="12">
        <v>0</v>
      </c>
      <c r="Q90" s="11">
        <v>8088</v>
      </c>
      <c r="R90" s="11"/>
      <c r="S90" s="2">
        <v>499.149</v>
      </c>
      <c r="T90" s="2">
        <v>-2027</v>
      </c>
      <c r="U90" s="2">
        <v>-1527.8510000000001</v>
      </c>
    </row>
    <row r="91" spans="1:21">
      <c r="A91" s="9">
        <v>91014</v>
      </c>
      <c r="B91" s="10" t="s">
        <v>119</v>
      </c>
      <c r="C91" s="158">
        <v>2.218999778100022E-4</v>
      </c>
      <c r="D91" s="158">
        <v>2.2899999999999985E-4</v>
      </c>
      <c r="E91" s="13">
        <v>80189.002791999999</v>
      </c>
      <c r="F91" s="13">
        <v>276032.93599999999</v>
      </c>
      <c r="G91" s="11">
        <v>-130864.63740000001</v>
      </c>
      <c r="H91" s="11"/>
      <c r="I91" s="12">
        <v>0</v>
      </c>
      <c r="J91" s="12">
        <v>0</v>
      </c>
      <c r="K91" s="12">
        <v>0</v>
      </c>
      <c r="L91" s="11">
        <v>0</v>
      </c>
      <c r="M91" s="11"/>
      <c r="N91" s="12">
        <v>14299.236000000001</v>
      </c>
      <c r="O91" s="12">
        <v>304650.06040000002</v>
      </c>
      <c r="P91" s="12">
        <v>0</v>
      </c>
      <c r="Q91" s="11">
        <v>12764</v>
      </c>
      <c r="R91" s="11"/>
      <c r="S91" s="2">
        <v>8204.5306</v>
      </c>
      <c r="T91" s="2">
        <v>-3199</v>
      </c>
      <c r="U91" s="2">
        <v>5005.5306</v>
      </c>
    </row>
    <row r="92" spans="1:21">
      <c r="A92" s="9">
        <v>91017</v>
      </c>
      <c r="B92" s="10" t="s">
        <v>120</v>
      </c>
      <c r="C92" s="158">
        <v>8.799999120000087E-6</v>
      </c>
      <c r="D92" s="158">
        <v>1.0999999999999993E-5</v>
      </c>
      <c r="E92" s="13">
        <v>7963.5000000000009</v>
      </c>
      <c r="F92" s="13">
        <v>13259.224</v>
      </c>
      <c r="G92" s="11">
        <v>-5189.7647999999999</v>
      </c>
      <c r="H92" s="11"/>
      <c r="I92" s="12">
        <v>0</v>
      </c>
      <c r="J92" s="12">
        <v>0</v>
      </c>
      <c r="K92" s="12">
        <v>0</v>
      </c>
      <c r="L92" s="11">
        <v>1472</v>
      </c>
      <c r="M92" s="11"/>
      <c r="N92" s="12">
        <v>567.072</v>
      </c>
      <c r="O92" s="12">
        <v>12081.660800000001</v>
      </c>
      <c r="P92" s="12">
        <v>0</v>
      </c>
      <c r="Q92" s="11">
        <v>0</v>
      </c>
      <c r="R92" s="11"/>
      <c r="S92" s="2">
        <v>325.37120000000004</v>
      </c>
      <c r="T92" s="2">
        <v>369</v>
      </c>
      <c r="U92" s="2">
        <v>694.37120000000004</v>
      </c>
    </row>
    <row r="93" spans="1:21">
      <c r="A93" s="9">
        <v>91020</v>
      </c>
      <c r="B93" s="10" t="s">
        <v>121</v>
      </c>
      <c r="C93" s="158">
        <v>1.8299998170000182E-5</v>
      </c>
      <c r="D93" s="158">
        <v>1.699999999999999E-5</v>
      </c>
      <c r="E93" s="13">
        <v>7747.760000000002</v>
      </c>
      <c r="F93" s="13">
        <v>20491.527999999998</v>
      </c>
      <c r="G93" s="11">
        <v>-10792.3518</v>
      </c>
      <c r="H93" s="11"/>
      <c r="I93" s="12">
        <v>0</v>
      </c>
      <c r="J93" s="12">
        <v>0</v>
      </c>
      <c r="K93" s="12">
        <v>0</v>
      </c>
      <c r="L93" s="11">
        <v>1672</v>
      </c>
      <c r="M93" s="11"/>
      <c r="N93" s="12">
        <v>1179.252</v>
      </c>
      <c r="O93" s="12">
        <v>25124.362800000003</v>
      </c>
      <c r="P93" s="12">
        <v>0</v>
      </c>
      <c r="Q93" s="11">
        <v>0</v>
      </c>
      <c r="R93" s="11"/>
      <c r="S93" s="2">
        <v>676.62420000000009</v>
      </c>
      <c r="T93" s="2">
        <v>419</v>
      </c>
      <c r="U93" s="2">
        <v>1095.6242000000002</v>
      </c>
    </row>
    <row r="94" spans="1:21">
      <c r="A94" s="9">
        <v>91021</v>
      </c>
      <c r="B94" s="10" t="s">
        <v>122</v>
      </c>
      <c r="C94" s="158">
        <v>9.8229990177000986E-4</v>
      </c>
      <c r="D94" s="158">
        <v>1.0499999999999993E-3</v>
      </c>
      <c r="E94" s="13">
        <v>339202.07761599997</v>
      </c>
      <c r="F94" s="13">
        <v>1265653.2</v>
      </c>
      <c r="G94" s="11">
        <v>-579307.49580000003</v>
      </c>
      <c r="H94" s="11"/>
      <c r="I94" s="12">
        <v>0</v>
      </c>
      <c r="J94" s="12">
        <v>0</v>
      </c>
      <c r="K94" s="12">
        <v>0</v>
      </c>
      <c r="L94" s="11">
        <v>0</v>
      </c>
      <c r="M94" s="11"/>
      <c r="N94" s="12">
        <v>63299.411999999997</v>
      </c>
      <c r="O94" s="12">
        <v>1348615.3868</v>
      </c>
      <c r="P94" s="12">
        <v>0</v>
      </c>
      <c r="Q94" s="11">
        <v>104079</v>
      </c>
      <c r="R94" s="11"/>
      <c r="S94" s="2">
        <v>36319.5602</v>
      </c>
      <c r="T94" s="2">
        <v>-26085</v>
      </c>
      <c r="U94" s="2">
        <v>10234.5602</v>
      </c>
    </row>
    <row r="95" spans="1:21">
      <c r="A95" s="9">
        <v>91024</v>
      </c>
      <c r="B95" s="10" t="s">
        <v>123</v>
      </c>
      <c r="C95" s="158">
        <v>2.2499997750000224E-5</v>
      </c>
      <c r="D95" s="158">
        <v>2.2999999999999986E-5</v>
      </c>
      <c r="E95" s="13">
        <v>19041.940000000002</v>
      </c>
      <c r="F95" s="13">
        <v>27723.831999999999</v>
      </c>
      <c r="G95" s="11">
        <v>-13269.285000000002</v>
      </c>
      <c r="H95" s="11"/>
      <c r="I95" s="12">
        <v>0</v>
      </c>
      <c r="J95" s="12">
        <v>0</v>
      </c>
      <c r="K95" s="12">
        <v>0</v>
      </c>
      <c r="L95" s="11">
        <v>7641</v>
      </c>
      <c r="M95" s="11"/>
      <c r="N95" s="12">
        <v>1449.9</v>
      </c>
      <c r="O95" s="12">
        <v>30890.61</v>
      </c>
      <c r="P95" s="12">
        <v>0</v>
      </c>
      <c r="Q95" s="11">
        <v>0</v>
      </c>
      <c r="R95" s="11"/>
      <c r="S95" s="2">
        <v>831.91500000000008</v>
      </c>
      <c r="T95" s="2">
        <v>1915</v>
      </c>
      <c r="U95" s="2">
        <v>2746.915</v>
      </c>
    </row>
    <row r="96" spans="1:21">
      <c r="A96" s="9">
        <v>91026</v>
      </c>
      <c r="B96" s="10" t="s">
        <v>124</v>
      </c>
      <c r="C96" s="158">
        <v>3.6199996380000354E-5</v>
      </c>
      <c r="D96" s="158">
        <v>5.3999999999999964E-5</v>
      </c>
      <c r="E96" s="13">
        <v>20108.639655999999</v>
      </c>
      <c r="F96" s="13">
        <v>65090.735999999997</v>
      </c>
      <c r="G96" s="11">
        <v>-21348.805199999999</v>
      </c>
      <c r="H96" s="11"/>
      <c r="I96" s="12">
        <v>0</v>
      </c>
      <c r="J96" s="12">
        <v>0</v>
      </c>
      <c r="K96" s="12">
        <v>0</v>
      </c>
      <c r="L96" s="11">
        <v>0</v>
      </c>
      <c r="M96" s="11"/>
      <c r="N96" s="12">
        <v>2332.7280000000001</v>
      </c>
      <c r="O96" s="12">
        <v>49699.559199999996</v>
      </c>
      <c r="P96" s="12">
        <v>0</v>
      </c>
      <c r="Q96" s="11">
        <v>12505</v>
      </c>
      <c r="R96" s="11"/>
      <c r="S96" s="2">
        <v>1338.4587999999999</v>
      </c>
      <c r="T96" s="2">
        <v>-3134</v>
      </c>
      <c r="U96" s="2">
        <v>-1795.5412000000001</v>
      </c>
    </row>
    <row r="97" spans="1:21">
      <c r="A97" s="9">
        <v>91027</v>
      </c>
      <c r="B97" s="10" t="s">
        <v>125</v>
      </c>
      <c r="C97" s="158">
        <v>1.5399998460000154E-5</v>
      </c>
      <c r="D97" s="158">
        <v>1.699999999999999E-5</v>
      </c>
      <c r="E97" s="13">
        <v>13896.759999999997</v>
      </c>
      <c r="F97" s="13">
        <v>20491.527999999998</v>
      </c>
      <c r="G97" s="11">
        <v>-9082.0884000000005</v>
      </c>
      <c r="H97" s="11"/>
      <c r="I97" s="12">
        <v>0</v>
      </c>
      <c r="J97" s="12">
        <v>0</v>
      </c>
      <c r="K97" s="12">
        <v>0</v>
      </c>
      <c r="L97" s="11">
        <v>4712</v>
      </c>
      <c r="M97" s="11"/>
      <c r="N97" s="12">
        <v>992.37600000000009</v>
      </c>
      <c r="O97" s="12">
        <v>21142.906400000003</v>
      </c>
      <c r="P97" s="12">
        <v>0</v>
      </c>
      <c r="Q97" s="11">
        <v>0</v>
      </c>
      <c r="R97" s="11"/>
      <c r="S97" s="2">
        <v>569.39960000000008</v>
      </c>
      <c r="T97" s="2">
        <v>1181</v>
      </c>
      <c r="U97" s="2">
        <v>1750.3996000000002</v>
      </c>
    </row>
    <row r="98" spans="1:21">
      <c r="A98" s="9">
        <v>91032</v>
      </c>
      <c r="B98" s="10" t="s">
        <v>126</v>
      </c>
      <c r="C98" s="158">
        <v>1.199999880000012E-5</v>
      </c>
      <c r="D98" s="158">
        <v>1.1999999999999994E-5</v>
      </c>
      <c r="E98" s="13">
        <v>10797.25</v>
      </c>
      <c r="F98" s="13">
        <v>14464.608</v>
      </c>
      <c r="G98" s="11">
        <v>-7076.9520000000002</v>
      </c>
      <c r="H98" s="11"/>
      <c r="I98" s="12">
        <v>0</v>
      </c>
      <c r="J98" s="12">
        <v>0</v>
      </c>
      <c r="K98" s="12">
        <v>0</v>
      </c>
      <c r="L98" s="11">
        <v>4844</v>
      </c>
      <c r="M98" s="11"/>
      <c r="N98" s="12">
        <v>773.28</v>
      </c>
      <c r="O98" s="12">
        <v>16474.992000000002</v>
      </c>
      <c r="P98" s="12">
        <v>0</v>
      </c>
      <c r="Q98" s="11">
        <v>0</v>
      </c>
      <c r="R98" s="11"/>
      <c r="S98" s="2">
        <v>443.68799999999999</v>
      </c>
      <c r="T98" s="2">
        <v>1214</v>
      </c>
      <c r="U98" s="2">
        <v>1657.6880000000001</v>
      </c>
    </row>
    <row r="99" spans="1:21">
      <c r="A99" s="9">
        <v>91041</v>
      </c>
      <c r="B99" s="10" t="s">
        <v>127</v>
      </c>
      <c r="C99" s="158">
        <v>4.967999503200049E-4</v>
      </c>
      <c r="D99" s="158">
        <v>4.7699999999999967E-4</v>
      </c>
      <c r="E99" s="13">
        <v>166539.82112000001</v>
      </c>
      <c r="F99" s="13">
        <v>574968.16799999995</v>
      </c>
      <c r="G99" s="11">
        <v>-292985.81280000001</v>
      </c>
      <c r="H99" s="11"/>
      <c r="I99" s="12">
        <v>0</v>
      </c>
      <c r="J99" s="12">
        <v>0</v>
      </c>
      <c r="K99" s="12">
        <v>0</v>
      </c>
      <c r="L99" s="11">
        <v>0</v>
      </c>
      <c r="M99" s="11"/>
      <c r="N99" s="12">
        <v>32013.792000000001</v>
      </c>
      <c r="O99" s="12">
        <v>682064.6688000001</v>
      </c>
      <c r="P99" s="12">
        <v>0</v>
      </c>
      <c r="Q99" s="11">
        <v>4561</v>
      </c>
      <c r="R99" s="11"/>
      <c r="S99" s="2">
        <v>18368.683200000003</v>
      </c>
      <c r="T99" s="2">
        <v>-1143</v>
      </c>
      <c r="U99" s="2">
        <v>17225.683200000003</v>
      </c>
    </row>
    <row r="100" spans="1:21">
      <c r="A100" s="9">
        <v>91042</v>
      </c>
      <c r="B100" s="10" t="s">
        <v>128</v>
      </c>
      <c r="C100" s="158">
        <v>2.0359997964000199E-4</v>
      </c>
      <c r="D100" s="158">
        <v>1.9599999999999989E-4</v>
      </c>
      <c r="E100" s="13">
        <v>71532.430000000008</v>
      </c>
      <c r="F100" s="13">
        <v>236255.264</v>
      </c>
      <c r="G100" s="11">
        <v>-120072.28559999999</v>
      </c>
      <c r="H100" s="11"/>
      <c r="I100" s="12">
        <v>0</v>
      </c>
      <c r="J100" s="12">
        <v>0</v>
      </c>
      <c r="K100" s="12">
        <v>0</v>
      </c>
      <c r="L100" s="11">
        <v>259</v>
      </c>
      <c r="M100" s="11"/>
      <c r="N100" s="12">
        <v>13119.983999999999</v>
      </c>
      <c r="O100" s="12">
        <v>279525.69759999996</v>
      </c>
      <c r="P100" s="12">
        <v>0</v>
      </c>
      <c r="Q100" s="11">
        <v>0</v>
      </c>
      <c r="R100" s="11"/>
      <c r="S100" s="2">
        <v>7527.9063999999998</v>
      </c>
      <c r="T100" s="2">
        <v>65</v>
      </c>
      <c r="U100" s="2">
        <v>7592.9063999999998</v>
      </c>
    </row>
    <row r="101" spans="1:21">
      <c r="A101" s="9">
        <v>91047</v>
      </c>
      <c r="B101" s="10" t="s">
        <v>129</v>
      </c>
      <c r="C101" s="158">
        <v>1.3299998670000131E-5</v>
      </c>
      <c r="D101" s="158">
        <v>1.1999999999999994E-5</v>
      </c>
      <c r="E101" s="13">
        <v>6165.32</v>
      </c>
      <c r="F101" s="13">
        <v>14464.608</v>
      </c>
      <c r="G101" s="11">
        <v>-7843.6217999999999</v>
      </c>
      <c r="H101" s="11"/>
      <c r="I101" s="12">
        <v>0</v>
      </c>
      <c r="J101" s="12">
        <v>0</v>
      </c>
      <c r="K101" s="12">
        <v>0</v>
      </c>
      <c r="L101" s="11">
        <v>1983</v>
      </c>
      <c r="M101" s="11"/>
      <c r="N101" s="12">
        <v>857.05200000000002</v>
      </c>
      <c r="O101" s="12">
        <v>18259.782800000001</v>
      </c>
      <c r="P101" s="12">
        <v>0</v>
      </c>
      <c r="Q101" s="11">
        <v>0</v>
      </c>
      <c r="R101" s="11"/>
      <c r="S101" s="2">
        <v>491.75419999999997</v>
      </c>
      <c r="T101" s="2">
        <v>497</v>
      </c>
      <c r="U101" s="2">
        <v>988.75419999999997</v>
      </c>
    </row>
    <row r="102" spans="1:21">
      <c r="A102" s="9">
        <v>91051</v>
      </c>
      <c r="B102" s="10" t="s">
        <v>130</v>
      </c>
      <c r="C102" s="158">
        <v>7.9399992060000789E-5</v>
      </c>
      <c r="D102" s="158">
        <v>8.3999999999999941E-5</v>
      </c>
      <c r="E102" s="13">
        <v>35656.554231999995</v>
      </c>
      <c r="F102" s="13">
        <v>101252.25599999999</v>
      </c>
      <c r="G102" s="11">
        <v>-46825.832400000007</v>
      </c>
      <c r="H102" s="11"/>
      <c r="I102" s="12">
        <v>0</v>
      </c>
      <c r="J102" s="12">
        <v>0</v>
      </c>
      <c r="K102" s="12">
        <v>0</v>
      </c>
      <c r="L102" s="11">
        <v>0</v>
      </c>
      <c r="M102" s="11"/>
      <c r="N102" s="12">
        <v>5116.5360000000001</v>
      </c>
      <c r="O102" s="12">
        <v>109009.5304</v>
      </c>
      <c r="P102" s="12">
        <v>0</v>
      </c>
      <c r="Q102" s="11">
        <v>986</v>
      </c>
      <c r="R102" s="11"/>
      <c r="S102" s="2">
        <v>2935.7356</v>
      </c>
      <c r="T102" s="2">
        <v>-247</v>
      </c>
      <c r="U102" s="2">
        <v>2688.7356</v>
      </c>
    </row>
    <row r="103" spans="1:21">
      <c r="A103" s="9">
        <v>91057</v>
      </c>
      <c r="B103" s="10" t="s">
        <v>131</v>
      </c>
      <c r="C103" s="158">
        <v>1.3799998620000136E-5</v>
      </c>
      <c r="D103" s="158">
        <v>1.5999999999999989E-5</v>
      </c>
      <c r="E103" s="13">
        <v>8142.32</v>
      </c>
      <c r="F103" s="13">
        <v>19286.144</v>
      </c>
      <c r="G103" s="11">
        <v>-8138.4948000000004</v>
      </c>
      <c r="H103" s="11"/>
      <c r="I103" s="12">
        <v>0</v>
      </c>
      <c r="J103" s="12">
        <v>0</v>
      </c>
      <c r="K103" s="12">
        <v>0</v>
      </c>
      <c r="L103" s="11">
        <v>36</v>
      </c>
      <c r="M103" s="11"/>
      <c r="N103" s="12">
        <v>889.27200000000005</v>
      </c>
      <c r="O103" s="12">
        <v>18946.2408</v>
      </c>
      <c r="P103" s="12">
        <v>0</v>
      </c>
      <c r="Q103" s="11">
        <v>0</v>
      </c>
      <c r="R103" s="11"/>
      <c r="S103" s="2">
        <v>510.24119999999999</v>
      </c>
      <c r="T103" s="2">
        <v>9</v>
      </c>
      <c r="U103" s="2">
        <v>519.24119999999994</v>
      </c>
    </row>
    <row r="104" spans="1:21">
      <c r="A104" s="9">
        <v>91061</v>
      </c>
      <c r="B104" s="10" t="s">
        <v>132</v>
      </c>
      <c r="C104" s="158">
        <v>3.9299996070000392E-4</v>
      </c>
      <c r="D104" s="158">
        <v>4.1799999999999981E-4</v>
      </c>
      <c r="E104" s="13">
        <v>142569.02685600001</v>
      </c>
      <c r="F104" s="13">
        <v>503850.51200000005</v>
      </c>
      <c r="G104" s="11">
        <v>-231770.17800000001</v>
      </c>
      <c r="H104" s="11"/>
      <c r="I104" s="12">
        <v>0</v>
      </c>
      <c r="J104" s="12">
        <v>0</v>
      </c>
      <c r="K104" s="12">
        <v>0</v>
      </c>
      <c r="L104" s="11">
        <v>0</v>
      </c>
      <c r="M104" s="11"/>
      <c r="N104" s="12">
        <v>25324.920000000002</v>
      </c>
      <c r="O104" s="12">
        <v>539555.98800000001</v>
      </c>
      <c r="P104" s="12">
        <v>0</v>
      </c>
      <c r="Q104" s="11">
        <v>34142</v>
      </c>
      <c r="R104" s="11"/>
      <c r="S104" s="2">
        <v>14530.782000000001</v>
      </c>
      <c r="T104" s="2">
        <v>-8557</v>
      </c>
      <c r="U104" s="2">
        <v>5973.7820000000011</v>
      </c>
    </row>
    <row r="105" spans="1:21">
      <c r="A105" s="9">
        <v>91067</v>
      </c>
      <c r="B105" s="10" t="s">
        <v>133</v>
      </c>
      <c r="C105" s="158">
        <v>1.5899998410000157E-5</v>
      </c>
      <c r="D105" s="158">
        <v>1.5999999999999989E-5</v>
      </c>
      <c r="E105" s="13">
        <v>7999.2100000000009</v>
      </c>
      <c r="F105" s="13">
        <v>19286.144</v>
      </c>
      <c r="G105" s="11">
        <v>-9376.9614000000001</v>
      </c>
      <c r="H105" s="11"/>
      <c r="I105" s="12">
        <v>0</v>
      </c>
      <c r="J105" s="12">
        <v>0</v>
      </c>
      <c r="K105" s="12">
        <v>0</v>
      </c>
      <c r="L105" s="11">
        <v>1281</v>
      </c>
      <c r="M105" s="11"/>
      <c r="N105" s="12">
        <v>1024.596</v>
      </c>
      <c r="O105" s="12">
        <v>21829.364399999999</v>
      </c>
      <c r="P105" s="12">
        <v>0</v>
      </c>
      <c r="Q105" s="11">
        <v>0</v>
      </c>
      <c r="R105" s="11"/>
      <c r="S105" s="2">
        <v>587.88660000000004</v>
      </c>
      <c r="T105" s="2">
        <v>321</v>
      </c>
      <c r="U105" s="2">
        <v>908.88660000000004</v>
      </c>
    </row>
    <row r="106" spans="1:21">
      <c r="A106" s="9">
        <v>91071</v>
      </c>
      <c r="B106" s="10" t="s">
        <v>134</v>
      </c>
      <c r="C106" s="158">
        <v>2.2519997748000225E-4</v>
      </c>
      <c r="D106" s="158">
        <v>1.819999999999999E-4</v>
      </c>
      <c r="E106" s="13">
        <v>79025.780584000007</v>
      </c>
      <c r="F106" s="13">
        <v>219379.88800000001</v>
      </c>
      <c r="G106" s="11">
        <v>-132810.79920000001</v>
      </c>
      <c r="H106" s="11"/>
      <c r="I106" s="12">
        <v>0</v>
      </c>
      <c r="J106" s="12">
        <v>0</v>
      </c>
      <c r="K106" s="12">
        <v>0</v>
      </c>
      <c r="L106" s="11">
        <v>33743</v>
      </c>
      <c r="M106" s="11"/>
      <c r="N106" s="12">
        <v>14511.887999999999</v>
      </c>
      <c r="O106" s="12">
        <v>309180.68319999997</v>
      </c>
      <c r="P106" s="12">
        <v>0</v>
      </c>
      <c r="Q106" s="11">
        <v>0</v>
      </c>
      <c r="R106" s="11"/>
      <c r="S106" s="2">
        <v>8326.5447999999997</v>
      </c>
      <c r="T106" s="2">
        <v>8457</v>
      </c>
      <c r="U106" s="2">
        <v>16783.5448</v>
      </c>
    </row>
    <row r="107" spans="1:21">
      <c r="A107" s="9">
        <v>91077</v>
      </c>
      <c r="B107" s="10" t="s">
        <v>135</v>
      </c>
      <c r="C107" s="158">
        <v>4.999999500000049E-6</v>
      </c>
      <c r="D107" s="158">
        <v>5.9999999999999968E-6</v>
      </c>
      <c r="E107" s="13">
        <v>2923.33</v>
      </c>
      <c r="F107" s="13">
        <v>7232.3040000000001</v>
      </c>
      <c r="G107" s="11">
        <v>-2948.73</v>
      </c>
      <c r="H107" s="11"/>
      <c r="I107" s="12">
        <v>0</v>
      </c>
      <c r="J107" s="12">
        <v>0</v>
      </c>
      <c r="K107" s="12">
        <v>0</v>
      </c>
      <c r="L107" s="11">
        <v>0</v>
      </c>
      <c r="M107" s="11"/>
      <c r="N107" s="12">
        <v>322.20000000000005</v>
      </c>
      <c r="O107" s="12">
        <v>6864.5800000000008</v>
      </c>
      <c r="P107" s="12">
        <v>0</v>
      </c>
      <c r="Q107" s="11">
        <v>207</v>
      </c>
      <c r="R107" s="11"/>
      <c r="S107" s="2">
        <v>184.87</v>
      </c>
      <c r="T107" s="2">
        <v>-52</v>
      </c>
      <c r="U107" s="2">
        <v>132.87</v>
      </c>
    </row>
    <row r="108" spans="1:21">
      <c r="A108" s="9">
        <v>91081</v>
      </c>
      <c r="B108" s="10" t="s">
        <v>136</v>
      </c>
      <c r="C108" s="158">
        <v>3.5689996431000352E-4</v>
      </c>
      <c r="D108" s="158">
        <v>4.0999999999999977E-4</v>
      </c>
      <c r="E108" s="13">
        <v>136599.03106399998</v>
      </c>
      <c r="F108" s="13">
        <v>494207.44</v>
      </c>
      <c r="G108" s="11">
        <v>-210480.3474</v>
      </c>
      <c r="H108" s="11"/>
      <c r="I108" s="12">
        <v>0</v>
      </c>
      <c r="J108" s="12">
        <v>0</v>
      </c>
      <c r="K108" s="12">
        <v>0</v>
      </c>
      <c r="L108" s="11">
        <v>0</v>
      </c>
      <c r="M108" s="11"/>
      <c r="N108" s="12">
        <v>22998.635999999999</v>
      </c>
      <c r="O108" s="12">
        <v>489993.72039999999</v>
      </c>
      <c r="P108" s="12">
        <v>0</v>
      </c>
      <c r="Q108" s="11">
        <v>54607</v>
      </c>
      <c r="R108" s="11"/>
      <c r="S108" s="2">
        <v>13196.0206</v>
      </c>
      <c r="T108" s="2">
        <v>-13686</v>
      </c>
      <c r="U108" s="2">
        <v>-489.97940000000017</v>
      </c>
    </row>
    <row r="109" spans="1:21">
      <c r="A109" s="9">
        <v>91091</v>
      </c>
      <c r="B109" s="10" t="s">
        <v>137</v>
      </c>
      <c r="C109" s="158">
        <v>5.4579994542000544E-4</v>
      </c>
      <c r="D109" s="158">
        <v>5.7299999999999962E-4</v>
      </c>
      <c r="E109" s="13">
        <v>186325.64250399999</v>
      </c>
      <c r="F109" s="13">
        <v>690685.03200000001</v>
      </c>
      <c r="G109" s="11">
        <v>-321883.36680000002</v>
      </c>
      <c r="H109" s="11"/>
      <c r="I109" s="12">
        <v>0</v>
      </c>
      <c r="J109" s="12">
        <v>0</v>
      </c>
      <c r="K109" s="12">
        <v>0</v>
      </c>
      <c r="L109" s="11">
        <v>0</v>
      </c>
      <c r="M109" s="11"/>
      <c r="N109" s="12">
        <v>35171.351999999999</v>
      </c>
      <c r="O109" s="12">
        <v>749337.55280000006</v>
      </c>
      <c r="P109" s="12">
        <v>0</v>
      </c>
      <c r="Q109" s="11">
        <v>49504</v>
      </c>
      <c r="R109" s="11"/>
      <c r="S109" s="2">
        <v>20180.409200000002</v>
      </c>
      <c r="T109" s="2">
        <v>-12407</v>
      </c>
      <c r="U109" s="2">
        <v>7773.4092000000019</v>
      </c>
    </row>
    <row r="110" spans="1:21">
      <c r="A110" s="9">
        <v>91101</v>
      </c>
      <c r="B110" s="10" t="s">
        <v>138</v>
      </c>
      <c r="C110" s="158">
        <v>1.2627398737260124E-2</v>
      </c>
      <c r="D110" s="158">
        <v>1.2206999999999994E-2</v>
      </c>
      <c r="E110" s="13">
        <v>5140387.1849760013</v>
      </c>
      <c r="F110" s="13">
        <v>14714122.488000002</v>
      </c>
      <c r="G110" s="11">
        <v>-7446958.6403999999</v>
      </c>
      <c r="H110" s="11"/>
      <c r="I110" s="12">
        <v>0</v>
      </c>
      <c r="J110" s="12">
        <v>0</v>
      </c>
      <c r="K110" s="12">
        <v>0</v>
      </c>
      <c r="L110" s="11">
        <v>529724</v>
      </c>
      <c r="M110" s="11"/>
      <c r="N110" s="12">
        <v>813709.65600000008</v>
      </c>
      <c r="O110" s="12">
        <v>17336359.498399999</v>
      </c>
      <c r="P110" s="12">
        <v>0</v>
      </c>
      <c r="Q110" s="11">
        <v>0</v>
      </c>
      <c r="R110" s="11"/>
      <c r="S110" s="2">
        <v>466885.48759999999</v>
      </c>
      <c r="T110" s="2">
        <v>132763</v>
      </c>
      <c r="U110" s="2">
        <v>599648.48759999999</v>
      </c>
    </row>
    <row r="111" spans="1:21">
      <c r="A111" s="9">
        <v>91102</v>
      </c>
      <c r="B111" s="10" t="s">
        <v>139</v>
      </c>
      <c r="C111" s="158">
        <v>4.0559995944000398E-4</v>
      </c>
      <c r="D111" s="158">
        <v>4.1399999999999971E-4</v>
      </c>
      <c r="E111" s="13">
        <v>171616.49999999997</v>
      </c>
      <c r="F111" s="13">
        <v>499028.97599999997</v>
      </c>
      <c r="G111" s="11">
        <v>-239200.97759999998</v>
      </c>
      <c r="H111" s="11"/>
      <c r="I111" s="12">
        <v>0</v>
      </c>
      <c r="J111" s="12">
        <v>0</v>
      </c>
      <c r="K111" s="12">
        <v>0</v>
      </c>
      <c r="L111" s="11">
        <v>1105</v>
      </c>
      <c r="M111" s="11"/>
      <c r="N111" s="12">
        <v>26136.863999999998</v>
      </c>
      <c r="O111" s="12">
        <v>556854.72959999996</v>
      </c>
      <c r="P111" s="12">
        <v>0</v>
      </c>
      <c r="Q111" s="11">
        <v>0</v>
      </c>
      <c r="R111" s="11"/>
      <c r="S111" s="2">
        <v>14996.654399999999</v>
      </c>
      <c r="T111" s="2">
        <v>277</v>
      </c>
      <c r="U111" s="2">
        <v>15273.654399999999</v>
      </c>
    </row>
    <row r="112" spans="1:21">
      <c r="A112" s="9">
        <v>91104</v>
      </c>
      <c r="B112" s="10" t="s">
        <v>140</v>
      </c>
      <c r="C112" s="158">
        <v>9.8999990100000988E-6</v>
      </c>
      <c r="D112" s="158">
        <v>9.999999999999994E-6</v>
      </c>
      <c r="E112" s="13">
        <v>3830.6800000000003</v>
      </c>
      <c r="F112" s="13">
        <v>12053.84</v>
      </c>
      <c r="G112" s="11">
        <v>-5838.4854000000005</v>
      </c>
      <c r="H112" s="11"/>
      <c r="I112" s="12">
        <v>0</v>
      </c>
      <c r="J112" s="12">
        <v>0</v>
      </c>
      <c r="K112" s="12">
        <v>0</v>
      </c>
      <c r="L112" s="11">
        <v>0</v>
      </c>
      <c r="M112" s="11"/>
      <c r="N112" s="12">
        <v>637.95600000000002</v>
      </c>
      <c r="O112" s="12">
        <v>13591.868399999999</v>
      </c>
      <c r="P112" s="12">
        <v>0</v>
      </c>
      <c r="Q112" s="11">
        <v>156</v>
      </c>
      <c r="R112" s="11"/>
      <c r="S112" s="2">
        <v>366.04259999999999</v>
      </c>
      <c r="T112" s="2">
        <v>-39</v>
      </c>
      <c r="U112" s="2">
        <v>327.04259999999999</v>
      </c>
    </row>
    <row r="113" spans="1:21">
      <c r="A113" s="9">
        <v>91107</v>
      </c>
      <c r="B113" s="10" t="s">
        <v>141</v>
      </c>
      <c r="C113" s="158">
        <v>7.4799992520000743E-5</v>
      </c>
      <c r="D113" s="158">
        <v>7.6999999999999947E-5</v>
      </c>
      <c r="E113" s="13">
        <v>39158.920000000006</v>
      </c>
      <c r="F113" s="13">
        <v>92814.567999999999</v>
      </c>
      <c r="G113" s="11">
        <v>-44113.000800000002</v>
      </c>
      <c r="H113" s="11"/>
      <c r="I113" s="12">
        <v>0</v>
      </c>
      <c r="J113" s="12">
        <v>0</v>
      </c>
      <c r="K113" s="12">
        <v>0</v>
      </c>
      <c r="L113" s="11">
        <v>5582</v>
      </c>
      <c r="M113" s="11"/>
      <c r="N113" s="12">
        <v>4820.1120000000001</v>
      </c>
      <c r="O113" s="12">
        <v>102694.1168</v>
      </c>
      <c r="P113" s="12">
        <v>0</v>
      </c>
      <c r="Q113" s="11">
        <v>0</v>
      </c>
      <c r="R113" s="11"/>
      <c r="S113" s="2">
        <v>2765.6552000000001</v>
      </c>
      <c r="T113" s="2">
        <v>1399</v>
      </c>
      <c r="U113" s="2">
        <v>4164.6552000000001</v>
      </c>
    </row>
    <row r="114" spans="1:21">
      <c r="A114" s="9">
        <v>91108</v>
      </c>
      <c r="B114" s="10" t="s">
        <v>142</v>
      </c>
      <c r="C114" s="158">
        <v>1.2459998754000123E-3</v>
      </c>
      <c r="D114" s="158">
        <v>1.2589999999999993E-3</v>
      </c>
      <c r="E114" s="13">
        <v>555232.4</v>
      </c>
      <c r="F114" s="13">
        <v>1517578.456</v>
      </c>
      <c r="G114" s="11">
        <v>-734823.51599999995</v>
      </c>
      <c r="H114" s="11"/>
      <c r="I114" s="12">
        <v>0</v>
      </c>
      <c r="J114" s="12">
        <v>0</v>
      </c>
      <c r="K114" s="12">
        <v>0</v>
      </c>
      <c r="L114" s="11">
        <v>38148</v>
      </c>
      <c r="M114" s="11"/>
      <c r="N114" s="12">
        <v>80292.239999999991</v>
      </c>
      <c r="O114" s="12">
        <v>1710653.3359999999</v>
      </c>
      <c r="P114" s="12">
        <v>0</v>
      </c>
      <c r="Q114" s="11">
        <v>0</v>
      </c>
      <c r="R114" s="11"/>
      <c r="S114" s="2">
        <v>46069.603999999999</v>
      </c>
      <c r="T114" s="2">
        <v>9561</v>
      </c>
      <c r="U114" s="2">
        <v>55630.603999999999</v>
      </c>
    </row>
    <row r="115" spans="1:21">
      <c r="A115" s="9">
        <v>91109</v>
      </c>
      <c r="B115" s="10" t="s">
        <v>143</v>
      </c>
      <c r="C115" s="158">
        <v>9.0599990940000891E-5</v>
      </c>
      <c r="D115" s="158">
        <v>9.399999999999994E-5</v>
      </c>
      <c r="E115" s="13">
        <v>37045.599999999999</v>
      </c>
      <c r="F115" s="13">
        <v>113306.09599999999</v>
      </c>
      <c r="G115" s="11">
        <v>-53430.9876</v>
      </c>
      <c r="H115" s="11"/>
      <c r="I115" s="12">
        <v>0</v>
      </c>
      <c r="J115" s="12">
        <v>0</v>
      </c>
      <c r="K115" s="12">
        <v>0</v>
      </c>
      <c r="L115" s="11">
        <v>0</v>
      </c>
      <c r="M115" s="11"/>
      <c r="N115" s="12">
        <v>5838.2640000000001</v>
      </c>
      <c r="O115" s="12">
        <v>124386.18960000001</v>
      </c>
      <c r="P115" s="12">
        <v>0</v>
      </c>
      <c r="Q115" s="11">
        <v>2250</v>
      </c>
      <c r="R115" s="11"/>
      <c r="S115" s="2">
        <v>3349.8444000000004</v>
      </c>
      <c r="T115" s="2">
        <v>-564</v>
      </c>
      <c r="U115" s="2">
        <v>2785.8444000000004</v>
      </c>
    </row>
    <row r="116" spans="1:21">
      <c r="A116" s="9">
        <v>91111</v>
      </c>
      <c r="B116" s="10" t="s">
        <v>144</v>
      </c>
      <c r="C116" s="158">
        <v>1.9019998098000187E-4</v>
      </c>
      <c r="D116" s="158">
        <v>2.009999999999999E-4</v>
      </c>
      <c r="E116" s="13">
        <v>89521.868728000001</v>
      </c>
      <c r="F116" s="13">
        <v>242282.18400000001</v>
      </c>
      <c r="G116" s="11">
        <v>-112169.68919999999</v>
      </c>
      <c r="H116" s="11"/>
      <c r="I116" s="12">
        <v>0</v>
      </c>
      <c r="J116" s="12">
        <v>0</v>
      </c>
      <c r="K116" s="12">
        <v>0</v>
      </c>
      <c r="L116" s="11">
        <v>1137</v>
      </c>
      <c r="M116" s="11"/>
      <c r="N116" s="12">
        <v>12256.487999999999</v>
      </c>
      <c r="O116" s="12">
        <v>261128.62319999997</v>
      </c>
      <c r="P116" s="12">
        <v>0</v>
      </c>
      <c r="Q116" s="11">
        <v>0</v>
      </c>
      <c r="R116" s="11"/>
      <c r="S116" s="2">
        <v>7032.4547999999995</v>
      </c>
      <c r="T116" s="2">
        <v>285</v>
      </c>
      <c r="U116" s="2">
        <v>7317.4547999999995</v>
      </c>
    </row>
    <row r="117" spans="1:21">
      <c r="A117" s="9">
        <v>91119</v>
      </c>
      <c r="B117" s="10" t="s">
        <v>145</v>
      </c>
      <c r="C117" s="158">
        <v>0</v>
      </c>
      <c r="D117" s="158">
        <v>1.4749999999999991E-3</v>
      </c>
      <c r="E117" s="13">
        <v>159514.98000000001</v>
      </c>
      <c r="F117" s="13">
        <v>1777941.4</v>
      </c>
      <c r="G117" s="11">
        <v>0</v>
      </c>
      <c r="H117" s="11"/>
      <c r="I117" s="12">
        <v>0</v>
      </c>
      <c r="J117" s="12">
        <v>0</v>
      </c>
      <c r="K117" s="12">
        <v>0</v>
      </c>
      <c r="L117" s="11">
        <v>0</v>
      </c>
      <c r="M117" s="11"/>
      <c r="N117" s="12">
        <v>0</v>
      </c>
      <c r="O117" s="12">
        <v>0</v>
      </c>
      <c r="P117" s="12">
        <v>0</v>
      </c>
      <c r="Q117" s="11">
        <v>1294093</v>
      </c>
      <c r="R117" s="11"/>
      <c r="S117" s="2">
        <v>0</v>
      </c>
      <c r="T117" s="2">
        <v>-324334</v>
      </c>
      <c r="U117" s="2">
        <v>-324334</v>
      </c>
    </row>
    <row r="118" spans="1:21">
      <c r="A118" s="9">
        <v>91120</v>
      </c>
      <c r="B118" s="10" t="s">
        <v>146</v>
      </c>
      <c r="C118" s="158">
        <v>1.4909998509000146E-4</v>
      </c>
      <c r="D118" s="158">
        <v>1.5299999999999992E-4</v>
      </c>
      <c r="E118" s="13">
        <v>45266.3</v>
      </c>
      <c r="F118" s="13">
        <v>184423.75200000001</v>
      </c>
      <c r="G118" s="11">
        <v>-87931.128599999996</v>
      </c>
      <c r="H118" s="11"/>
      <c r="I118" s="12">
        <v>0</v>
      </c>
      <c r="J118" s="12">
        <v>0</v>
      </c>
      <c r="K118" s="12">
        <v>0</v>
      </c>
      <c r="L118" s="11">
        <v>0</v>
      </c>
      <c r="M118" s="11"/>
      <c r="N118" s="12">
        <v>9608.003999999999</v>
      </c>
      <c r="O118" s="12">
        <v>204701.77559999999</v>
      </c>
      <c r="P118" s="12">
        <v>0</v>
      </c>
      <c r="Q118" s="11">
        <v>14627</v>
      </c>
      <c r="R118" s="11"/>
      <c r="S118" s="2">
        <v>5512.8233999999993</v>
      </c>
      <c r="T118" s="2">
        <v>-3666</v>
      </c>
      <c r="U118" s="2">
        <v>1846.8233999999993</v>
      </c>
    </row>
    <row r="119" spans="1:21">
      <c r="A119" s="9">
        <v>91121</v>
      </c>
      <c r="B119" s="10" t="s">
        <v>147</v>
      </c>
      <c r="C119" s="158">
        <v>9.8658990134100968E-3</v>
      </c>
      <c r="D119" s="158">
        <v>1.0215999999999994E-2</v>
      </c>
      <c r="E119" s="13">
        <v>3568168.0670560002</v>
      </c>
      <c r="F119" s="13">
        <v>12314202.944</v>
      </c>
      <c r="G119" s="11">
        <v>-5818375.0614</v>
      </c>
      <c r="H119" s="11"/>
      <c r="I119" s="12">
        <v>0</v>
      </c>
      <c r="J119" s="12">
        <v>0</v>
      </c>
      <c r="K119" s="12">
        <v>0</v>
      </c>
      <c r="L119" s="11">
        <v>0</v>
      </c>
      <c r="M119" s="11"/>
      <c r="N119" s="12">
        <v>635758.59600000002</v>
      </c>
      <c r="O119" s="12">
        <v>13545051.964400001</v>
      </c>
      <c r="P119" s="12">
        <v>0</v>
      </c>
      <c r="Q119" s="11">
        <v>598408</v>
      </c>
      <c r="R119" s="11"/>
      <c r="S119" s="2">
        <v>364781.78659999999</v>
      </c>
      <c r="T119" s="2">
        <v>-149977</v>
      </c>
      <c r="U119" s="2">
        <v>214804.78659999999</v>
      </c>
    </row>
    <row r="120" spans="1:21">
      <c r="A120" s="9">
        <v>91127</v>
      </c>
      <c r="B120" s="10" t="s">
        <v>148</v>
      </c>
      <c r="C120" s="158">
        <v>2.6679997332000263E-4</v>
      </c>
      <c r="D120" s="158">
        <v>2.4399999999999986E-4</v>
      </c>
      <c r="E120" s="13">
        <v>133385.37194399998</v>
      </c>
      <c r="F120" s="13">
        <v>294113.696</v>
      </c>
      <c r="G120" s="11">
        <v>-157344.2328</v>
      </c>
      <c r="H120" s="11"/>
      <c r="I120" s="12">
        <v>0</v>
      </c>
      <c r="J120" s="12">
        <v>0</v>
      </c>
      <c r="K120" s="12">
        <v>0</v>
      </c>
      <c r="L120" s="11">
        <v>44421</v>
      </c>
      <c r="M120" s="11"/>
      <c r="N120" s="12">
        <v>17192.591999999997</v>
      </c>
      <c r="O120" s="12">
        <v>366293.98879999999</v>
      </c>
      <c r="P120" s="12">
        <v>0</v>
      </c>
      <c r="Q120" s="11">
        <v>0</v>
      </c>
      <c r="R120" s="11"/>
      <c r="S120" s="2">
        <v>9864.6631999999991</v>
      </c>
      <c r="T120" s="2">
        <v>11133</v>
      </c>
      <c r="U120" s="2">
        <v>20997.663199999999</v>
      </c>
    </row>
    <row r="121" spans="1:21">
      <c r="A121" s="9">
        <v>91128</v>
      </c>
      <c r="B121" s="10" t="s">
        <v>149</v>
      </c>
      <c r="C121" s="158">
        <v>4.8529995147000474E-4</v>
      </c>
      <c r="D121" s="158">
        <v>5.1199999999999965E-4</v>
      </c>
      <c r="E121" s="13">
        <v>192189.77042400002</v>
      </c>
      <c r="F121" s="13">
        <v>617156.60800000001</v>
      </c>
      <c r="G121" s="11">
        <v>-286203.73379999999</v>
      </c>
      <c r="H121" s="11"/>
      <c r="I121" s="12">
        <v>0</v>
      </c>
      <c r="J121" s="12">
        <v>0</v>
      </c>
      <c r="K121" s="12">
        <v>0</v>
      </c>
      <c r="L121" s="11">
        <v>0</v>
      </c>
      <c r="M121" s="11"/>
      <c r="N121" s="12">
        <v>31272.732</v>
      </c>
      <c r="O121" s="12">
        <v>666276.1348</v>
      </c>
      <c r="P121" s="12">
        <v>0</v>
      </c>
      <c r="Q121" s="11">
        <v>25241</v>
      </c>
      <c r="R121" s="11"/>
      <c r="S121" s="2">
        <v>17943.482199999999</v>
      </c>
      <c r="T121" s="2">
        <v>-6326</v>
      </c>
      <c r="U121" s="2">
        <v>11617.482199999999</v>
      </c>
    </row>
    <row r="122" spans="1:21">
      <c r="A122" s="9">
        <v>91138</v>
      </c>
      <c r="B122" s="10" t="s">
        <v>150</v>
      </c>
      <c r="C122" s="158">
        <v>5.9099994090000595E-4</v>
      </c>
      <c r="D122" s="158">
        <v>5.6499999999999964E-4</v>
      </c>
      <c r="E122" s="13">
        <v>152145.60999999999</v>
      </c>
      <c r="F122" s="13">
        <v>681041.96</v>
      </c>
      <c r="G122" s="11">
        <v>-348539.88600000006</v>
      </c>
      <c r="H122" s="11"/>
      <c r="I122" s="12">
        <v>0</v>
      </c>
      <c r="J122" s="12">
        <v>0</v>
      </c>
      <c r="K122" s="12">
        <v>0</v>
      </c>
      <c r="L122" s="11">
        <v>0</v>
      </c>
      <c r="M122" s="11"/>
      <c r="N122" s="12">
        <v>38084.04</v>
      </c>
      <c r="O122" s="12">
        <v>811393.35600000003</v>
      </c>
      <c r="P122" s="12">
        <v>0</v>
      </c>
      <c r="Q122" s="11">
        <v>39828</v>
      </c>
      <c r="R122" s="11"/>
      <c r="S122" s="2">
        <v>21851.634000000002</v>
      </c>
      <c r="T122" s="2">
        <v>-9982</v>
      </c>
      <c r="U122" s="2">
        <v>11869.634000000002</v>
      </c>
    </row>
    <row r="123" spans="1:21">
      <c r="A123" s="9">
        <v>91141</v>
      </c>
      <c r="B123" s="10" t="s">
        <v>151</v>
      </c>
      <c r="C123" s="158">
        <v>6.5499993450000642E-4</v>
      </c>
      <c r="D123" s="158">
        <v>6.5499999999999966E-4</v>
      </c>
      <c r="E123" s="13">
        <v>213648.28775200003</v>
      </c>
      <c r="F123" s="13">
        <v>789526.52</v>
      </c>
      <c r="G123" s="11">
        <v>-386283.63</v>
      </c>
      <c r="H123" s="11"/>
      <c r="I123" s="12">
        <v>0</v>
      </c>
      <c r="J123" s="12">
        <v>0</v>
      </c>
      <c r="K123" s="12">
        <v>0</v>
      </c>
      <c r="L123" s="11">
        <v>0</v>
      </c>
      <c r="M123" s="11"/>
      <c r="N123" s="12">
        <v>42208.2</v>
      </c>
      <c r="O123" s="12">
        <v>899259.98</v>
      </c>
      <c r="P123" s="12">
        <v>0</v>
      </c>
      <c r="Q123" s="11">
        <v>35910</v>
      </c>
      <c r="R123" s="11"/>
      <c r="S123" s="2">
        <v>24217.97</v>
      </c>
      <c r="T123" s="2">
        <v>-9000</v>
      </c>
      <c r="U123" s="2">
        <v>15217.970000000001</v>
      </c>
    </row>
    <row r="124" spans="1:21">
      <c r="A124" s="9">
        <v>91147</v>
      </c>
      <c r="B124" s="10" t="s">
        <v>152</v>
      </c>
      <c r="C124" s="158">
        <v>9.8999990100000988E-6</v>
      </c>
      <c r="D124" s="158">
        <v>7.9999999999999946E-6</v>
      </c>
      <c r="E124" s="13">
        <v>6139.46</v>
      </c>
      <c r="F124" s="13">
        <v>9643.0720000000001</v>
      </c>
      <c r="G124" s="11">
        <v>-5838.4854000000005</v>
      </c>
      <c r="H124" s="11"/>
      <c r="I124" s="12">
        <v>0</v>
      </c>
      <c r="J124" s="12">
        <v>0</v>
      </c>
      <c r="K124" s="12">
        <v>0</v>
      </c>
      <c r="L124" s="11">
        <v>3615</v>
      </c>
      <c r="M124" s="11"/>
      <c r="N124" s="12">
        <v>637.95600000000002</v>
      </c>
      <c r="O124" s="12">
        <v>13591.868399999999</v>
      </c>
      <c r="P124" s="12">
        <v>0</v>
      </c>
      <c r="Q124" s="11">
        <v>0</v>
      </c>
      <c r="R124" s="11"/>
      <c r="S124" s="2">
        <v>366.04259999999999</v>
      </c>
      <c r="T124" s="2">
        <v>906</v>
      </c>
      <c r="U124" s="2">
        <v>1272.0426</v>
      </c>
    </row>
    <row r="125" spans="1:21">
      <c r="A125" s="9">
        <v>91151</v>
      </c>
      <c r="B125" s="10" t="s">
        <v>153</v>
      </c>
      <c r="C125" s="158">
        <v>5.7549994245000566E-4</v>
      </c>
      <c r="D125" s="158">
        <v>5.8399999999999956E-4</v>
      </c>
      <c r="E125" s="13">
        <v>212606.58800000002</v>
      </c>
      <c r="F125" s="13">
        <v>703944.25599999994</v>
      </c>
      <c r="G125" s="11">
        <v>-339398.82299999997</v>
      </c>
      <c r="H125" s="11"/>
      <c r="I125" s="12">
        <v>0</v>
      </c>
      <c r="J125" s="12">
        <v>0</v>
      </c>
      <c r="K125" s="12">
        <v>0</v>
      </c>
      <c r="L125" s="11">
        <v>0</v>
      </c>
      <c r="M125" s="11"/>
      <c r="N125" s="12">
        <v>37085.219999999994</v>
      </c>
      <c r="O125" s="12">
        <v>790113.15799999994</v>
      </c>
      <c r="P125" s="12">
        <v>0</v>
      </c>
      <c r="Q125" s="11">
        <v>19842</v>
      </c>
      <c r="R125" s="11"/>
      <c r="S125" s="2">
        <v>21278.536999999997</v>
      </c>
      <c r="T125" s="2">
        <v>-4973</v>
      </c>
      <c r="U125" s="2">
        <v>16305.536999999997</v>
      </c>
    </row>
    <row r="126" spans="1:21">
      <c r="A126" s="9">
        <v>91154</v>
      </c>
      <c r="B126" s="10" t="s">
        <v>154</v>
      </c>
      <c r="C126" s="158">
        <v>1.2199998780000121E-5</v>
      </c>
      <c r="D126" s="158">
        <v>1.1999999999999994E-5</v>
      </c>
      <c r="E126" s="13">
        <v>7821.01</v>
      </c>
      <c r="F126" s="13">
        <v>14464.608</v>
      </c>
      <c r="G126" s="11">
        <v>-7194.9012000000002</v>
      </c>
      <c r="H126" s="11"/>
      <c r="I126" s="12">
        <v>0</v>
      </c>
      <c r="J126" s="12">
        <v>0</v>
      </c>
      <c r="K126" s="12">
        <v>0</v>
      </c>
      <c r="L126" s="11">
        <v>2594</v>
      </c>
      <c r="M126" s="11"/>
      <c r="N126" s="12">
        <v>786.16800000000001</v>
      </c>
      <c r="O126" s="12">
        <v>16749.575199999999</v>
      </c>
      <c r="P126" s="12">
        <v>0</v>
      </c>
      <c r="Q126" s="11">
        <v>0</v>
      </c>
      <c r="R126" s="11"/>
      <c r="S126" s="2">
        <v>451.08280000000002</v>
      </c>
      <c r="T126" s="2">
        <v>650</v>
      </c>
      <c r="U126" s="2">
        <v>1101.0828000000001</v>
      </c>
    </row>
    <row r="127" spans="1:21">
      <c r="A127" s="9">
        <v>91161</v>
      </c>
      <c r="B127" s="10" t="s">
        <v>155</v>
      </c>
      <c r="C127" s="158">
        <v>9.339999066000091E-5</v>
      </c>
      <c r="D127" s="158">
        <v>1.0299999999999994E-4</v>
      </c>
      <c r="E127" s="13">
        <v>41947.440807999999</v>
      </c>
      <c r="F127" s="13">
        <v>124154.552</v>
      </c>
      <c r="G127" s="11">
        <v>-55082.276399999995</v>
      </c>
      <c r="H127" s="11"/>
      <c r="I127" s="12">
        <v>0</v>
      </c>
      <c r="J127" s="12">
        <v>0</v>
      </c>
      <c r="K127" s="12">
        <v>0</v>
      </c>
      <c r="L127" s="11">
        <v>0</v>
      </c>
      <c r="M127" s="11"/>
      <c r="N127" s="12">
        <v>6018.6959999999999</v>
      </c>
      <c r="O127" s="12">
        <v>128230.3544</v>
      </c>
      <c r="P127" s="12">
        <v>0</v>
      </c>
      <c r="Q127" s="11">
        <v>5191</v>
      </c>
      <c r="R127" s="11"/>
      <c r="S127" s="2">
        <v>3453.3715999999999</v>
      </c>
      <c r="T127" s="2">
        <v>-1301</v>
      </c>
      <c r="U127" s="2">
        <v>2152.3715999999999</v>
      </c>
    </row>
    <row r="128" spans="1:21">
      <c r="A128" s="9">
        <v>91171</v>
      </c>
      <c r="B128" s="10" t="s">
        <v>156</v>
      </c>
      <c r="C128" s="158">
        <v>2.631999736800026E-4</v>
      </c>
      <c r="D128" s="158">
        <v>2.7199999999999984E-4</v>
      </c>
      <c r="E128" s="13">
        <v>89789.757144000003</v>
      </c>
      <c r="F128" s="13">
        <v>327864.44799999997</v>
      </c>
      <c r="G128" s="11">
        <v>-155221.14720000001</v>
      </c>
      <c r="H128" s="11"/>
      <c r="I128" s="12">
        <v>0</v>
      </c>
      <c r="J128" s="12">
        <v>0</v>
      </c>
      <c r="K128" s="12">
        <v>0</v>
      </c>
      <c r="L128" s="11">
        <v>0</v>
      </c>
      <c r="M128" s="11"/>
      <c r="N128" s="12">
        <v>16960.608</v>
      </c>
      <c r="O128" s="12">
        <v>361351.49119999999</v>
      </c>
      <c r="P128" s="12">
        <v>0</v>
      </c>
      <c r="Q128" s="11">
        <v>19762</v>
      </c>
      <c r="R128" s="11"/>
      <c r="S128" s="2">
        <v>9731.5568000000003</v>
      </c>
      <c r="T128" s="2">
        <v>-4953</v>
      </c>
      <c r="U128" s="2">
        <v>4778.5568000000003</v>
      </c>
    </row>
    <row r="129" spans="1:21">
      <c r="A129" s="9">
        <v>91201</v>
      </c>
      <c r="B129" s="10" t="s">
        <v>157</v>
      </c>
      <c r="C129" s="158">
        <v>2.0906997909300204E-3</v>
      </c>
      <c r="D129" s="158">
        <v>2.053999999999999E-3</v>
      </c>
      <c r="E129" s="13">
        <v>813128.80976800015</v>
      </c>
      <c r="F129" s="13">
        <v>2475858.736</v>
      </c>
      <c r="G129" s="11">
        <v>-1232981.9622</v>
      </c>
      <c r="H129" s="11"/>
      <c r="I129" s="12">
        <v>0</v>
      </c>
      <c r="J129" s="12">
        <v>0</v>
      </c>
      <c r="K129" s="12">
        <v>0</v>
      </c>
      <c r="L129" s="11">
        <v>25640</v>
      </c>
      <c r="M129" s="11"/>
      <c r="N129" s="12">
        <v>134724.70800000001</v>
      </c>
      <c r="O129" s="12">
        <v>2870355.4811999998</v>
      </c>
      <c r="P129" s="12">
        <v>0</v>
      </c>
      <c r="Q129" s="11">
        <v>0</v>
      </c>
      <c r="R129" s="11"/>
      <c r="S129" s="2">
        <v>77301.541800000006</v>
      </c>
      <c r="T129" s="2">
        <v>6426</v>
      </c>
      <c r="U129" s="2">
        <v>83727.541800000006</v>
      </c>
    </row>
    <row r="130" spans="1:21">
      <c r="A130" s="9">
        <v>91202</v>
      </c>
      <c r="B130" s="10" t="s">
        <v>158</v>
      </c>
      <c r="C130" s="158">
        <v>1.7559998244000174E-4</v>
      </c>
      <c r="D130" s="158">
        <v>1.6799999999999988E-4</v>
      </c>
      <c r="E130" s="13">
        <v>77666.8</v>
      </c>
      <c r="F130" s="13">
        <v>202504.51199999999</v>
      </c>
      <c r="G130" s="11">
        <v>-103559.39760000001</v>
      </c>
      <c r="H130" s="11"/>
      <c r="I130" s="12">
        <v>0</v>
      </c>
      <c r="J130" s="12">
        <v>0</v>
      </c>
      <c r="K130" s="12">
        <v>0</v>
      </c>
      <c r="L130" s="11">
        <v>14001</v>
      </c>
      <c r="M130" s="11"/>
      <c r="N130" s="12">
        <v>11315.664000000001</v>
      </c>
      <c r="O130" s="12">
        <v>241084.04960000003</v>
      </c>
      <c r="P130" s="12">
        <v>0</v>
      </c>
      <c r="Q130" s="11">
        <v>0</v>
      </c>
      <c r="R130" s="11"/>
      <c r="S130" s="2">
        <v>6492.6344000000008</v>
      </c>
      <c r="T130" s="2">
        <v>3509</v>
      </c>
      <c r="U130" s="2">
        <v>10001.634400000001</v>
      </c>
    </row>
    <row r="131" spans="1:21">
      <c r="A131" s="9">
        <v>91203</v>
      </c>
      <c r="B131" s="10" t="s">
        <v>159</v>
      </c>
      <c r="C131" s="158">
        <v>2.7459997254000273E-4</v>
      </c>
      <c r="D131" s="158">
        <v>2.7899999999999984E-4</v>
      </c>
      <c r="E131" s="13">
        <v>138556.37999999998</v>
      </c>
      <c r="F131" s="13">
        <v>336302.136</v>
      </c>
      <c r="G131" s="11">
        <v>-161944.25160000002</v>
      </c>
      <c r="H131" s="11"/>
      <c r="I131" s="12">
        <v>0</v>
      </c>
      <c r="J131" s="12">
        <v>0</v>
      </c>
      <c r="K131" s="12">
        <v>0</v>
      </c>
      <c r="L131" s="11">
        <v>19874</v>
      </c>
      <c r="M131" s="11"/>
      <c r="N131" s="12">
        <v>17695.224000000002</v>
      </c>
      <c r="O131" s="12">
        <v>377002.73360000004</v>
      </c>
      <c r="P131" s="12">
        <v>0</v>
      </c>
      <c r="Q131" s="11">
        <v>0</v>
      </c>
      <c r="R131" s="11"/>
      <c r="S131" s="2">
        <v>10153.0604</v>
      </c>
      <c r="T131" s="2">
        <v>4981</v>
      </c>
      <c r="U131" s="2">
        <v>15134.0604</v>
      </c>
    </row>
    <row r="132" spans="1:21">
      <c r="A132" s="9">
        <v>91206</v>
      </c>
      <c r="B132" s="10" t="s">
        <v>160</v>
      </c>
      <c r="C132" s="158">
        <v>8.2329991767000823E-4</v>
      </c>
      <c r="D132" s="158">
        <v>7.8399999999999954E-4</v>
      </c>
      <c r="E132" s="13">
        <v>327930.85000000003</v>
      </c>
      <c r="F132" s="13">
        <v>945021.05599999998</v>
      </c>
      <c r="G132" s="11">
        <v>-485537.88180000003</v>
      </c>
      <c r="H132" s="11"/>
      <c r="I132" s="12">
        <v>0</v>
      </c>
      <c r="J132" s="12">
        <v>0</v>
      </c>
      <c r="K132" s="12">
        <v>0</v>
      </c>
      <c r="L132" s="11">
        <v>40223</v>
      </c>
      <c r="M132" s="11"/>
      <c r="N132" s="12">
        <v>53053.451999999997</v>
      </c>
      <c r="O132" s="12">
        <v>1130321.7428000001</v>
      </c>
      <c r="P132" s="12">
        <v>0</v>
      </c>
      <c r="Q132" s="11">
        <v>0</v>
      </c>
      <c r="R132" s="11"/>
      <c r="S132" s="2">
        <v>30440.694200000002</v>
      </c>
      <c r="T132" s="2">
        <v>10081</v>
      </c>
      <c r="U132" s="2">
        <v>40521.694199999998</v>
      </c>
    </row>
    <row r="133" spans="1:21">
      <c r="A133" s="9">
        <v>91208</v>
      </c>
      <c r="B133" s="10" t="s">
        <v>161</v>
      </c>
      <c r="C133" s="158">
        <v>1.199999880000012E-5</v>
      </c>
      <c r="D133" s="158">
        <v>0</v>
      </c>
      <c r="E133" s="13">
        <v>5666.0399999999991</v>
      </c>
      <c r="F133" s="13">
        <v>0</v>
      </c>
      <c r="G133" s="11">
        <v>-7076.9520000000002</v>
      </c>
      <c r="H133" s="11"/>
      <c r="I133" s="12">
        <v>0</v>
      </c>
      <c r="J133" s="12">
        <v>0</v>
      </c>
      <c r="K133" s="12">
        <v>0</v>
      </c>
      <c r="L133" s="11">
        <v>12309</v>
      </c>
      <c r="M133" s="11"/>
      <c r="N133" s="12">
        <v>773.28</v>
      </c>
      <c r="O133" s="12">
        <v>16474.992000000002</v>
      </c>
      <c r="P133" s="12">
        <v>0</v>
      </c>
      <c r="Q133" s="11">
        <v>0</v>
      </c>
      <c r="R133" s="11"/>
      <c r="S133" s="2">
        <v>443.68799999999999</v>
      </c>
      <c r="T133" s="2">
        <v>3085</v>
      </c>
      <c r="U133" s="2">
        <v>3528.6880000000001</v>
      </c>
    </row>
    <row r="134" spans="1:21">
      <c r="A134" s="9">
        <v>91211</v>
      </c>
      <c r="B134" s="10" t="s">
        <v>162</v>
      </c>
      <c r="C134" s="158">
        <v>4.7929995207000479E-4</v>
      </c>
      <c r="D134" s="158">
        <v>4.7799999999999975E-4</v>
      </c>
      <c r="E134" s="13">
        <v>196269.595864</v>
      </c>
      <c r="F134" s="13">
        <v>576173.55200000003</v>
      </c>
      <c r="G134" s="11">
        <v>-282665.25780000002</v>
      </c>
      <c r="H134" s="11"/>
      <c r="I134" s="12">
        <v>0</v>
      </c>
      <c r="J134" s="12">
        <v>0</v>
      </c>
      <c r="K134" s="12">
        <v>0</v>
      </c>
      <c r="L134" s="11">
        <v>6903</v>
      </c>
      <c r="M134" s="11"/>
      <c r="N134" s="12">
        <v>30886.092000000001</v>
      </c>
      <c r="O134" s="12">
        <v>658038.63879999996</v>
      </c>
      <c r="P134" s="12">
        <v>0</v>
      </c>
      <c r="Q134" s="11">
        <v>0</v>
      </c>
      <c r="R134" s="11"/>
      <c r="S134" s="2">
        <v>17721.638200000001</v>
      </c>
      <c r="T134" s="2">
        <v>1730</v>
      </c>
      <c r="U134" s="2">
        <v>19451.638200000001</v>
      </c>
    </row>
    <row r="135" spans="1:21">
      <c r="A135" s="9">
        <v>91213</v>
      </c>
      <c r="B135" s="10" t="s">
        <v>163</v>
      </c>
      <c r="C135" s="158">
        <v>3.5199996480000348E-5</v>
      </c>
      <c r="D135" s="158">
        <v>3.3999999999999979E-5</v>
      </c>
      <c r="E135" s="13">
        <v>10906.910000000002</v>
      </c>
      <c r="F135" s="13">
        <v>40983.055999999997</v>
      </c>
      <c r="G135" s="11">
        <v>-20759.0592</v>
      </c>
      <c r="H135" s="11"/>
      <c r="I135" s="12">
        <v>0</v>
      </c>
      <c r="J135" s="12">
        <v>0</v>
      </c>
      <c r="K135" s="12">
        <v>0</v>
      </c>
      <c r="L135" s="11">
        <v>0</v>
      </c>
      <c r="M135" s="11"/>
      <c r="N135" s="12">
        <v>2268.288</v>
      </c>
      <c r="O135" s="12">
        <v>48326.643200000006</v>
      </c>
      <c r="P135" s="12">
        <v>0</v>
      </c>
      <c r="Q135" s="11">
        <v>1233</v>
      </c>
      <c r="R135" s="11"/>
      <c r="S135" s="2">
        <v>1301.4848000000002</v>
      </c>
      <c r="T135" s="2">
        <v>-309</v>
      </c>
      <c r="U135" s="2">
        <v>992.48480000000018</v>
      </c>
    </row>
    <row r="136" spans="1:21">
      <c r="A136" s="9">
        <v>91214</v>
      </c>
      <c r="B136" s="10" t="s">
        <v>164</v>
      </c>
      <c r="C136" s="158">
        <v>2.0099997990000199E-5</v>
      </c>
      <c r="D136" s="158">
        <v>1.799999999999999E-5</v>
      </c>
      <c r="E136" s="13">
        <v>6032.079999999999</v>
      </c>
      <c r="F136" s="13">
        <v>21696.912</v>
      </c>
      <c r="G136" s="11">
        <v>-11853.8946</v>
      </c>
      <c r="H136" s="11"/>
      <c r="I136" s="12">
        <v>0</v>
      </c>
      <c r="J136" s="12">
        <v>0</v>
      </c>
      <c r="K136" s="12">
        <v>0</v>
      </c>
      <c r="L136" s="11">
        <v>503</v>
      </c>
      <c r="M136" s="11"/>
      <c r="N136" s="12">
        <v>1295.2440000000001</v>
      </c>
      <c r="O136" s="12">
        <v>27595.6116</v>
      </c>
      <c r="P136" s="12">
        <v>0</v>
      </c>
      <c r="Q136" s="11">
        <v>0</v>
      </c>
      <c r="R136" s="11"/>
      <c r="S136" s="2">
        <v>743.17740000000003</v>
      </c>
      <c r="T136" s="2">
        <v>126</v>
      </c>
      <c r="U136" s="2">
        <v>869.17740000000003</v>
      </c>
    </row>
    <row r="137" spans="1:21">
      <c r="A137" s="9">
        <v>91217</v>
      </c>
      <c r="B137" s="10" t="s">
        <v>165</v>
      </c>
      <c r="C137" s="158">
        <v>1.9899998010000193E-5</v>
      </c>
      <c r="D137" s="158">
        <v>2.0999999999999985E-5</v>
      </c>
      <c r="E137" s="13">
        <v>12890.430000000002</v>
      </c>
      <c r="F137" s="13">
        <v>25313.063999999998</v>
      </c>
      <c r="G137" s="11">
        <v>-11735.945399999999</v>
      </c>
      <c r="H137" s="11"/>
      <c r="I137" s="12">
        <v>0</v>
      </c>
      <c r="J137" s="12">
        <v>0</v>
      </c>
      <c r="K137" s="12">
        <v>0</v>
      </c>
      <c r="L137" s="11">
        <v>2965</v>
      </c>
      <c r="M137" s="11"/>
      <c r="N137" s="12">
        <v>1282.356</v>
      </c>
      <c r="O137" s="12">
        <v>27321.028399999999</v>
      </c>
      <c r="P137" s="12">
        <v>0</v>
      </c>
      <c r="Q137" s="11">
        <v>0</v>
      </c>
      <c r="R137" s="11"/>
      <c r="S137" s="2">
        <v>735.7826</v>
      </c>
      <c r="T137" s="2">
        <v>743</v>
      </c>
      <c r="U137" s="2">
        <v>1478.7826</v>
      </c>
    </row>
    <row r="138" spans="1:21">
      <c r="A138" s="9">
        <v>91221</v>
      </c>
      <c r="B138" s="10" t="s">
        <v>166</v>
      </c>
      <c r="C138" s="158">
        <v>1.3939998606000138E-4</v>
      </c>
      <c r="D138" s="158">
        <v>1.2199999999999993E-4</v>
      </c>
      <c r="E138" s="13">
        <v>52851.70139200001</v>
      </c>
      <c r="F138" s="13">
        <v>147056.848</v>
      </c>
      <c r="G138" s="11">
        <v>-82210.592399999994</v>
      </c>
      <c r="H138" s="11"/>
      <c r="I138" s="12">
        <v>0</v>
      </c>
      <c r="J138" s="12">
        <v>0</v>
      </c>
      <c r="K138" s="12">
        <v>0</v>
      </c>
      <c r="L138" s="11">
        <v>15030</v>
      </c>
      <c r="M138" s="11"/>
      <c r="N138" s="12">
        <v>8982.9359999999997</v>
      </c>
      <c r="O138" s="12">
        <v>191384.49040000001</v>
      </c>
      <c r="P138" s="12">
        <v>0</v>
      </c>
      <c r="Q138" s="11">
        <v>0</v>
      </c>
      <c r="R138" s="11"/>
      <c r="S138" s="2">
        <v>5154.1755999999996</v>
      </c>
      <c r="T138" s="2">
        <v>3767</v>
      </c>
      <c r="U138" s="2">
        <v>8921.1755999999987</v>
      </c>
    </row>
    <row r="139" spans="1:21">
      <c r="A139" s="9">
        <v>91231</v>
      </c>
      <c r="B139" s="10" t="s">
        <v>167</v>
      </c>
      <c r="C139" s="158">
        <v>2.0659997934000204E-3</v>
      </c>
      <c r="D139" s="158">
        <v>2.0139999999999989E-3</v>
      </c>
      <c r="E139" s="13">
        <v>806234.70795199997</v>
      </c>
      <c r="F139" s="13">
        <v>2427643.3760000002</v>
      </c>
      <c r="G139" s="11">
        <v>-1218415.236</v>
      </c>
      <c r="H139" s="11"/>
      <c r="I139" s="12">
        <v>0</v>
      </c>
      <c r="J139" s="12">
        <v>0</v>
      </c>
      <c r="K139" s="12">
        <v>0</v>
      </c>
      <c r="L139" s="11">
        <v>42669</v>
      </c>
      <c r="M139" s="11"/>
      <c r="N139" s="12">
        <v>133133.04</v>
      </c>
      <c r="O139" s="12">
        <v>2836444.4560000002</v>
      </c>
      <c r="P139" s="12">
        <v>0</v>
      </c>
      <c r="Q139" s="11">
        <v>0</v>
      </c>
      <c r="R139" s="11"/>
      <c r="S139" s="2">
        <v>76388.284</v>
      </c>
      <c r="T139" s="2">
        <v>10694</v>
      </c>
      <c r="U139" s="2">
        <v>87082.284</v>
      </c>
    </row>
    <row r="140" spans="1:21">
      <c r="A140" s="9">
        <v>91233</v>
      </c>
      <c r="B140" s="10" t="s">
        <v>168</v>
      </c>
      <c r="C140" s="158">
        <v>3.2599996740000321E-5</v>
      </c>
      <c r="D140" s="158">
        <v>3.2999999999999982E-5</v>
      </c>
      <c r="E140" s="13">
        <v>18119.309999999998</v>
      </c>
      <c r="F140" s="13">
        <v>39777.672000000006</v>
      </c>
      <c r="G140" s="11">
        <v>-19225.7196</v>
      </c>
      <c r="H140" s="11"/>
      <c r="I140" s="12">
        <v>0</v>
      </c>
      <c r="J140" s="12">
        <v>0</v>
      </c>
      <c r="K140" s="12">
        <v>0</v>
      </c>
      <c r="L140" s="11">
        <v>3810</v>
      </c>
      <c r="M140" s="11"/>
      <c r="N140" s="12">
        <v>2100.7440000000001</v>
      </c>
      <c r="O140" s="12">
        <v>44757.061600000001</v>
      </c>
      <c r="P140" s="12">
        <v>0</v>
      </c>
      <c r="Q140" s="11">
        <v>0</v>
      </c>
      <c r="R140" s="11"/>
      <c r="S140" s="2">
        <v>1205.3524</v>
      </c>
      <c r="T140" s="2">
        <v>955</v>
      </c>
      <c r="U140" s="2">
        <v>2160.3523999999998</v>
      </c>
    </row>
    <row r="141" spans="1:21">
      <c r="A141" s="9">
        <v>91241</v>
      </c>
      <c r="B141" s="10" t="s">
        <v>169</v>
      </c>
      <c r="C141" s="158">
        <v>4.1099995890000404E-5</v>
      </c>
      <c r="D141" s="158">
        <v>4.5999999999999973E-5</v>
      </c>
      <c r="E141" s="13">
        <v>15020.320711999997</v>
      </c>
      <c r="F141" s="13">
        <v>55447.663999999997</v>
      </c>
      <c r="G141" s="11">
        <v>-24238.560600000001</v>
      </c>
      <c r="H141" s="11"/>
      <c r="I141" s="12">
        <v>0</v>
      </c>
      <c r="J141" s="12">
        <v>0</v>
      </c>
      <c r="K141" s="12">
        <v>0</v>
      </c>
      <c r="L141" s="11">
        <v>0</v>
      </c>
      <c r="M141" s="11"/>
      <c r="N141" s="12">
        <v>2648.4840000000004</v>
      </c>
      <c r="O141" s="12">
        <v>56426.847600000001</v>
      </c>
      <c r="P141" s="12">
        <v>0</v>
      </c>
      <c r="Q141" s="11">
        <v>5686</v>
      </c>
      <c r="R141" s="11"/>
      <c r="S141" s="2">
        <v>1519.6314000000002</v>
      </c>
      <c r="T141" s="2">
        <v>-1425</v>
      </c>
      <c r="U141" s="2">
        <v>94.631400000000212</v>
      </c>
    </row>
    <row r="142" spans="1:21">
      <c r="A142" s="9">
        <v>91251</v>
      </c>
      <c r="B142" s="10" t="s">
        <v>170</v>
      </c>
      <c r="C142" s="158">
        <v>2.6899997310000267E-5</v>
      </c>
      <c r="D142" s="158">
        <v>1.699999999999999E-5</v>
      </c>
      <c r="E142" s="13">
        <v>10488.52</v>
      </c>
      <c r="F142" s="13">
        <v>20491.527999999998</v>
      </c>
      <c r="G142" s="11">
        <v>-15864.1674</v>
      </c>
      <c r="H142" s="11"/>
      <c r="I142" s="12">
        <v>0</v>
      </c>
      <c r="J142" s="12">
        <v>0</v>
      </c>
      <c r="K142" s="12">
        <v>0</v>
      </c>
      <c r="L142" s="11">
        <v>9436</v>
      </c>
      <c r="M142" s="11"/>
      <c r="N142" s="12">
        <v>1733.4359999999999</v>
      </c>
      <c r="O142" s="12">
        <v>36931.440399999999</v>
      </c>
      <c r="P142" s="12">
        <v>0</v>
      </c>
      <c r="Q142" s="11">
        <v>0</v>
      </c>
      <c r="R142" s="11"/>
      <c r="S142" s="2">
        <v>994.60059999999999</v>
      </c>
      <c r="T142" s="2">
        <v>2365</v>
      </c>
      <c r="U142" s="2">
        <v>3359.6005999999998</v>
      </c>
    </row>
    <row r="143" spans="1:21">
      <c r="A143" s="9">
        <v>91261</v>
      </c>
      <c r="B143" s="10" t="s">
        <v>171</v>
      </c>
      <c r="C143" s="158">
        <v>7.1999992800000708E-6</v>
      </c>
      <c r="D143" s="158">
        <v>5.9999999999999968E-6</v>
      </c>
      <c r="E143" s="13">
        <v>2468.4100000000003</v>
      </c>
      <c r="F143" s="13">
        <v>7232.3040000000001</v>
      </c>
      <c r="G143" s="11">
        <v>-4246.1711999999998</v>
      </c>
      <c r="H143" s="11"/>
      <c r="I143" s="12">
        <v>0</v>
      </c>
      <c r="J143" s="12">
        <v>0</v>
      </c>
      <c r="K143" s="12">
        <v>0</v>
      </c>
      <c r="L143" s="11">
        <v>858</v>
      </c>
      <c r="M143" s="11"/>
      <c r="N143" s="12">
        <v>463.96799999999996</v>
      </c>
      <c r="O143" s="12">
        <v>9884.9951999999994</v>
      </c>
      <c r="P143" s="12">
        <v>0</v>
      </c>
      <c r="Q143" s="11">
        <v>0</v>
      </c>
      <c r="R143" s="11"/>
      <c r="S143" s="2">
        <v>266.21280000000002</v>
      </c>
      <c r="T143" s="2">
        <v>215</v>
      </c>
      <c r="U143" s="2">
        <v>481.21280000000002</v>
      </c>
    </row>
    <row r="144" spans="1:21">
      <c r="A144" s="9">
        <v>91301</v>
      </c>
      <c r="B144" s="10" t="s">
        <v>172</v>
      </c>
      <c r="C144" s="158">
        <v>7.3971992602800737E-3</v>
      </c>
      <c r="D144" s="158">
        <v>7.412999999999996E-3</v>
      </c>
      <c r="E144" s="13">
        <v>2836414.1671840004</v>
      </c>
      <c r="F144" s="13">
        <v>8935511.5920000002</v>
      </c>
      <c r="G144" s="11">
        <v>-4362469.1112000002</v>
      </c>
      <c r="H144" s="11"/>
      <c r="I144" s="12">
        <v>0</v>
      </c>
      <c r="J144" s="12">
        <v>0</v>
      </c>
      <c r="K144" s="12">
        <v>0</v>
      </c>
      <c r="L144" s="11">
        <v>0</v>
      </c>
      <c r="M144" s="11"/>
      <c r="N144" s="12">
        <v>476675.56799999997</v>
      </c>
      <c r="O144" s="12">
        <v>10155734.235199999</v>
      </c>
      <c r="P144" s="12">
        <v>0</v>
      </c>
      <c r="Q144" s="11">
        <v>82090</v>
      </c>
      <c r="R144" s="11"/>
      <c r="S144" s="2">
        <v>273504.07279999997</v>
      </c>
      <c r="T144" s="2">
        <v>-20574</v>
      </c>
      <c r="U144" s="2">
        <v>252930.07279999997</v>
      </c>
    </row>
    <row r="145" spans="1:21">
      <c r="A145" s="9">
        <v>91302</v>
      </c>
      <c r="B145" s="10" t="s">
        <v>173</v>
      </c>
      <c r="C145" s="158">
        <v>5.353999464600053E-4</v>
      </c>
      <c r="D145" s="158">
        <v>5.4199999999999962E-4</v>
      </c>
      <c r="E145" s="13">
        <v>248678</v>
      </c>
      <c r="F145" s="13">
        <v>653318.12799999991</v>
      </c>
      <c r="G145" s="11">
        <v>-315750.00839999999</v>
      </c>
      <c r="H145" s="11"/>
      <c r="I145" s="12">
        <v>0</v>
      </c>
      <c r="J145" s="12">
        <v>0</v>
      </c>
      <c r="K145" s="12">
        <v>0</v>
      </c>
      <c r="L145" s="11">
        <v>23489</v>
      </c>
      <c r="M145" s="11"/>
      <c r="N145" s="12">
        <v>34501.175999999999</v>
      </c>
      <c r="O145" s="12">
        <v>735059.22640000004</v>
      </c>
      <c r="P145" s="12">
        <v>0</v>
      </c>
      <c r="Q145" s="11">
        <v>0</v>
      </c>
      <c r="R145" s="11"/>
      <c r="S145" s="2">
        <v>19795.8796</v>
      </c>
      <c r="T145" s="2">
        <v>5887</v>
      </c>
      <c r="U145" s="2">
        <v>25682.8796</v>
      </c>
    </row>
    <row r="146" spans="1:21">
      <c r="A146" s="9">
        <v>91306</v>
      </c>
      <c r="B146" s="10" t="s">
        <v>174</v>
      </c>
      <c r="C146" s="158">
        <v>1.4652998534700143E-3</v>
      </c>
      <c r="D146" s="158">
        <v>1.4299999999999992E-3</v>
      </c>
      <c r="E146" s="13">
        <v>629013.69999999995</v>
      </c>
      <c r="F146" s="13">
        <v>1723699.12</v>
      </c>
      <c r="G146" s="11">
        <v>-864154.81379999989</v>
      </c>
      <c r="H146" s="11"/>
      <c r="I146" s="12">
        <v>0</v>
      </c>
      <c r="J146" s="12">
        <v>0</v>
      </c>
      <c r="K146" s="12">
        <v>0</v>
      </c>
      <c r="L146" s="11">
        <v>74473</v>
      </c>
      <c r="M146" s="11"/>
      <c r="N146" s="12">
        <v>94423.931999999986</v>
      </c>
      <c r="O146" s="12">
        <v>2011733.8147999998</v>
      </c>
      <c r="P146" s="12">
        <v>0</v>
      </c>
      <c r="Q146" s="11">
        <v>0</v>
      </c>
      <c r="R146" s="11"/>
      <c r="S146" s="2">
        <v>54178.002199999995</v>
      </c>
      <c r="T146" s="2">
        <v>18665</v>
      </c>
      <c r="U146" s="2">
        <v>72843.002199999988</v>
      </c>
    </row>
    <row r="147" spans="1:21">
      <c r="A147" s="9">
        <v>91308</v>
      </c>
      <c r="B147" s="10" t="s">
        <v>175</v>
      </c>
      <c r="C147" s="158">
        <v>1.8979998102000188E-4</v>
      </c>
      <c r="D147" s="158">
        <v>1.6999999999999993E-4</v>
      </c>
      <c r="E147" s="13">
        <v>62456.750000000007</v>
      </c>
      <c r="F147" s="13">
        <v>204915.28000000003</v>
      </c>
      <c r="G147" s="11">
        <v>-111933.7908</v>
      </c>
      <c r="H147" s="11"/>
      <c r="I147" s="12">
        <v>0</v>
      </c>
      <c r="J147" s="12">
        <v>0</v>
      </c>
      <c r="K147" s="12">
        <v>0</v>
      </c>
      <c r="L147" s="11">
        <v>9117</v>
      </c>
      <c r="M147" s="11"/>
      <c r="N147" s="12">
        <v>12230.712</v>
      </c>
      <c r="O147" s="12">
        <v>260579.45680000001</v>
      </c>
      <c r="P147" s="12">
        <v>0</v>
      </c>
      <c r="Q147" s="11">
        <v>0</v>
      </c>
      <c r="R147" s="11"/>
      <c r="S147" s="2">
        <v>7017.6652000000004</v>
      </c>
      <c r="T147" s="2">
        <v>2285</v>
      </c>
      <c r="U147" s="2">
        <v>9302.6651999999995</v>
      </c>
    </row>
    <row r="148" spans="1:21">
      <c r="A148" s="9">
        <v>91311</v>
      </c>
      <c r="B148" s="10" t="s">
        <v>176</v>
      </c>
      <c r="C148" s="158">
        <v>7.4553992544600734E-3</v>
      </c>
      <c r="D148" s="158">
        <v>7.9079999999999949E-3</v>
      </c>
      <c r="E148" s="13">
        <v>2979012.2178320005</v>
      </c>
      <c r="F148" s="13">
        <v>9532176.6720000003</v>
      </c>
      <c r="G148" s="11">
        <v>-4396792.3284</v>
      </c>
      <c r="H148" s="11"/>
      <c r="I148" s="12">
        <v>0</v>
      </c>
      <c r="J148" s="12">
        <v>0</v>
      </c>
      <c r="K148" s="12">
        <v>0</v>
      </c>
      <c r="L148" s="11">
        <v>0</v>
      </c>
      <c r="M148" s="11"/>
      <c r="N148" s="12">
        <v>480425.97600000002</v>
      </c>
      <c r="O148" s="12">
        <v>10235637.9464</v>
      </c>
      <c r="P148" s="12">
        <v>0</v>
      </c>
      <c r="Q148" s="11">
        <v>407439</v>
      </c>
      <c r="R148" s="11"/>
      <c r="S148" s="2">
        <v>275655.9596</v>
      </c>
      <c r="T148" s="2">
        <v>-102115</v>
      </c>
      <c r="U148" s="2">
        <v>173540.9596</v>
      </c>
    </row>
    <row r="149" spans="1:21">
      <c r="A149" s="9">
        <v>91317</v>
      </c>
      <c r="B149" s="10" t="s">
        <v>177</v>
      </c>
      <c r="C149" s="158">
        <v>9.4799990520000939E-5</v>
      </c>
      <c r="D149" s="158">
        <v>1.0299999999999994E-4</v>
      </c>
      <c r="E149" s="13">
        <v>43102.17</v>
      </c>
      <c r="F149" s="13">
        <v>124154.552</v>
      </c>
      <c r="G149" s="11">
        <v>-55907.9208</v>
      </c>
      <c r="H149" s="11"/>
      <c r="I149" s="12">
        <v>0</v>
      </c>
      <c r="J149" s="12">
        <v>0</v>
      </c>
      <c r="K149" s="12">
        <v>0</v>
      </c>
      <c r="L149" s="11">
        <v>0</v>
      </c>
      <c r="M149" s="11"/>
      <c r="N149" s="12">
        <v>6108.9120000000003</v>
      </c>
      <c r="O149" s="12">
        <v>130152.4368</v>
      </c>
      <c r="P149" s="12">
        <v>0</v>
      </c>
      <c r="Q149" s="11">
        <v>3364</v>
      </c>
      <c r="R149" s="11"/>
      <c r="S149" s="2">
        <v>3505.1352000000002</v>
      </c>
      <c r="T149" s="2">
        <v>-843</v>
      </c>
      <c r="U149" s="2">
        <v>2662.1352000000002</v>
      </c>
    </row>
    <row r="150" spans="1:21">
      <c r="A150" s="9">
        <v>91321</v>
      </c>
      <c r="B150" s="10" t="s">
        <v>178</v>
      </c>
      <c r="C150" s="158">
        <v>5.2799994720000522E-5</v>
      </c>
      <c r="D150" s="158">
        <v>5.0999999999999972E-5</v>
      </c>
      <c r="E150" s="13">
        <v>21080.720000000001</v>
      </c>
      <c r="F150" s="13">
        <v>61474.584000000003</v>
      </c>
      <c r="G150" s="11">
        <v>-31138.588800000001</v>
      </c>
      <c r="H150" s="11"/>
      <c r="I150" s="12">
        <v>0</v>
      </c>
      <c r="J150" s="12">
        <v>0</v>
      </c>
      <c r="K150" s="12">
        <v>0</v>
      </c>
      <c r="L150" s="11">
        <v>1927</v>
      </c>
      <c r="M150" s="11"/>
      <c r="N150" s="12">
        <v>3402.4320000000002</v>
      </c>
      <c r="O150" s="12">
        <v>72489.964800000002</v>
      </c>
      <c r="P150" s="12">
        <v>0</v>
      </c>
      <c r="Q150" s="11">
        <v>0</v>
      </c>
      <c r="R150" s="11"/>
      <c r="S150" s="2">
        <v>1952.2272</v>
      </c>
      <c r="T150" s="2">
        <v>483</v>
      </c>
      <c r="U150" s="2">
        <v>2435.2272000000003</v>
      </c>
    </row>
    <row r="151" spans="1:21">
      <c r="A151" s="9">
        <v>91327</v>
      </c>
      <c r="B151" s="10" t="s">
        <v>179</v>
      </c>
      <c r="C151" s="158">
        <v>1.1599998840000114E-5</v>
      </c>
      <c r="D151" s="158">
        <v>1.0999999999999993E-5</v>
      </c>
      <c r="E151" s="13">
        <v>4036.0700000000006</v>
      </c>
      <c r="F151" s="13">
        <v>13259.224</v>
      </c>
      <c r="G151" s="11">
        <v>-6841.0536000000002</v>
      </c>
      <c r="H151" s="11"/>
      <c r="I151" s="12">
        <v>0</v>
      </c>
      <c r="J151" s="12">
        <v>0</v>
      </c>
      <c r="K151" s="12">
        <v>0</v>
      </c>
      <c r="L151" s="11">
        <v>144</v>
      </c>
      <c r="M151" s="11"/>
      <c r="N151" s="12">
        <v>747.50400000000002</v>
      </c>
      <c r="O151" s="12">
        <v>15925.8256</v>
      </c>
      <c r="P151" s="12">
        <v>0</v>
      </c>
      <c r="Q151" s="11">
        <v>0</v>
      </c>
      <c r="R151" s="11"/>
      <c r="S151" s="2">
        <v>428.89840000000004</v>
      </c>
      <c r="T151" s="2">
        <v>36</v>
      </c>
      <c r="U151" s="2">
        <v>464.89840000000004</v>
      </c>
    </row>
    <row r="152" spans="1:21">
      <c r="A152" s="9">
        <v>91331</v>
      </c>
      <c r="B152" s="10" t="s">
        <v>180</v>
      </c>
      <c r="C152" s="158">
        <v>2.9924997007500296E-3</v>
      </c>
      <c r="D152" s="158">
        <v>3.1309999999999979E-3</v>
      </c>
      <c r="E152" s="13">
        <v>992728.24573600001</v>
      </c>
      <c r="F152" s="13">
        <v>3774057.304</v>
      </c>
      <c r="G152" s="11">
        <v>-1764814.905</v>
      </c>
      <c r="H152" s="11"/>
      <c r="I152" s="12">
        <v>0</v>
      </c>
      <c r="J152" s="12">
        <v>0</v>
      </c>
      <c r="K152" s="12">
        <v>0</v>
      </c>
      <c r="L152" s="11">
        <v>0</v>
      </c>
      <c r="M152" s="11"/>
      <c r="N152" s="12">
        <v>192836.69999999998</v>
      </c>
      <c r="O152" s="12">
        <v>4108451.13</v>
      </c>
      <c r="P152" s="12">
        <v>0</v>
      </c>
      <c r="Q152" s="11">
        <v>284260</v>
      </c>
      <c r="R152" s="11"/>
      <c r="S152" s="2">
        <v>110644.69499999999</v>
      </c>
      <c r="T152" s="2">
        <v>-71243</v>
      </c>
      <c r="U152" s="2">
        <v>39401.694999999992</v>
      </c>
    </row>
    <row r="153" spans="1:21">
      <c r="A153" s="9">
        <v>91341</v>
      </c>
      <c r="B153" s="10" t="s">
        <v>181</v>
      </c>
      <c r="C153" s="158">
        <v>1.8299998170000182E-5</v>
      </c>
      <c r="D153" s="158">
        <v>1.699999999999999E-5</v>
      </c>
      <c r="E153" s="13">
        <v>6509.43</v>
      </c>
      <c r="F153" s="13">
        <v>20491.527999999998</v>
      </c>
      <c r="G153" s="11">
        <v>-10792.3518</v>
      </c>
      <c r="H153" s="11"/>
      <c r="I153" s="12">
        <v>0</v>
      </c>
      <c r="J153" s="12">
        <v>0</v>
      </c>
      <c r="K153" s="12">
        <v>0</v>
      </c>
      <c r="L153" s="11">
        <v>682</v>
      </c>
      <c r="M153" s="11"/>
      <c r="N153" s="12">
        <v>1179.252</v>
      </c>
      <c r="O153" s="12">
        <v>25124.362800000003</v>
      </c>
      <c r="P153" s="12">
        <v>0</v>
      </c>
      <c r="Q153" s="11">
        <v>0</v>
      </c>
      <c r="R153" s="11"/>
      <c r="S153" s="2">
        <v>676.62420000000009</v>
      </c>
      <c r="T153" s="2">
        <v>171</v>
      </c>
      <c r="U153" s="2">
        <v>847.62420000000009</v>
      </c>
    </row>
    <row r="154" spans="1:21">
      <c r="A154" s="9">
        <v>91401</v>
      </c>
      <c r="B154" s="10" t="s">
        <v>182</v>
      </c>
      <c r="C154" s="158">
        <v>3.4860996513900342E-3</v>
      </c>
      <c r="D154" s="158">
        <v>3.4429999999999977E-3</v>
      </c>
      <c r="E154" s="13">
        <v>1366045.88408</v>
      </c>
      <c r="F154" s="13">
        <v>4150137.1119999997</v>
      </c>
      <c r="G154" s="11">
        <v>-2055913.5305999999</v>
      </c>
      <c r="H154" s="11"/>
      <c r="I154" s="12">
        <v>0</v>
      </c>
      <c r="J154" s="12">
        <v>0</v>
      </c>
      <c r="K154" s="12">
        <v>0</v>
      </c>
      <c r="L154" s="11">
        <v>33476</v>
      </c>
      <c r="M154" s="11"/>
      <c r="N154" s="12">
        <v>224644.28399999999</v>
      </c>
      <c r="O154" s="12">
        <v>4786122.4676000001</v>
      </c>
      <c r="P154" s="12">
        <v>0</v>
      </c>
      <c r="Q154" s="11">
        <v>0</v>
      </c>
      <c r="R154" s="11"/>
      <c r="S154" s="2">
        <v>128895.06139999999</v>
      </c>
      <c r="T154" s="2">
        <v>8390</v>
      </c>
      <c r="U154" s="2">
        <v>137285.06140000001</v>
      </c>
    </row>
    <row r="155" spans="1:21">
      <c r="A155" s="9">
        <v>91411</v>
      </c>
      <c r="B155" s="10" t="s">
        <v>183</v>
      </c>
      <c r="C155" s="158">
        <v>3.1929996807000317E-4</v>
      </c>
      <c r="D155" s="158">
        <v>3.3199999999999983E-4</v>
      </c>
      <c r="E155" s="13">
        <v>134326.48295199999</v>
      </c>
      <c r="F155" s="13">
        <v>400187.48800000001</v>
      </c>
      <c r="G155" s="11">
        <v>-188305.89780000001</v>
      </c>
      <c r="H155" s="11"/>
      <c r="I155" s="12">
        <v>0</v>
      </c>
      <c r="J155" s="12">
        <v>0</v>
      </c>
      <c r="K155" s="12">
        <v>0</v>
      </c>
      <c r="L155" s="11">
        <v>0</v>
      </c>
      <c r="M155" s="11"/>
      <c r="N155" s="12">
        <v>20575.691999999999</v>
      </c>
      <c r="O155" s="12">
        <v>438372.07880000002</v>
      </c>
      <c r="P155" s="12">
        <v>0</v>
      </c>
      <c r="Q155" s="11">
        <v>5618</v>
      </c>
      <c r="R155" s="11"/>
      <c r="S155" s="2">
        <v>11805.798200000001</v>
      </c>
      <c r="T155" s="2">
        <v>-1408</v>
      </c>
      <c r="U155" s="2">
        <v>10397.798200000001</v>
      </c>
    </row>
    <row r="156" spans="1:21">
      <c r="A156" s="9">
        <v>91417</v>
      </c>
      <c r="B156" s="10" t="s">
        <v>184</v>
      </c>
      <c r="C156" s="158">
        <v>1.0399998960000103E-5</v>
      </c>
      <c r="D156" s="158">
        <v>4.999999999999997E-6</v>
      </c>
      <c r="E156" s="13">
        <v>4942.3099999999995</v>
      </c>
      <c r="F156" s="13">
        <v>6026.92</v>
      </c>
      <c r="G156" s="11">
        <v>-6133.3584000000001</v>
      </c>
      <c r="H156" s="11"/>
      <c r="I156" s="12">
        <v>0</v>
      </c>
      <c r="J156" s="12">
        <v>0</v>
      </c>
      <c r="K156" s="12">
        <v>0</v>
      </c>
      <c r="L156" s="11">
        <v>5873</v>
      </c>
      <c r="M156" s="11"/>
      <c r="N156" s="12">
        <v>670.17600000000004</v>
      </c>
      <c r="O156" s="12">
        <v>14278.3264</v>
      </c>
      <c r="P156" s="12">
        <v>0</v>
      </c>
      <c r="Q156" s="11">
        <v>0</v>
      </c>
      <c r="R156" s="11"/>
      <c r="S156" s="2">
        <v>384.52960000000002</v>
      </c>
      <c r="T156" s="2">
        <v>1472</v>
      </c>
      <c r="U156" s="2">
        <v>1856.5296000000001</v>
      </c>
    </row>
    <row r="157" spans="1:21">
      <c r="A157" s="9">
        <v>91421</v>
      </c>
      <c r="B157" s="10" t="s">
        <v>185</v>
      </c>
      <c r="C157" s="158">
        <v>8.4399991560000831E-5</v>
      </c>
      <c r="D157" s="158">
        <v>7.8999999999999955E-5</v>
      </c>
      <c r="E157" s="13">
        <v>33245.33</v>
      </c>
      <c r="F157" s="13">
        <v>95225.335999999996</v>
      </c>
      <c r="G157" s="11">
        <v>-49774.562400000003</v>
      </c>
      <c r="H157" s="11"/>
      <c r="I157" s="12">
        <v>0</v>
      </c>
      <c r="J157" s="12">
        <v>0</v>
      </c>
      <c r="K157" s="12">
        <v>0</v>
      </c>
      <c r="L157" s="11">
        <v>5147</v>
      </c>
      <c r="M157" s="11"/>
      <c r="N157" s="12">
        <v>5438.7359999999999</v>
      </c>
      <c r="O157" s="12">
        <v>115874.11040000001</v>
      </c>
      <c r="P157" s="12">
        <v>0</v>
      </c>
      <c r="Q157" s="11">
        <v>0</v>
      </c>
      <c r="R157" s="11"/>
      <c r="S157" s="2">
        <v>3120.6056000000003</v>
      </c>
      <c r="T157" s="2">
        <v>1290</v>
      </c>
      <c r="U157" s="2">
        <v>4410.6056000000008</v>
      </c>
    </row>
    <row r="158" spans="1:21">
      <c r="A158" s="9">
        <v>91423</v>
      </c>
      <c r="B158" s="10" t="s">
        <v>186</v>
      </c>
      <c r="C158" s="158">
        <v>2.2799997720000222E-5</v>
      </c>
      <c r="D158" s="158">
        <v>3.8999999999999979E-5</v>
      </c>
      <c r="E158" s="13">
        <v>18314.789999999997</v>
      </c>
      <c r="F158" s="13">
        <v>47009.976000000002</v>
      </c>
      <c r="G158" s="11">
        <v>-13446.208799999999</v>
      </c>
      <c r="H158" s="11"/>
      <c r="I158" s="12">
        <v>0</v>
      </c>
      <c r="J158" s="12">
        <v>0</v>
      </c>
      <c r="K158" s="12">
        <v>0</v>
      </c>
      <c r="L158" s="11">
        <v>0</v>
      </c>
      <c r="M158" s="11"/>
      <c r="N158" s="12">
        <v>1469.232</v>
      </c>
      <c r="O158" s="12">
        <v>31302.484799999998</v>
      </c>
      <c r="P158" s="12">
        <v>0</v>
      </c>
      <c r="Q158" s="11">
        <v>8164</v>
      </c>
      <c r="R158" s="11"/>
      <c r="S158" s="2">
        <v>843.0071999999999</v>
      </c>
      <c r="T158" s="2">
        <v>-2046</v>
      </c>
      <c r="U158" s="2">
        <v>-1202.9928</v>
      </c>
    </row>
    <row r="159" spans="1:21">
      <c r="A159" s="9">
        <v>91431</v>
      </c>
      <c r="B159" s="10" t="s">
        <v>187</v>
      </c>
      <c r="C159" s="158">
        <v>1.5959998404000157E-4</v>
      </c>
      <c r="D159" s="158">
        <v>1.6199999999999993E-4</v>
      </c>
      <c r="E159" s="13">
        <v>65013.826944</v>
      </c>
      <c r="F159" s="13">
        <v>195272.20800000001</v>
      </c>
      <c r="G159" s="11">
        <v>-94123.461599999995</v>
      </c>
      <c r="H159" s="11"/>
      <c r="I159" s="12">
        <v>0</v>
      </c>
      <c r="J159" s="12">
        <v>0</v>
      </c>
      <c r="K159" s="12">
        <v>0</v>
      </c>
      <c r="L159" s="11">
        <v>0</v>
      </c>
      <c r="M159" s="11"/>
      <c r="N159" s="12">
        <v>10284.624</v>
      </c>
      <c r="O159" s="12">
        <v>219117.39360000001</v>
      </c>
      <c r="P159" s="12">
        <v>0</v>
      </c>
      <c r="Q159" s="11">
        <v>706</v>
      </c>
      <c r="R159" s="11"/>
      <c r="S159" s="2">
        <v>5901.0504000000001</v>
      </c>
      <c r="T159" s="2">
        <v>-177</v>
      </c>
      <c r="U159" s="2">
        <v>5724.0504000000001</v>
      </c>
    </row>
    <row r="160" spans="1:21">
      <c r="A160" s="9">
        <v>91441</v>
      </c>
      <c r="B160" s="10" t="s">
        <v>188</v>
      </c>
      <c r="C160" s="158">
        <v>7.7429992257000769E-4</v>
      </c>
      <c r="D160" s="158">
        <v>7.6999999999999953E-4</v>
      </c>
      <c r="E160" s="13">
        <v>222421.44999999995</v>
      </c>
      <c r="F160" s="13">
        <v>928145.67999999993</v>
      </c>
      <c r="G160" s="11">
        <v>-456640.32780000003</v>
      </c>
      <c r="H160" s="11"/>
      <c r="I160" s="12">
        <v>0</v>
      </c>
      <c r="J160" s="12">
        <v>0</v>
      </c>
      <c r="K160" s="12">
        <v>0</v>
      </c>
      <c r="L160" s="11">
        <v>0</v>
      </c>
      <c r="M160" s="11"/>
      <c r="N160" s="12">
        <v>49895.892</v>
      </c>
      <c r="O160" s="12">
        <v>1063048.8588</v>
      </c>
      <c r="P160" s="12">
        <v>0</v>
      </c>
      <c r="Q160" s="11">
        <v>62408</v>
      </c>
      <c r="R160" s="11"/>
      <c r="S160" s="2">
        <v>28628.968199999999</v>
      </c>
      <c r="T160" s="2">
        <v>-15641</v>
      </c>
      <c r="U160" s="2">
        <v>12987.968199999999</v>
      </c>
    </row>
    <row r="161" spans="1:21">
      <c r="A161" s="9">
        <v>91451</v>
      </c>
      <c r="B161" s="10" t="s">
        <v>189</v>
      </c>
      <c r="C161" s="158">
        <v>1.712099828790017E-3</v>
      </c>
      <c r="D161" s="158">
        <v>1.7479999999999989E-3</v>
      </c>
      <c r="E161" s="13">
        <v>598018.07533599995</v>
      </c>
      <c r="F161" s="13">
        <v>2107011.2319999998</v>
      </c>
      <c r="G161" s="11">
        <v>-1009704.1266000001</v>
      </c>
      <c r="H161" s="11"/>
      <c r="I161" s="12">
        <v>0</v>
      </c>
      <c r="J161" s="12">
        <v>0</v>
      </c>
      <c r="K161" s="12">
        <v>0</v>
      </c>
      <c r="L161" s="11">
        <v>0</v>
      </c>
      <c r="M161" s="11"/>
      <c r="N161" s="12">
        <v>110327.724</v>
      </c>
      <c r="O161" s="12">
        <v>2350569.4835999999</v>
      </c>
      <c r="P161" s="12">
        <v>0</v>
      </c>
      <c r="Q161" s="11">
        <v>96833</v>
      </c>
      <c r="R161" s="11"/>
      <c r="S161" s="2">
        <v>63303.185400000002</v>
      </c>
      <c r="T161" s="2">
        <v>-24269</v>
      </c>
      <c r="U161" s="2">
        <v>39034.185400000002</v>
      </c>
    </row>
    <row r="162" spans="1:21">
      <c r="A162" s="9">
        <v>91457</v>
      </c>
      <c r="B162" s="10" t="s">
        <v>190</v>
      </c>
      <c r="C162" s="158">
        <v>2.7099997290000269E-5</v>
      </c>
      <c r="D162" s="158">
        <v>2.6999999999999982E-5</v>
      </c>
      <c r="E162" s="13">
        <v>11936.6</v>
      </c>
      <c r="F162" s="13">
        <v>32545.367999999999</v>
      </c>
      <c r="G162" s="11">
        <v>-15982.116600000001</v>
      </c>
      <c r="H162" s="11"/>
      <c r="I162" s="12">
        <v>0</v>
      </c>
      <c r="J162" s="12">
        <v>0</v>
      </c>
      <c r="K162" s="12">
        <v>0</v>
      </c>
      <c r="L162" s="11">
        <v>1085</v>
      </c>
      <c r="M162" s="11"/>
      <c r="N162" s="12">
        <v>1746.3240000000001</v>
      </c>
      <c r="O162" s="12">
        <v>37206.0236</v>
      </c>
      <c r="P162" s="12">
        <v>0</v>
      </c>
      <c r="Q162" s="11">
        <v>0</v>
      </c>
      <c r="R162" s="11"/>
      <c r="S162" s="2">
        <v>1001.9954</v>
      </c>
      <c r="T162" s="2">
        <v>272</v>
      </c>
      <c r="U162" s="2">
        <v>1273.9954</v>
      </c>
    </row>
    <row r="163" spans="1:21">
      <c r="A163" s="9">
        <v>91461</v>
      </c>
      <c r="B163" s="10" t="s">
        <v>191</v>
      </c>
      <c r="C163" s="158">
        <v>5.9999994000000598E-6</v>
      </c>
      <c r="D163" s="158">
        <v>5.9999999999999968E-6</v>
      </c>
      <c r="E163" s="13">
        <v>2995.31</v>
      </c>
      <c r="F163" s="13">
        <v>7232.3040000000001</v>
      </c>
      <c r="G163" s="11">
        <v>-3538.4760000000001</v>
      </c>
      <c r="H163" s="11"/>
      <c r="I163" s="12">
        <v>0</v>
      </c>
      <c r="J163" s="12">
        <v>0</v>
      </c>
      <c r="K163" s="12">
        <v>0</v>
      </c>
      <c r="L163" s="11">
        <v>503</v>
      </c>
      <c r="M163" s="11"/>
      <c r="N163" s="12">
        <v>386.64</v>
      </c>
      <c r="O163" s="12">
        <v>8237.496000000001</v>
      </c>
      <c r="P163" s="12">
        <v>0</v>
      </c>
      <c r="Q163" s="11">
        <v>0</v>
      </c>
      <c r="R163" s="11"/>
      <c r="S163" s="2">
        <v>221.84399999999999</v>
      </c>
      <c r="T163" s="2">
        <v>126</v>
      </c>
      <c r="U163" s="2">
        <v>347.84399999999999</v>
      </c>
    </row>
    <row r="164" spans="1:21">
      <c r="A164" s="9">
        <v>91501</v>
      </c>
      <c r="B164" s="10" t="s">
        <v>192</v>
      </c>
      <c r="C164" s="158">
        <v>4.8879995112000474E-4</v>
      </c>
      <c r="D164" s="158">
        <v>4.5199999999999971E-4</v>
      </c>
      <c r="E164" s="13">
        <v>209130.80875200001</v>
      </c>
      <c r="F164" s="13">
        <v>544833.56799999997</v>
      </c>
      <c r="G164" s="11">
        <v>-288267.84479999996</v>
      </c>
      <c r="H164" s="11"/>
      <c r="I164" s="12">
        <v>0</v>
      </c>
      <c r="J164" s="12">
        <v>0</v>
      </c>
      <c r="K164" s="12">
        <v>0</v>
      </c>
      <c r="L164" s="11">
        <v>48403</v>
      </c>
      <c r="M164" s="11"/>
      <c r="N164" s="12">
        <v>31498.271999999997</v>
      </c>
      <c r="O164" s="12">
        <v>671081.34079999989</v>
      </c>
      <c r="P164" s="12">
        <v>0</v>
      </c>
      <c r="Q164" s="11">
        <v>0</v>
      </c>
      <c r="R164" s="11"/>
      <c r="S164" s="2">
        <v>18072.891199999998</v>
      </c>
      <c r="T164" s="2">
        <v>12131</v>
      </c>
      <c r="U164" s="2">
        <v>30203.891199999998</v>
      </c>
    </row>
    <row r="165" spans="1:21">
      <c r="A165" s="9">
        <v>91504</v>
      </c>
      <c r="B165" s="10" t="s">
        <v>193</v>
      </c>
      <c r="C165" s="158">
        <v>3.0999996900000308E-6</v>
      </c>
      <c r="D165" s="158">
        <v>2.9999999999999984E-6</v>
      </c>
      <c r="E165" s="13">
        <v>2741.5699999999993</v>
      </c>
      <c r="F165" s="13">
        <v>3616.152</v>
      </c>
      <c r="G165" s="11">
        <v>-1828.2126000000001</v>
      </c>
      <c r="H165" s="11"/>
      <c r="I165" s="12">
        <v>0</v>
      </c>
      <c r="J165" s="12">
        <v>0</v>
      </c>
      <c r="K165" s="12">
        <v>0</v>
      </c>
      <c r="L165" s="11">
        <v>1309</v>
      </c>
      <c r="M165" s="11"/>
      <c r="N165" s="12">
        <v>199.76400000000001</v>
      </c>
      <c r="O165" s="12">
        <v>4256.0396000000001</v>
      </c>
      <c r="P165" s="12">
        <v>0</v>
      </c>
      <c r="Q165" s="11">
        <v>0</v>
      </c>
      <c r="R165" s="11"/>
      <c r="S165" s="2">
        <v>114.6194</v>
      </c>
      <c r="T165" s="2">
        <v>328</v>
      </c>
      <c r="U165" s="2">
        <v>442.61939999999998</v>
      </c>
    </row>
    <row r="166" spans="1:21">
      <c r="A166" s="9">
        <v>91601</v>
      </c>
      <c r="B166" s="10" t="s">
        <v>194</v>
      </c>
      <c r="C166" s="158">
        <v>2.5687997431200252E-3</v>
      </c>
      <c r="D166" s="158">
        <v>2.4809999999999988E-3</v>
      </c>
      <c r="E166" s="13">
        <v>1062912.6275199999</v>
      </c>
      <c r="F166" s="13">
        <v>2990557.7040000004</v>
      </c>
      <c r="G166" s="11">
        <v>-1514939.5248</v>
      </c>
      <c r="H166" s="11"/>
      <c r="I166" s="12">
        <v>0</v>
      </c>
      <c r="J166" s="12">
        <v>0</v>
      </c>
      <c r="K166" s="12">
        <v>0</v>
      </c>
      <c r="L166" s="11">
        <v>123710</v>
      </c>
      <c r="M166" s="11"/>
      <c r="N166" s="12">
        <v>165533.47200000001</v>
      </c>
      <c r="O166" s="12">
        <v>3526746.6208000001</v>
      </c>
      <c r="P166" s="12">
        <v>0</v>
      </c>
      <c r="Q166" s="11">
        <v>0</v>
      </c>
      <c r="R166" s="11"/>
      <c r="S166" s="2">
        <v>94978.811199999996</v>
      </c>
      <c r="T166" s="2">
        <v>31005</v>
      </c>
      <c r="U166" s="2">
        <v>125983.8112</v>
      </c>
    </row>
    <row r="167" spans="1:21">
      <c r="A167" s="9">
        <v>91604</v>
      </c>
      <c r="B167" s="10" t="s">
        <v>195</v>
      </c>
      <c r="C167" s="158">
        <v>8.7299991270000862E-5</v>
      </c>
      <c r="D167" s="158">
        <v>9.2999999999999943E-5</v>
      </c>
      <c r="E167" s="13">
        <v>45211.820720000003</v>
      </c>
      <c r="F167" s="13">
        <v>112100.712</v>
      </c>
      <c r="G167" s="11">
        <v>-51484.825799999999</v>
      </c>
      <c r="H167" s="11"/>
      <c r="I167" s="12">
        <v>0</v>
      </c>
      <c r="J167" s="12">
        <v>0</v>
      </c>
      <c r="K167" s="12">
        <v>0</v>
      </c>
      <c r="L167" s="11">
        <v>3100</v>
      </c>
      <c r="M167" s="11"/>
      <c r="N167" s="12">
        <v>5625.6120000000001</v>
      </c>
      <c r="O167" s="12">
        <v>119855.56679999999</v>
      </c>
      <c r="P167" s="12">
        <v>0</v>
      </c>
      <c r="Q167" s="11">
        <v>0</v>
      </c>
      <c r="R167" s="11"/>
      <c r="S167" s="2">
        <v>3227.8301999999999</v>
      </c>
      <c r="T167" s="2">
        <v>777</v>
      </c>
      <c r="U167" s="2">
        <v>4004.8301999999999</v>
      </c>
    </row>
    <row r="168" spans="1:21">
      <c r="A168" s="9">
        <v>91608</v>
      </c>
      <c r="B168" s="10" t="s">
        <v>196</v>
      </c>
      <c r="C168" s="158">
        <v>1.6559998344000161E-4</v>
      </c>
      <c r="D168" s="158">
        <v>1.3599999999999992E-4</v>
      </c>
      <c r="E168" s="13">
        <v>34082</v>
      </c>
      <c r="F168" s="13">
        <v>163932.22399999999</v>
      </c>
      <c r="G168" s="11">
        <v>-97661.93759999999</v>
      </c>
      <c r="H168" s="11"/>
      <c r="I168" s="12">
        <v>0</v>
      </c>
      <c r="J168" s="12">
        <v>0</v>
      </c>
      <c r="K168" s="12">
        <v>0</v>
      </c>
      <c r="L168" s="11">
        <v>3511</v>
      </c>
      <c r="M168" s="11"/>
      <c r="N168" s="12">
        <v>10671.263999999999</v>
      </c>
      <c r="O168" s="12">
        <v>227354.88959999999</v>
      </c>
      <c r="P168" s="12">
        <v>0</v>
      </c>
      <c r="Q168" s="11">
        <v>0</v>
      </c>
      <c r="R168" s="11"/>
      <c r="S168" s="2">
        <v>6122.8943999999992</v>
      </c>
      <c r="T168" s="2">
        <v>880</v>
      </c>
      <c r="U168" s="2">
        <v>7002.8943999999992</v>
      </c>
    </row>
    <row r="169" spans="1:21">
      <c r="A169" s="9">
        <v>91611</v>
      </c>
      <c r="B169" s="10" t="s">
        <v>197</v>
      </c>
      <c r="C169" s="158">
        <v>1.2435998756400123E-3</v>
      </c>
      <c r="D169" s="158">
        <v>1.1219999999999993E-3</v>
      </c>
      <c r="E169" s="13">
        <v>418885.91807999997</v>
      </c>
      <c r="F169" s="13">
        <v>1352440.848</v>
      </c>
      <c r="G169" s="11">
        <v>-733408.12560000003</v>
      </c>
      <c r="H169" s="11"/>
      <c r="I169" s="12">
        <v>0</v>
      </c>
      <c r="J169" s="12">
        <v>0</v>
      </c>
      <c r="K169" s="12">
        <v>0</v>
      </c>
      <c r="L169" s="11">
        <v>59611</v>
      </c>
      <c r="M169" s="11"/>
      <c r="N169" s="12">
        <v>80137.584000000003</v>
      </c>
      <c r="O169" s="12">
        <v>1707358.3376000002</v>
      </c>
      <c r="P169" s="12">
        <v>0</v>
      </c>
      <c r="Q169" s="11">
        <v>0</v>
      </c>
      <c r="R169" s="11"/>
      <c r="S169" s="2">
        <v>45980.866400000006</v>
      </c>
      <c r="T169" s="2">
        <v>14940</v>
      </c>
      <c r="U169" s="2">
        <v>60920.866400000006</v>
      </c>
    </row>
    <row r="170" spans="1:21">
      <c r="A170" s="9">
        <v>91621</v>
      </c>
      <c r="B170" s="10" t="s">
        <v>198</v>
      </c>
      <c r="C170" s="158">
        <v>2.2759997724000226E-4</v>
      </c>
      <c r="D170" s="158">
        <v>2.6999999999999984E-4</v>
      </c>
      <c r="E170" s="13">
        <v>92121.330455999996</v>
      </c>
      <c r="F170" s="13">
        <v>325453.68</v>
      </c>
      <c r="G170" s="11">
        <v>-134226.18960000001</v>
      </c>
      <c r="H170" s="11"/>
      <c r="I170" s="12">
        <v>0</v>
      </c>
      <c r="J170" s="12">
        <v>0</v>
      </c>
      <c r="K170" s="12">
        <v>0</v>
      </c>
      <c r="L170" s="11">
        <v>0</v>
      </c>
      <c r="M170" s="11"/>
      <c r="N170" s="12">
        <v>14666.544</v>
      </c>
      <c r="O170" s="12">
        <v>312475.68160000001</v>
      </c>
      <c r="P170" s="12">
        <v>0</v>
      </c>
      <c r="Q170" s="11">
        <v>39046</v>
      </c>
      <c r="R170" s="11"/>
      <c r="S170" s="2">
        <v>8415.2824000000001</v>
      </c>
      <c r="T170" s="2">
        <v>-9786</v>
      </c>
      <c r="U170" s="2">
        <v>-1370.7175999999999</v>
      </c>
    </row>
    <row r="171" spans="1:21">
      <c r="A171" s="9">
        <v>91631</v>
      </c>
      <c r="B171" s="10" t="s">
        <v>199</v>
      </c>
      <c r="C171" s="158">
        <v>5.1999994800000515E-4</v>
      </c>
      <c r="D171" s="158">
        <v>5.1299999999999968E-4</v>
      </c>
      <c r="E171" s="13">
        <v>189874.18656</v>
      </c>
      <c r="F171" s="13">
        <v>618361.99199999997</v>
      </c>
      <c r="G171" s="11">
        <v>-306667.92</v>
      </c>
      <c r="H171" s="11"/>
      <c r="I171" s="12">
        <v>0</v>
      </c>
      <c r="J171" s="12">
        <v>0</v>
      </c>
      <c r="K171" s="12">
        <v>0</v>
      </c>
      <c r="L171" s="11">
        <v>0</v>
      </c>
      <c r="M171" s="11"/>
      <c r="N171" s="12">
        <v>33508.799999999996</v>
      </c>
      <c r="O171" s="12">
        <v>713916.32</v>
      </c>
      <c r="P171" s="12">
        <v>0</v>
      </c>
      <c r="Q171" s="11">
        <v>5562</v>
      </c>
      <c r="R171" s="11"/>
      <c r="S171" s="2">
        <v>19226.48</v>
      </c>
      <c r="T171" s="2">
        <v>-1394</v>
      </c>
      <c r="U171" s="2">
        <v>17832.48</v>
      </c>
    </row>
    <row r="172" spans="1:21">
      <c r="A172" s="9">
        <v>91633</v>
      </c>
      <c r="B172" s="10" t="s">
        <v>200</v>
      </c>
      <c r="C172" s="158">
        <v>3.4599996540000339E-5</v>
      </c>
      <c r="D172" s="158">
        <v>3.4999999999999977E-5</v>
      </c>
      <c r="E172" s="13">
        <v>13232.279999999999</v>
      </c>
      <c r="F172" s="13">
        <v>42188.439999999995</v>
      </c>
      <c r="G172" s="11">
        <v>-20405.211599999999</v>
      </c>
      <c r="H172" s="11"/>
      <c r="I172" s="12">
        <v>0</v>
      </c>
      <c r="J172" s="12">
        <v>0</v>
      </c>
      <c r="K172" s="12">
        <v>0</v>
      </c>
      <c r="L172" s="11">
        <v>0</v>
      </c>
      <c r="M172" s="11"/>
      <c r="N172" s="12">
        <v>2229.6240000000003</v>
      </c>
      <c r="O172" s="12">
        <v>47502.893600000003</v>
      </c>
      <c r="P172" s="12">
        <v>0</v>
      </c>
      <c r="Q172" s="11">
        <v>726</v>
      </c>
      <c r="R172" s="11"/>
      <c r="S172" s="2">
        <v>1279.3004000000001</v>
      </c>
      <c r="T172" s="2">
        <v>-182</v>
      </c>
      <c r="U172" s="2">
        <v>1097.3004000000001</v>
      </c>
    </row>
    <row r="173" spans="1:21">
      <c r="A173" s="9">
        <v>91641</v>
      </c>
      <c r="B173" s="10" t="s">
        <v>201</v>
      </c>
      <c r="C173" s="158">
        <v>3.181999681800031E-4</v>
      </c>
      <c r="D173" s="158">
        <v>3.1499999999999985E-4</v>
      </c>
      <c r="E173" s="13">
        <v>89710.638776000007</v>
      </c>
      <c r="F173" s="13">
        <v>379695.96</v>
      </c>
      <c r="G173" s="11">
        <v>-187657.17719999998</v>
      </c>
      <c r="H173" s="11"/>
      <c r="I173" s="12">
        <v>0</v>
      </c>
      <c r="J173" s="12">
        <v>0</v>
      </c>
      <c r="K173" s="12">
        <v>0</v>
      </c>
      <c r="L173" s="11">
        <v>0</v>
      </c>
      <c r="M173" s="11"/>
      <c r="N173" s="12">
        <v>20504.807999999997</v>
      </c>
      <c r="O173" s="12">
        <v>436861.87119999999</v>
      </c>
      <c r="P173" s="12">
        <v>0</v>
      </c>
      <c r="Q173" s="11">
        <v>25620</v>
      </c>
      <c r="R173" s="11"/>
      <c r="S173" s="2">
        <v>11765.1268</v>
      </c>
      <c r="T173" s="2">
        <v>-6421</v>
      </c>
      <c r="U173" s="2">
        <v>5344.1268</v>
      </c>
    </row>
    <row r="174" spans="1:21">
      <c r="A174" s="9">
        <v>91651</v>
      </c>
      <c r="B174" s="10" t="s">
        <v>202</v>
      </c>
      <c r="C174" s="158">
        <v>4.9469995053000489E-4</v>
      </c>
      <c r="D174" s="158">
        <v>4.9899999999999977E-4</v>
      </c>
      <c r="E174" s="13">
        <v>189680.95180800001</v>
      </c>
      <c r="F174" s="13">
        <v>601486.61600000004</v>
      </c>
      <c r="G174" s="11">
        <v>-291747.34620000003</v>
      </c>
      <c r="H174" s="11"/>
      <c r="I174" s="12">
        <v>0</v>
      </c>
      <c r="J174" s="12">
        <v>0</v>
      </c>
      <c r="K174" s="12">
        <v>0</v>
      </c>
      <c r="L174" s="11">
        <v>0</v>
      </c>
      <c r="M174" s="11"/>
      <c r="N174" s="12">
        <v>31878.468000000004</v>
      </c>
      <c r="O174" s="12">
        <v>679181.54520000005</v>
      </c>
      <c r="P174" s="12">
        <v>0</v>
      </c>
      <c r="Q174" s="11">
        <v>8622</v>
      </c>
      <c r="R174" s="11"/>
      <c r="S174" s="2">
        <v>18291.037800000002</v>
      </c>
      <c r="T174" s="2">
        <v>-2161</v>
      </c>
      <c r="U174" s="2">
        <v>16130.037800000002</v>
      </c>
    </row>
    <row r="175" spans="1:21">
      <c r="A175" s="9">
        <v>91661</v>
      </c>
      <c r="B175" s="10" t="s">
        <v>203</v>
      </c>
      <c r="C175" s="158">
        <v>1.8439998156000181E-4</v>
      </c>
      <c r="D175" s="158">
        <v>1.6599999999999991E-4</v>
      </c>
      <c r="E175" s="13">
        <v>48643.216552000013</v>
      </c>
      <c r="F175" s="13">
        <v>200093.74400000001</v>
      </c>
      <c r="G175" s="11">
        <v>-108749.1624</v>
      </c>
      <c r="H175" s="11"/>
      <c r="I175" s="12">
        <v>0</v>
      </c>
      <c r="J175" s="12">
        <v>0</v>
      </c>
      <c r="K175" s="12">
        <v>0</v>
      </c>
      <c r="L175" s="11">
        <v>0</v>
      </c>
      <c r="M175" s="11"/>
      <c r="N175" s="12">
        <v>11882.736000000001</v>
      </c>
      <c r="O175" s="12">
        <v>253165.71040000001</v>
      </c>
      <c r="P175" s="12">
        <v>0</v>
      </c>
      <c r="Q175" s="11">
        <v>1572</v>
      </c>
      <c r="R175" s="11"/>
      <c r="S175" s="2">
        <v>6818.0056000000004</v>
      </c>
      <c r="T175" s="2">
        <v>-394</v>
      </c>
      <c r="U175" s="2">
        <v>6424.0056000000004</v>
      </c>
    </row>
    <row r="176" spans="1:21">
      <c r="A176" s="9">
        <v>91671</v>
      </c>
      <c r="B176" s="10" t="s">
        <v>204</v>
      </c>
      <c r="C176" s="158">
        <v>6.9799993020000687E-5</v>
      </c>
      <c r="D176" s="158">
        <v>6.9999999999999953E-5</v>
      </c>
      <c r="E176" s="13">
        <v>31856.17524</v>
      </c>
      <c r="F176" s="13">
        <v>84376.87999999999</v>
      </c>
      <c r="G176" s="11">
        <v>-41164.270799999998</v>
      </c>
      <c r="H176" s="11"/>
      <c r="I176" s="12">
        <v>0</v>
      </c>
      <c r="J176" s="12">
        <v>0</v>
      </c>
      <c r="K176" s="12">
        <v>0</v>
      </c>
      <c r="L176" s="11">
        <v>3248</v>
      </c>
      <c r="M176" s="11"/>
      <c r="N176" s="12">
        <v>4497.9120000000003</v>
      </c>
      <c r="O176" s="12">
        <v>95829.536800000002</v>
      </c>
      <c r="P176" s="12">
        <v>0</v>
      </c>
      <c r="Q176" s="11">
        <v>0</v>
      </c>
      <c r="R176" s="11"/>
      <c r="S176" s="2">
        <v>2580.7852000000003</v>
      </c>
      <c r="T176" s="2">
        <v>814</v>
      </c>
      <c r="U176" s="2">
        <v>3394.7852000000003</v>
      </c>
    </row>
    <row r="177" spans="1:21">
      <c r="A177" s="9">
        <v>91681</v>
      </c>
      <c r="B177" s="10" t="s">
        <v>205</v>
      </c>
      <c r="C177" s="158">
        <v>5.0739994926000498E-4</v>
      </c>
      <c r="D177" s="158">
        <v>5.1099999999999963E-4</v>
      </c>
      <c r="E177" s="13">
        <v>181874.23440799999</v>
      </c>
      <c r="F177" s="13">
        <v>615951.22399999993</v>
      </c>
      <c r="G177" s="11">
        <v>-299237.12039999996</v>
      </c>
      <c r="H177" s="11"/>
      <c r="I177" s="12">
        <v>0</v>
      </c>
      <c r="J177" s="12">
        <v>0</v>
      </c>
      <c r="K177" s="12">
        <v>0</v>
      </c>
      <c r="L177" s="11">
        <v>0</v>
      </c>
      <c r="M177" s="11"/>
      <c r="N177" s="12">
        <v>32696.856</v>
      </c>
      <c r="O177" s="12">
        <v>696617.5784</v>
      </c>
      <c r="P177" s="12">
        <v>0</v>
      </c>
      <c r="Q177" s="11">
        <v>18202</v>
      </c>
      <c r="R177" s="11"/>
      <c r="S177" s="2">
        <v>18760.607599999999</v>
      </c>
      <c r="T177" s="2">
        <v>-4562</v>
      </c>
      <c r="U177" s="2">
        <v>14198.607599999999</v>
      </c>
    </row>
    <row r="178" spans="1:21">
      <c r="A178" s="9">
        <v>91691</v>
      </c>
      <c r="B178" s="10" t="s">
        <v>206</v>
      </c>
      <c r="C178" s="158">
        <v>2.1799997820000216E-5</v>
      </c>
      <c r="D178" s="158">
        <v>2.1999999999999986E-5</v>
      </c>
      <c r="E178" s="13">
        <v>9183.48</v>
      </c>
      <c r="F178" s="13">
        <v>26518.448</v>
      </c>
      <c r="G178" s="11">
        <v>-12856.462800000001</v>
      </c>
      <c r="H178" s="11"/>
      <c r="I178" s="12">
        <v>0</v>
      </c>
      <c r="J178" s="12">
        <v>0</v>
      </c>
      <c r="K178" s="12">
        <v>0</v>
      </c>
      <c r="L178" s="11">
        <v>271</v>
      </c>
      <c r="M178" s="11"/>
      <c r="N178" s="12">
        <v>1404.7920000000001</v>
      </c>
      <c r="O178" s="12">
        <v>29929.568800000001</v>
      </c>
      <c r="P178" s="12">
        <v>0</v>
      </c>
      <c r="Q178" s="11">
        <v>0</v>
      </c>
      <c r="R178" s="11"/>
      <c r="S178" s="2">
        <v>806.03320000000008</v>
      </c>
      <c r="T178" s="2">
        <v>68</v>
      </c>
      <c r="U178" s="2">
        <v>874.03320000000008</v>
      </c>
    </row>
    <row r="179" spans="1:21">
      <c r="A179" s="9">
        <v>91701</v>
      </c>
      <c r="B179" s="10" t="s">
        <v>207</v>
      </c>
      <c r="C179" s="158">
        <v>1.0704998929500105E-3</v>
      </c>
      <c r="D179" s="158">
        <v>1.1129999999999994E-3</v>
      </c>
      <c r="E179" s="13">
        <v>438782.54441600008</v>
      </c>
      <c r="F179" s="13">
        <v>1341592.392</v>
      </c>
      <c r="G179" s="11">
        <v>-631323.09299999999</v>
      </c>
      <c r="H179" s="11"/>
      <c r="I179" s="12">
        <v>0</v>
      </c>
      <c r="J179" s="12">
        <v>0</v>
      </c>
      <c r="K179" s="12">
        <v>0</v>
      </c>
      <c r="L179" s="11">
        <v>0</v>
      </c>
      <c r="M179" s="11"/>
      <c r="N179" s="12">
        <v>68983.02</v>
      </c>
      <c r="O179" s="12">
        <v>1469706.578</v>
      </c>
      <c r="P179" s="12">
        <v>0</v>
      </c>
      <c r="Q179" s="11">
        <v>28006</v>
      </c>
      <c r="R179" s="11"/>
      <c r="S179" s="2">
        <v>39580.667000000001</v>
      </c>
      <c r="T179" s="2">
        <v>-7019</v>
      </c>
      <c r="U179" s="2">
        <v>32561.667000000001</v>
      </c>
    </row>
    <row r="180" spans="1:21">
      <c r="A180" s="9">
        <v>91704</v>
      </c>
      <c r="B180" s="10" t="s">
        <v>208</v>
      </c>
      <c r="C180" s="158">
        <v>1.4699998530000146E-5</v>
      </c>
      <c r="D180" s="158">
        <v>1.4999999999999994E-5</v>
      </c>
      <c r="E180" s="13">
        <v>6995.04</v>
      </c>
      <c r="F180" s="13">
        <v>18080.760000000002</v>
      </c>
      <c r="G180" s="11">
        <v>-8669.2662</v>
      </c>
      <c r="H180" s="11"/>
      <c r="I180" s="12">
        <v>0</v>
      </c>
      <c r="J180" s="12">
        <v>0</v>
      </c>
      <c r="K180" s="12">
        <v>0</v>
      </c>
      <c r="L180" s="11">
        <v>666</v>
      </c>
      <c r="M180" s="11"/>
      <c r="N180" s="12">
        <v>947.26800000000003</v>
      </c>
      <c r="O180" s="12">
        <v>20181.8652</v>
      </c>
      <c r="P180" s="12">
        <v>0</v>
      </c>
      <c r="Q180" s="11">
        <v>0</v>
      </c>
      <c r="R180" s="11"/>
      <c r="S180" s="2">
        <v>543.51779999999997</v>
      </c>
      <c r="T180" s="2">
        <v>167</v>
      </c>
      <c r="U180" s="2">
        <v>710.51779999999997</v>
      </c>
    </row>
    <row r="181" spans="1:21">
      <c r="A181" s="9">
        <v>91706</v>
      </c>
      <c r="B181" s="10" t="s">
        <v>209</v>
      </c>
      <c r="C181" s="158">
        <v>2.5909997409000255E-4</v>
      </c>
      <c r="D181" s="158">
        <v>2.8499999999999983E-4</v>
      </c>
      <c r="E181" s="13">
        <v>105568.62</v>
      </c>
      <c r="F181" s="13">
        <v>343534.44</v>
      </c>
      <c r="G181" s="11">
        <v>-152803.18859999999</v>
      </c>
      <c r="H181" s="11"/>
      <c r="I181" s="12">
        <v>0</v>
      </c>
      <c r="J181" s="12">
        <v>0</v>
      </c>
      <c r="K181" s="12">
        <v>0</v>
      </c>
      <c r="L181" s="11">
        <v>0</v>
      </c>
      <c r="M181" s="11"/>
      <c r="N181" s="12">
        <v>16696.404000000002</v>
      </c>
      <c r="O181" s="12">
        <v>355722.5356</v>
      </c>
      <c r="P181" s="12">
        <v>0</v>
      </c>
      <c r="Q181" s="11">
        <v>22332</v>
      </c>
      <c r="R181" s="11"/>
      <c r="S181" s="2">
        <v>9579.9634000000005</v>
      </c>
      <c r="T181" s="2">
        <v>-5597</v>
      </c>
      <c r="U181" s="2">
        <v>3982.9634000000005</v>
      </c>
    </row>
    <row r="182" spans="1:21">
      <c r="A182" s="9">
        <v>91719</v>
      </c>
      <c r="B182" s="10" t="s">
        <v>210</v>
      </c>
      <c r="C182" s="158">
        <v>2.919999708000029E-5</v>
      </c>
      <c r="D182" s="158">
        <v>3.8999999999999979E-5</v>
      </c>
      <c r="E182" s="13">
        <v>15266.039999999999</v>
      </c>
      <c r="F182" s="13">
        <v>47009.976000000002</v>
      </c>
      <c r="G182" s="11">
        <v>-17220.583200000001</v>
      </c>
      <c r="H182" s="11"/>
      <c r="I182" s="12">
        <v>0</v>
      </c>
      <c r="J182" s="12">
        <v>0</v>
      </c>
      <c r="K182" s="12">
        <v>0</v>
      </c>
      <c r="L182" s="11">
        <v>0</v>
      </c>
      <c r="M182" s="11"/>
      <c r="N182" s="12">
        <v>1881.6480000000001</v>
      </c>
      <c r="O182" s="12">
        <v>40089.147199999999</v>
      </c>
      <c r="P182" s="12">
        <v>0</v>
      </c>
      <c r="Q182" s="11">
        <v>6456</v>
      </c>
      <c r="R182" s="11"/>
      <c r="S182" s="2">
        <v>1079.6408000000001</v>
      </c>
      <c r="T182" s="2">
        <v>-1618</v>
      </c>
      <c r="U182" s="2">
        <v>-538.35919999999987</v>
      </c>
    </row>
    <row r="183" spans="1:21">
      <c r="A183" s="9">
        <v>91801</v>
      </c>
      <c r="B183" s="10" t="s">
        <v>211</v>
      </c>
      <c r="C183" s="158">
        <v>8.2374991762500811E-3</v>
      </c>
      <c r="D183" s="158">
        <v>8.4059999999999951E-3</v>
      </c>
      <c r="E183" s="13">
        <v>3317023.3602560004</v>
      </c>
      <c r="F183" s="13">
        <v>10132457.904000001</v>
      </c>
      <c r="G183" s="11">
        <v>-4858032.6749999998</v>
      </c>
      <c r="H183" s="11"/>
      <c r="I183" s="12">
        <v>0</v>
      </c>
      <c r="J183" s="12">
        <v>0</v>
      </c>
      <c r="K183" s="12">
        <v>0</v>
      </c>
      <c r="L183" s="11">
        <v>0</v>
      </c>
      <c r="M183" s="11"/>
      <c r="N183" s="12">
        <v>530824.5</v>
      </c>
      <c r="O183" s="12">
        <v>11309395.550000001</v>
      </c>
      <c r="P183" s="12">
        <v>0</v>
      </c>
      <c r="Q183" s="11">
        <v>110204</v>
      </c>
      <c r="R183" s="11"/>
      <c r="S183" s="2">
        <v>304573.32500000001</v>
      </c>
      <c r="T183" s="2">
        <v>-27620</v>
      </c>
      <c r="U183" s="2">
        <v>276953.32500000001</v>
      </c>
    </row>
    <row r="184" spans="1:21">
      <c r="A184" s="9">
        <v>91804</v>
      </c>
      <c r="B184" s="10" t="s">
        <v>212</v>
      </c>
      <c r="C184" s="158">
        <v>1.5309998469000151E-4</v>
      </c>
      <c r="D184" s="158">
        <v>1.599999999999999E-4</v>
      </c>
      <c r="E184" s="13">
        <v>97381.64</v>
      </c>
      <c r="F184" s="13">
        <v>192861.44</v>
      </c>
      <c r="G184" s="11">
        <v>-90290.112600000008</v>
      </c>
      <c r="H184" s="11"/>
      <c r="I184" s="12">
        <v>0</v>
      </c>
      <c r="J184" s="12">
        <v>0</v>
      </c>
      <c r="K184" s="12">
        <v>0</v>
      </c>
      <c r="L184" s="11">
        <v>22891</v>
      </c>
      <c r="M184" s="11"/>
      <c r="N184" s="12">
        <v>9865.764000000001</v>
      </c>
      <c r="O184" s="12">
        <v>210193.43960000001</v>
      </c>
      <c r="P184" s="12">
        <v>0</v>
      </c>
      <c r="Q184" s="11">
        <v>0</v>
      </c>
      <c r="R184" s="11"/>
      <c r="S184" s="2">
        <v>5660.7194</v>
      </c>
      <c r="T184" s="2">
        <v>5737</v>
      </c>
      <c r="U184" s="2">
        <v>11397.7194</v>
      </c>
    </row>
    <row r="185" spans="1:21">
      <c r="A185" s="9">
        <v>91811</v>
      </c>
      <c r="B185" s="10" t="s">
        <v>213</v>
      </c>
      <c r="C185" s="158">
        <v>5.0892994910700503E-3</v>
      </c>
      <c r="D185" s="158">
        <v>5.0099999999999971E-3</v>
      </c>
      <c r="E185" s="13">
        <v>1819354.8008640001</v>
      </c>
      <c r="F185" s="13">
        <v>6038973.8399999999</v>
      </c>
      <c r="G185" s="11">
        <v>-3001394.3177999998</v>
      </c>
      <c r="H185" s="11"/>
      <c r="I185" s="12">
        <v>0</v>
      </c>
      <c r="J185" s="12">
        <v>0</v>
      </c>
      <c r="K185" s="12">
        <v>0</v>
      </c>
      <c r="L185" s="11">
        <v>0</v>
      </c>
      <c r="M185" s="11"/>
      <c r="N185" s="12">
        <v>327954.49199999997</v>
      </c>
      <c r="O185" s="12">
        <v>6987181.3987999996</v>
      </c>
      <c r="P185" s="12">
        <v>0</v>
      </c>
      <c r="Q185" s="11">
        <v>75204</v>
      </c>
      <c r="R185" s="11"/>
      <c r="S185" s="2">
        <v>188171.7782</v>
      </c>
      <c r="T185" s="2">
        <v>-18848</v>
      </c>
      <c r="U185" s="2">
        <v>169323.7782</v>
      </c>
    </row>
    <row r="186" spans="1:21">
      <c r="A186" s="9">
        <v>91812</v>
      </c>
      <c r="B186" s="10" t="s">
        <v>214</v>
      </c>
      <c r="C186" s="158">
        <v>3.9599996040000395E-5</v>
      </c>
      <c r="D186" s="158">
        <v>3.8999999999999979E-5</v>
      </c>
      <c r="E186" s="13">
        <v>20032.009999999998</v>
      </c>
      <c r="F186" s="13">
        <v>47009.976000000002</v>
      </c>
      <c r="G186" s="11">
        <v>-23353.941600000002</v>
      </c>
      <c r="H186" s="11"/>
      <c r="I186" s="12">
        <v>0</v>
      </c>
      <c r="J186" s="12">
        <v>0</v>
      </c>
      <c r="K186" s="12">
        <v>0</v>
      </c>
      <c r="L186" s="11">
        <v>4098</v>
      </c>
      <c r="M186" s="11"/>
      <c r="N186" s="12">
        <v>2551.8240000000001</v>
      </c>
      <c r="O186" s="12">
        <v>54367.473599999998</v>
      </c>
      <c r="P186" s="12">
        <v>0</v>
      </c>
      <c r="Q186" s="11">
        <v>0</v>
      </c>
      <c r="R186" s="11"/>
      <c r="S186" s="2">
        <v>1464.1704</v>
      </c>
      <c r="T186" s="2">
        <v>1027</v>
      </c>
      <c r="U186" s="2">
        <v>2491.1704</v>
      </c>
    </row>
    <row r="187" spans="1:21">
      <c r="A187" s="9">
        <v>91813</v>
      </c>
      <c r="B187" s="10" t="s">
        <v>215</v>
      </c>
      <c r="C187" s="158">
        <v>7.6799992320000755E-5</v>
      </c>
      <c r="D187" s="158">
        <v>9.0999999999999949E-5</v>
      </c>
      <c r="E187" s="13">
        <v>34225.14</v>
      </c>
      <c r="F187" s="13">
        <v>109689.944</v>
      </c>
      <c r="G187" s="11">
        <v>-45292.4928</v>
      </c>
      <c r="H187" s="11"/>
      <c r="I187" s="12">
        <v>0</v>
      </c>
      <c r="J187" s="12">
        <v>0</v>
      </c>
      <c r="K187" s="12">
        <v>0</v>
      </c>
      <c r="L187" s="11">
        <v>0</v>
      </c>
      <c r="M187" s="11"/>
      <c r="N187" s="12">
        <v>4948.9920000000002</v>
      </c>
      <c r="O187" s="12">
        <v>105439.9488</v>
      </c>
      <c r="P187" s="12">
        <v>0</v>
      </c>
      <c r="Q187" s="11">
        <v>10562</v>
      </c>
      <c r="R187" s="11"/>
      <c r="S187" s="2">
        <v>2839.6032</v>
      </c>
      <c r="T187" s="2">
        <v>-2647</v>
      </c>
      <c r="U187" s="2">
        <v>192.60320000000002</v>
      </c>
    </row>
    <row r="188" spans="1:21">
      <c r="A188" s="9">
        <v>91818</v>
      </c>
      <c r="B188" s="10" t="s">
        <v>216</v>
      </c>
      <c r="C188" s="158">
        <v>3.9539996046000396E-4</v>
      </c>
      <c r="D188" s="158">
        <v>4.3099999999999974E-4</v>
      </c>
      <c r="E188" s="13">
        <v>173672.19</v>
      </c>
      <c r="F188" s="13">
        <v>519520.50400000002</v>
      </c>
      <c r="G188" s="11">
        <v>-233185.56840000002</v>
      </c>
      <c r="H188" s="11"/>
      <c r="I188" s="12">
        <v>0</v>
      </c>
      <c r="J188" s="12">
        <v>0</v>
      </c>
      <c r="K188" s="12">
        <v>0</v>
      </c>
      <c r="L188" s="11">
        <v>0</v>
      </c>
      <c r="M188" s="11"/>
      <c r="N188" s="12">
        <v>25479.576000000001</v>
      </c>
      <c r="O188" s="12">
        <v>542850.98640000005</v>
      </c>
      <c r="P188" s="12">
        <v>0</v>
      </c>
      <c r="Q188" s="11">
        <v>20249</v>
      </c>
      <c r="R188" s="11"/>
      <c r="S188" s="2">
        <v>14619.519600000001</v>
      </c>
      <c r="T188" s="2">
        <v>-5075</v>
      </c>
      <c r="U188" s="2">
        <v>9544.5196000000014</v>
      </c>
    </row>
    <row r="189" spans="1:21">
      <c r="A189" s="9">
        <v>91819</v>
      </c>
      <c r="B189" s="10" t="s">
        <v>217</v>
      </c>
      <c r="C189" s="158">
        <v>3.0539996946000303E-4</v>
      </c>
      <c r="D189" s="158">
        <v>2.7999999999999981E-4</v>
      </c>
      <c r="E189" s="13">
        <v>124400.5</v>
      </c>
      <c r="F189" s="13">
        <v>337507.51999999996</v>
      </c>
      <c r="G189" s="11">
        <v>-180108.4284</v>
      </c>
      <c r="H189" s="11"/>
      <c r="I189" s="12">
        <v>0</v>
      </c>
      <c r="J189" s="12">
        <v>0</v>
      </c>
      <c r="K189" s="12">
        <v>0</v>
      </c>
      <c r="L189" s="11">
        <v>27555</v>
      </c>
      <c r="M189" s="11"/>
      <c r="N189" s="12">
        <v>19679.975999999999</v>
      </c>
      <c r="O189" s="12">
        <v>419288.54639999999</v>
      </c>
      <c r="P189" s="12">
        <v>0</v>
      </c>
      <c r="Q189" s="11">
        <v>0</v>
      </c>
      <c r="R189" s="11"/>
      <c r="S189" s="2">
        <v>11291.8596</v>
      </c>
      <c r="T189" s="2">
        <v>6906</v>
      </c>
      <c r="U189" s="2">
        <v>18197.8596</v>
      </c>
    </row>
    <row r="190" spans="1:21">
      <c r="A190" s="9">
        <v>91821</v>
      </c>
      <c r="B190" s="10" t="s">
        <v>218</v>
      </c>
      <c r="C190" s="158">
        <v>1.435999856400014E-4</v>
      </c>
      <c r="D190" s="158">
        <v>1.3299999999999993E-4</v>
      </c>
      <c r="E190" s="13">
        <v>51251.058696000007</v>
      </c>
      <c r="F190" s="13">
        <v>160316.07200000001</v>
      </c>
      <c r="G190" s="11">
        <v>-84687.525599999994</v>
      </c>
      <c r="H190" s="11"/>
      <c r="I190" s="12">
        <v>0</v>
      </c>
      <c r="J190" s="12">
        <v>0</v>
      </c>
      <c r="K190" s="12">
        <v>0</v>
      </c>
      <c r="L190" s="11">
        <v>5873</v>
      </c>
      <c r="M190" s="11"/>
      <c r="N190" s="12">
        <v>9253.5839999999989</v>
      </c>
      <c r="O190" s="12">
        <v>197150.73759999999</v>
      </c>
      <c r="P190" s="12">
        <v>0</v>
      </c>
      <c r="Q190" s="11">
        <v>0</v>
      </c>
      <c r="R190" s="11"/>
      <c r="S190" s="2">
        <v>5309.4663999999993</v>
      </c>
      <c r="T190" s="2">
        <v>1472</v>
      </c>
      <c r="U190" s="2">
        <v>6781.4663999999993</v>
      </c>
    </row>
    <row r="191" spans="1:21">
      <c r="A191" s="9">
        <v>91831</v>
      </c>
      <c r="B191" s="10" t="s">
        <v>219</v>
      </c>
      <c r="C191" s="158">
        <v>3.0269996973000297E-4</v>
      </c>
      <c r="D191" s="158">
        <v>2.9799999999999982E-4</v>
      </c>
      <c r="E191" s="13">
        <v>116585.670944</v>
      </c>
      <c r="F191" s="13">
        <v>359204.43199999997</v>
      </c>
      <c r="G191" s="11">
        <v>-178516.11419999998</v>
      </c>
      <c r="H191" s="11"/>
      <c r="I191" s="12">
        <v>0</v>
      </c>
      <c r="J191" s="12">
        <v>0</v>
      </c>
      <c r="K191" s="12">
        <v>0</v>
      </c>
      <c r="L191" s="11">
        <v>2206</v>
      </c>
      <c r="M191" s="11"/>
      <c r="N191" s="12">
        <v>19505.987999999998</v>
      </c>
      <c r="O191" s="12">
        <v>415581.67319999996</v>
      </c>
      <c r="P191" s="12">
        <v>0</v>
      </c>
      <c r="Q191" s="11">
        <v>0</v>
      </c>
      <c r="R191" s="11"/>
      <c r="S191" s="2">
        <v>11192.0298</v>
      </c>
      <c r="T191" s="2">
        <v>553</v>
      </c>
      <c r="U191" s="2">
        <v>11745.0298</v>
      </c>
    </row>
    <row r="192" spans="1:21">
      <c r="A192" s="9">
        <v>91841</v>
      </c>
      <c r="B192" s="10" t="s">
        <v>220</v>
      </c>
      <c r="C192" s="158">
        <v>2.9729997027000296E-4</v>
      </c>
      <c r="D192" s="158">
        <v>3.1299999999999986E-4</v>
      </c>
      <c r="E192" s="13">
        <v>110188.969256</v>
      </c>
      <c r="F192" s="13">
        <v>377285.19200000004</v>
      </c>
      <c r="G192" s="11">
        <v>-175331.48580000002</v>
      </c>
      <c r="H192" s="11"/>
      <c r="I192" s="12">
        <v>0</v>
      </c>
      <c r="J192" s="12">
        <v>0</v>
      </c>
      <c r="K192" s="12">
        <v>0</v>
      </c>
      <c r="L192" s="11">
        <v>0</v>
      </c>
      <c r="M192" s="11"/>
      <c r="N192" s="12">
        <v>19158.012000000002</v>
      </c>
      <c r="O192" s="12">
        <v>408167.92680000002</v>
      </c>
      <c r="P192" s="12">
        <v>0</v>
      </c>
      <c r="Q192" s="11">
        <v>20864</v>
      </c>
      <c r="R192" s="11"/>
      <c r="S192" s="2">
        <v>10992.370200000001</v>
      </c>
      <c r="T192" s="2">
        <v>-5229</v>
      </c>
      <c r="U192" s="2">
        <v>5763.3702000000012</v>
      </c>
    </row>
    <row r="193" spans="1:21">
      <c r="A193" s="9">
        <v>91851</v>
      </c>
      <c r="B193" s="10" t="s">
        <v>221</v>
      </c>
      <c r="C193" s="158">
        <v>7.9769992023000788E-4</v>
      </c>
      <c r="D193" s="158">
        <v>7.5799999999999956E-4</v>
      </c>
      <c r="E193" s="13">
        <v>285046.524928</v>
      </c>
      <c r="F193" s="13">
        <v>913681.07200000004</v>
      </c>
      <c r="G193" s="11">
        <v>-470440.38420000003</v>
      </c>
      <c r="H193" s="11"/>
      <c r="I193" s="12">
        <v>0</v>
      </c>
      <c r="J193" s="12">
        <v>0</v>
      </c>
      <c r="K193" s="12">
        <v>0</v>
      </c>
      <c r="L193" s="11">
        <v>14400</v>
      </c>
      <c r="M193" s="11"/>
      <c r="N193" s="12">
        <v>51403.788</v>
      </c>
      <c r="O193" s="12">
        <v>1095175.0932</v>
      </c>
      <c r="P193" s="12">
        <v>0</v>
      </c>
      <c r="Q193" s="11">
        <v>0</v>
      </c>
      <c r="R193" s="11"/>
      <c r="S193" s="2">
        <v>29494.159800000001</v>
      </c>
      <c r="T193" s="2">
        <v>3609</v>
      </c>
      <c r="U193" s="2">
        <v>33103.159800000001</v>
      </c>
    </row>
    <row r="194" spans="1:21">
      <c r="A194" s="9">
        <v>91861</v>
      </c>
      <c r="B194" s="10" t="s">
        <v>222</v>
      </c>
      <c r="C194" s="158">
        <v>1.4299998570000141E-5</v>
      </c>
      <c r="D194" s="158">
        <v>1.4999999999999994E-5</v>
      </c>
      <c r="E194" s="13">
        <v>5932.6480000000001</v>
      </c>
      <c r="F194" s="13">
        <v>18080.760000000002</v>
      </c>
      <c r="G194" s="11">
        <v>-8433.3678</v>
      </c>
      <c r="H194" s="11"/>
      <c r="I194" s="12">
        <v>0</v>
      </c>
      <c r="J194" s="12">
        <v>0</v>
      </c>
      <c r="K194" s="12">
        <v>0</v>
      </c>
      <c r="L194" s="11">
        <v>0</v>
      </c>
      <c r="M194" s="11"/>
      <c r="N194" s="12">
        <v>921.49200000000008</v>
      </c>
      <c r="O194" s="12">
        <v>19632.698800000002</v>
      </c>
      <c r="P194" s="12">
        <v>0</v>
      </c>
      <c r="Q194" s="11">
        <v>443</v>
      </c>
      <c r="R194" s="11"/>
      <c r="S194" s="2">
        <v>528.72820000000002</v>
      </c>
      <c r="T194" s="2">
        <v>-111</v>
      </c>
      <c r="U194" s="2">
        <v>417.72820000000002</v>
      </c>
    </row>
    <row r="195" spans="1:21">
      <c r="A195" s="9">
        <v>91871</v>
      </c>
      <c r="B195" s="10" t="s">
        <v>223</v>
      </c>
      <c r="C195" s="158">
        <v>1.3912998608700137E-3</v>
      </c>
      <c r="D195" s="158">
        <v>1.3719999999999991E-3</v>
      </c>
      <c r="E195" s="13">
        <v>503616.94492799998</v>
      </c>
      <c r="F195" s="13">
        <v>1653786.848</v>
      </c>
      <c r="G195" s="11">
        <v>-820513.60979999998</v>
      </c>
      <c r="H195" s="11"/>
      <c r="I195" s="12">
        <v>0</v>
      </c>
      <c r="J195" s="12">
        <v>0</v>
      </c>
      <c r="K195" s="12">
        <v>0</v>
      </c>
      <c r="L195" s="11">
        <v>0</v>
      </c>
      <c r="M195" s="11"/>
      <c r="N195" s="12">
        <v>89655.372000000003</v>
      </c>
      <c r="O195" s="12">
        <v>1910138.0308000001</v>
      </c>
      <c r="P195" s="12">
        <v>0</v>
      </c>
      <c r="Q195" s="11">
        <v>17859</v>
      </c>
      <c r="R195" s="11"/>
      <c r="S195" s="2">
        <v>51441.926200000002</v>
      </c>
      <c r="T195" s="2">
        <v>-4476</v>
      </c>
      <c r="U195" s="2">
        <v>46965.926200000002</v>
      </c>
    </row>
    <row r="196" spans="1:21">
      <c r="A196" s="9">
        <v>91881</v>
      </c>
      <c r="B196" s="10" t="s">
        <v>224</v>
      </c>
      <c r="C196" s="158">
        <v>2.5399997460000249E-5</v>
      </c>
      <c r="D196" s="158">
        <v>4.1999999999999971E-5</v>
      </c>
      <c r="E196" s="13">
        <v>10699.268712000001</v>
      </c>
      <c r="F196" s="13">
        <v>50626.127999999997</v>
      </c>
      <c r="G196" s="11">
        <v>-14979.5484</v>
      </c>
      <c r="H196" s="11"/>
      <c r="I196" s="12">
        <v>0</v>
      </c>
      <c r="J196" s="12">
        <v>0</v>
      </c>
      <c r="K196" s="12">
        <v>0</v>
      </c>
      <c r="L196" s="11">
        <v>0</v>
      </c>
      <c r="M196" s="11"/>
      <c r="N196" s="12">
        <v>1636.7760000000001</v>
      </c>
      <c r="O196" s="12">
        <v>34872.066400000003</v>
      </c>
      <c r="P196" s="12">
        <v>0</v>
      </c>
      <c r="Q196" s="11">
        <v>15461</v>
      </c>
      <c r="R196" s="11"/>
      <c r="S196" s="2">
        <v>939.13959999999997</v>
      </c>
      <c r="T196" s="2">
        <v>-3875</v>
      </c>
      <c r="U196" s="2">
        <v>-2935.8604</v>
      </c>
    </row>
    <row r="197" spans="1:21">
      <c r="A197" s="9">
        <v>91901</v>
      </c>
      <c r="B197" s="10" t="s">
        <v>225</v>
      </c>
      <c r="C197" s="158">
        <v>3.3240996675900328E-3</v>
      </c>
      <c r="D197" s="158">
        <v>3.2089999999999983E-3</v>
      </c>
      <c r="E197" s="13">
        <v>1326336.6098560002</v>
      </c>
      <c r="F197" s="13">
        <v>3868077.2560000001</v>
      </c>
      <c r="G197" s="11">
        <v>-1960374.6786</v>
      </c>
      <c r="H197" s="11"/>
      <c r="I197" s="12">
        <v>0</v>
      </c>
      <c r="J197" s="12">
        <v>0</v>
      </c>
      <c r="K197" s="12">
        <v>0</v>
      </c>
      <c r="L197" s="11">
        <v>122254</v>
      </c>
      <c r="M197" s="11"/>
      <c r="N197" s="12">
        <v>214205.00399999999</v>
      </c>
      <c r="O197" s="12">
        <v>4563710.0756000001</v>
      </c>
      <c r="P197" s="12">
        <v>0</v>
      </c>
      <c r="Q197" s="11">
        <v>0</v>
      </c>
      <c r="R197" s="11"/>
      <c r="S197" s="2">
        <v>122905.27340000001</v>
      </c>
      <c r="T197" s="2">
        <v>30640</v>
      </c>
      <c r="U197" s="2">
        <v>153545.27340000001</v>
      </c>
    </row>
    <row r="198" spans="1:21">
      <c r="A198" s="9">
        <v>91903</v>
      </c>
      <c r="B198" s="10" t="s">
        <v>226</v>
      </c>
      <c r="C198" s="158">
        <v>9.4999990500000951E-6</v>
      </c>
      <c r="D198" s="158">
        <v>2.2999999999999986E-5</v>
      </c>
      <c r="E198" s="13">
        <v>4850.130000000001</v>
      </c>
      <c r="F198" s="13">
        <v>27723.831999999999</v>
      </c>
      <c r="G198" s="11">
        <v>-5602.5870000000004</v>
      </c>
      <c r="H198" s="11"/>
      <c r="I198" s="12">
        <v>0</v>
      </c>
      <c r="J198" s="12">
        <v>0</v>
      </c>
      <c r="K198" s="12">
        <v>0</v>
      </c>
      <c r="L198" s="11">
        <v>0</v>
      </c>
      <c r="M198" s="11"/>
      <c r="N198" s="12">
        <v>612.18000000000006</v>
      </c>
      <c r="O198" s="12">
        <v>13042.702000000001</v>
      </c>
      <c r="P198" s="12">
        <v>0</v>
      </c>
      <c r="Q198" s="11">
        <v>12134</v>
      </c>
      <c r="R198" s="11"/>
      <c r="S198" s="2">
        <v>351.25300000000004</v>
      </c>
      <c r="T198" s="2">
        <v>-3041</v>
      </c>
      <c r="U198" s="2">
        <v>-2689.7469999999998</v>
      </c>
    </row>
    <row r="199" spans="1:21">
      <c r="A199" s="9">
        <v>91904</v>
      </c>
      <c r="B199" s="10" t="s">
        <v>227</v>
      </c>
      <c r="C199" s="158">
        <v>1.5899998410000157E-5</v>
      </c>
      <c r="D199" s="158">
        <v>1.2999999999999991E-5</v>
      </c>
      <c r="E199" s="13">
        <v>9376.9</v>
      </c>
      <c r="F199" s="13">
        <v>15669.991999999998</v>
      </c>
      <c r="G199" s="11">
        <v>-9376.9614000000001</v>
      </c>
      <c r="H199" s="11"/>
      <c r="I199" s="12">
        <v>0</v>
      </c>
      <c r="J199" s="12">
        <v>0</v>
      </c>
      <c r="K199" s="12">
        <v>0</v>
      </c>
      <c r="L199" s="11">
        <v>5275</v>
      </c>
      <c r="M199" s="11"/>
      <c r="N199" s="12">
        <v>1024.596</v>
      </c>
      <c r="O199" s="12">
        <v>21829.364399999999</v>
      </c>
      <c r="P199" s="12">
        <v>0</v>
      </c>
      <c r="Q199" s="11">
        <v>0</v>
      </c>
      <c r="R199" s="11"/>
      <c r="S199" s="2">
        <v>587.88660000000004</v>
      </c>
      <c r="T199" s="2">
        <v>1322</v>
      </c>
      <c r="U199" s="2">
        <v>1909.8866</v>
      </c>
    </row>
    <row r="200" spans="1:21">
      <c r="A200" s="9">
        <v>91908</v>
      </c>
      <c r="B200" s="10" t="s">
        <v>228</v>
      </c>
      <c r="C200" s="158">
        <v>1.4799998520000145E-5</v>
      </c>
      <c r="D200" s="158">
        <v>1.0999999999999993E-5</v>
      </c>
      <c r="E200" s="13">
        <v>5141.5</v>
      </c>
      <c r="F200" s="13">
        <v>13259.224</v>
      </c>
      <c r="G200" s="11">
        <v>-8728.2407999999996</v>
      </c>
      <c r="H200" s="11"/>
      <c r="I200" s="12">
        <v>0</v>
      </c>
      <c r="J200" s="12">
        <v>0</v>
      </c>
      <c r="K200" s="12">
        <v>0</v>
      </c>
      <c r="L200" s="11">
        <v>3104</v>
      </c>
      <c r="M200" s="11"/>
      <c r="N200" s="12">
        <v>953.71199999999999</v>
      </c>
      <c r="O200" s="12">
        <v>20319.156800000001</v>
      </c>
      <c r="P200" s="12">
        <v>0</v>
      </c>
      <c r="Q200" s="11">
        <v>0</v>
      </c>
      <c r="R200" s="11"/>
      <c r="S200" s="2">
        <v>547.21519999999998</v>
      </c>
      <c r="T200" s="2">
        <v>778</v>
      </c>
      <c r="U200" s="2">
        <v>1325.2152000000001</v>
      </c>
    </row>
    <row r="201" spans="1:21">
      <c r="A201" s="9">
        <v>91911</v>
      </c>
      <c r="B201" s="10" t="s">
        <v>229</v>
      </c>
      <c r="C201" s="158">
        <v>4.6469995353000463E-4</v>
      </c>
      <c r="D201" s="158">
        <v>4.759999999999997E-4</v>
      </c>
      <c r="E201" s="13">
        <v>189206.82485599999</v>
      </c>
      <c r="F201" s="13">
        <v>573762.78399999999</v>
      </c>
      <c r="G201" s="11">
        <v>-274054.96620000002</v>
      </c>
      <c r="H201" s="11"/>
      <c r="I201" s="12">
        <v>0</v>
      </c>
      <c r="J201" s="12">
        <v>0</v>
      </c>
      <c r="K201" s="12">
        <v>0</v>
      </c>
      <c r="L201" s="11">
        <v>0</v>
      </c>
      <c r="M201" s="11"/>
      <c r="N201" s="12">
        <v>29945.268</v>
      </c>
      <c r="O201" s="12">
        <v>637994.06520000007</v>
      </c>
      <c r="P201" s="12">
        <v>0</v>
      </c>
      <c r="Q201" s="11">
        <v>6280</v>
      </c>
      <c r="R201" s="11"/>
      <c r="S201" s="2">
        <v>17181.817800000001</v>
      </c>
      <c r="T201" s="2">
        <v>-1574</v>
      </c>
      <c r="U201" s="2">
        <v>15607.817800000001</v>
      </c>
    </row>
    <row r="202" spans="1:21">
      <c r="A202" s="9">
        <v>91917</v>
      </c>
      <c r="B202" s="10" t="s">
        <v>230</v>
      </c>
      <c r="C202" s="158">
        <v>1.4699998530000146E-5</v>
      </c>
      <c r="D202" s="158">
        <v>1.4999999999999994E-5</v>
      </c>
      <c r="E202" s="13">
        <v>6170.369999999999</v>
      </c>
      <c r="F202" s="13">
        <v>18080.760000000002</v>
      </c>
      <c r="G202" s="11">
        <v>-8669.2662</v>
      </c>
      <c r="H202" s="11"/>
      <c r="I202" s="12">
        <v>0</v>
      </c>
      <c r="J202" s="12">
        <v>0</v>
      </c>
      <c r="K202" s="12">
        <v>0</v>
      </c>
      <c r="L202" s="11">
        <v>8</v>
      </c>
      <c r="M202" s="11"/>
      <c r="N202" s="12">
        <v>947.26800000000003</v>
      </c>
      <c r="O202" s="12">
        <v>20181.8652</v>
      </c>
      <c r="P202" s="12">
        <v>0</v>
      </c>
      <c r="Q202" s="11">
        <v>0</v>
      </c>
      <c r="R202" s="11"/>
      <c r="S202" s="2">
        <v>543.51779999999997</v>
      </c>
      <c r="T202" s="2">
        <v>2</v>
      </c>
      <c r="U202" s="2">
        <v>545.51779999999997</v>
      </c>
    </row>
    <row r="203" spans="1:21">
      <c r="A203" s="9">
        <v>91921</v>
      </c>
      <c r="B203" s="10" t="s">
        <v>231</v>
      </c>
      <c r="C203" s="158">
        <v>3.5879996412000354E-4</v>
      </c>
      <c r="D203" s="158">
        <v>3.5499999999999979E-4</v>
      </c>
      <c r="E203" s="13">
        <v>132092.32656800002</v>
      </c>
      <c r="F203" s="13">
        <v>427911.32</v>
      </c>
      <c r="G203" s="11">
        <v>-211600.86480000001</v>
      </c>
      <c r="H203" s="11"/>
      <c r="I203" s="12">
        <v>0</v>
      </c>
      <c r="J203" s="12">
        <v>0</v>
      </c>
      <c r="K203" s="12">
        <v>0</v>
      </c>
      <c r="L203" s="11">
        <v>0</v>
      </c>
      <c r="M203" s="11"/>
      <c r="N203" s="12">
        <v>23121.072</v>
      </c>
      <c r="O203" s="12">
        <v>492602.26079999999</v>
      </c>
      <c r="P203" s="12">
        <v>0</v>
      </c>
      <c r="Q203" s="11">
        <v>3970</v>
      </c>
      <c r="R203" s="11"/>
      <c r="S203" s="2">
        <v>13266.271199999999</v>
      </c>
      <c r="T203" s="2">
        <v>-995</v>
      </c>
      <c r="U203" s="2">
        <v>12271.271199999999</v>
      </c>
    </row>
    <row r="204" spans="1:21">
      <c r="A204" s="9">
        <v>92001</v>
      </c>
      <c r="B204" s="10" t="s">
        <v>232</v>
      </c>
      <c r="C204" s="158">
        <v>1.7498998250100174E-3</v>
      </c>
      <c r="D204" s="158">
        <v>1.8779999999999986E-3</v>
      </c>
      <c r="E204" s="13">
        <v>713686.53434399993</v>
      </c>
      <c r="F204" s="13">
        <v>2263711.1519999998</v>
      </c>
      <c r="G204" s="11">
        <v>-1031996.5254</v>
      </c>
      <c r="H204" s="11"/>
      <c r="I204" s="12">
        <v>0</v>
      </c>
      <c r="J204" s="12">
        <v>0</v>
      </c>
      <c r="K204" s="12">
        <v>0</v>
      </c>
      <c r="L204" s="11">
        <v>0</v>
      </c>
      <c r="M204" s="11"/>
      <c r="N204" s="12">
        <v>112763.556</v>
      </c>
      <c r="O204" s="12">
        <v>2402465.7083999999</v>
      </c>
      <c r="P204" s="12">
        <v>0</v>
      </c>
      <c r="Q204" s="11">
        <v>105144</v>
      </c>
      <c r="R204" s="11"/>
      <c r="S204" s="2">
        <v>64700.802600000003</v>
      </c>
      <c r="T204" s="2">
        <v>-26352</v>
      </c>
      <c r="U204" s="2">
        <v>38348.802600000003</v>
      </c>
    </row>
    <row r="205" spans="1:21">
      <c r="A205" s="9">
        <v>92005</v>
      </c>
      <c r="B205" s="10" t="s">
        <v>233</v>
      </c>
      <c r="C205" s="158">
        <v>5.1999994800000508E-5</v>
      </c>
      <c r="D205" s="158">
        <v>5.5999999999999965E-5</v>
      </c>
      <c r="E205" s="13">
        <v>27464.350000000002</v>
      </c>
      <c r="F205" s="13">
        <v>67501.504000000001</v>
      </c>
      <c r="G205" s="11">
        <v>-30666.791999999998</v>
      </c>
      <c r="H205" s="11"/>
      <c r="I205" s="12">
        <v>0</v>
      </c>
      <c r="J205" s="12">
        <v>0</v>
      </c>
      <c r="K205" s="12">
        <v>0</v>
      </c>
      <c r="L205" s="11">
        <v>1692</v>
      </c>
      <c r="M205" s="11"/>
      <c r="N205" s="12">
        <v>3350.8799999999997</v>
      </c>
      <c r="O205" s="12">
        <v>71391.631999999998</v>
      </c>
      <c r="P205" s="12">
        <v>0</v>
      </c>
      <c r="Q205" s="11">
        <v>0</v>
      </c>
      <c r="R205" s="11"/>
      <c r="S205" s="2">
        <v>1922.6479999999999</v>
      </c>
      <c r="T205" s="2">
        <v>424</v>
      </c>
      <c r="U205" s="2">
        <v>2346.6480000000001</v>
      </c>
    </row>
    <row r="206" spans="1:21">
      <c r="A206" s="9">
        <v>92011</v>
      </c>
      <c r="B206" s="10" t="s">
        <v>234</v>
      </c>
      <c r="C206" s="158">
        <v>1.7949998205000179E-4</v>
      </c>
      <c r="D206" s="158">
        <v>1.5699999999999991E-4</v>
      </c>
      <c r="E206" s="13">
        <v>76058.626695999992</v>
      </c>
      <c r="F206" s="13">
        <v>189245.288</v>
      </c>
      <c r="G206" s="11">
        <v>-105859.40700000001</v>
      </c>
      <c r="H206" s="11"/>
      <c r="I206" s="12">
        <v>0</v>
      </c>
      <c r="J206" s="12">
        <v>0</v>
      </c>
      <c r="K206" s="12">
        <v>0</v>
      </c>
      <c r="L206" s="11">
        <v>25843</v>
      </c>
      <c r="M206" s="11"/>
      <c r="N206" s="12">
        <v>11566.98</v>
      </c>
      <c r="O206" s="12">
        <v>246438.42199999999</v>
      </c>
      <c r="P206" s="12">
        <v>0</v>
      </c>
      <c r="Q206" s="11">
        <v>0</v>
      </c>
      <c r="R206" s="11"/>
      <c r="S206" s="2">
        <v>6636.8329999999996</v>
      </c>
      <c r="T206" s="2">
        <v>6477</v>
      </c>
      <c r="U206" s="2">
        <v>13113.832999999999</v>
      </c>
    </row>
    <row r="207" spans="1:21">
      <c r="A207" s="9">
        <v>92017</v>
      </c>
      <c r="B207" s="10" t="s">
        <v>235</v>
      </c>
      <c r="C207" s="158">
        <v>3.8499996150000383E-5</v>
      </c>
      <c r="D207" s="158">
        <v>4.1999999999999971E-5</v>
      </c>
      <c r="E207" s="13">
        <v>15877.480000000001</v>
      </c>
      <c r="F207" s="13">
        <v>50626.127999999997</v>
      </c>
      <c r="G207" s="11">
        <v>-22705.221000000001</v>
      </c>
      <c r="H207" s="11"/>
      <c r="I207" s="12">
        <v>0</v>
      </c>
      <c r="J207" s="12">
        <v>0</v>
      </c>
      <c r="K207" s="12">
        <v>0</v>
      </c>
      <c r="L207" s="11">
        <v>0</v>
      </c>
      <c r="M207" s="11"/>
      <c r="N207" s="12">
        <v>2480.94</v>
      </c>
      <c r="O207" s="12">
        <v>52857.266000000003</v>
      </c>
      <c r="P207" s="12">
        <v>0</v>
      </c>
      <c r="Q207" s="11">
        <v>2829</v>
      </c>
      <c r="R207" s="11"/>
      <c r="S207" s="2">
        <v>1423.499</v>
      </c>
      <c r="T207" s="2">
        <v>-709</v>
      </c>
      <c r="U207" s="2">
        <v>714.49900000000002</v>
      </c>
    </row>
    <row r="208" spans="1:21">
      <c r="A208" s="9">
        <v>92021</v>
      </c>
      <c r="B208" s="10" t="s">
        <v>236</v>
      </c>
      <c r="C208" s="158">
        <v>1.3099998690000131E-4</v>
      </c>
      <c r="D208" s="158">
        <v>1.4299999999999993E-4</v>
      </c>
      <c r="E208" s="13">
        <v>47197.855343999996</v>
      </c>
      <c r="F208" s="13">
        <v>172369.91200000001</v>
      </c>
      <c r="G208" s="11">
        <v>-77256.72600000001</v>
      </c>
      <c r="H208" s="11"/>
      <c r="I208" s="12">
        <v>0</v>
      </c>
      <c r="J208" s="12">
        <v>0</v>
      </c>
      <c r="K208" s="12">
        <v>0</v>
      </c>
      <c r="L208" s="11">
        <v>0</v>
      </c>
      <c r="M208" s="11"/>
      <c r="N208" s="12">
        <v>8441.6400000000012</v>
      </c>
      <c r="O208" s="12">
        <v>179851.99600000001</v>
      </c>
      <c r="P208" s="12">
        <v>0</v>
      </c>
      <c r="Q208" s="11">
        <v>15178</v>
      </c>
      <c r="R208" s="11"/>
      <c r="S208" s="2">
        <v>4843.5940000000001</v>
      </c>
      <c r="T208" s="2">
        <v>-3804</v>
      </c>
      <c r="U208" s="2">
        <v>1039.5940000000001</v>
      </c>
    </row>
    <row r="209" spans="1:21">
      <c r="A209" s="9">
        <v>92101</v>
      </c>
      <c r="B209" s="10" t="s">
        <v>237</v>
      </c>
      <c r="C209" s="158">
        <v>8.917999108200088E-4</v>
      </c>
      <c r="D209" s="158">
        <v>8.5399999999999962E-4</v>
      </c>
      <c r="E209" s="13">
        <v>347958.14415999997</v>
      </c>
      <c r="F209" s="13">
        <v>1029397.9360000001</v>
      </c>
      <c r="G209" s="11">
        <v>-525935.4828</v>
      </c>
      <c r="H209" s="11"/>
      <c r="I209" s="12">
        <v>0</v>
      </c>
      <c r="J209" s="12">
        <v>0</v>
      </c>
      <c r="K209" s="12">
        <v>0</v>
      </c>
      <c r="L209" s="11">
        <v>33173</v>
      </c>
      <c r="M209" s="11"/>
      <c r="N209" s="12">
        <v>57467.591999999997</v>
      </c>
      <c r="O209" s="12">
        <v>1224366.4887999999</v>
      </c>
      <c r="P209" s="12">
        <v>0</v>
      </c>
      <c r="Q209" s="11">
        <v>0</v>
      </c>
      <c r="R209" s="11"/>
      <c r="S209" s="2">
        <v>32973.413200000003</v>
      </c>
      <c r="T209" s="2">
        <v>8314</v>
      </c>
      <c r="U209" s="2">
        <v>41287.413200000003</v>
      </c>
    </row>
    <row r="210" spans="1:21">
      <c r="A210" s="9">
        <v>92104</v>
      </c>
      <c r="B210" s="10" t="s">
        <v>238</v>
      </c>
      <c r="C210" s="158">
        <v>7.1999992800000708E-6</v>
      </c>
      <c r="D210" s="158">
        <v>4.999999999999997E-6</v>
      </c>
      <c r="E210" s="13">
        <v>4789.9399999999996</v>
      </c>
      <c r="F210" s="13">
        <v>6026.92</v>
      </c>
      <c r="G210" s="11">
        <v>-4246.1711999999998</v>
      </c>
      <c r="H210" s="11"/>
      <c r="I210" s="12">
        <v>0</v>
      </c>
      <c r="J210" s="12">
        <v>0</v>
      </c>
      <c r="K210" s="12">
        <v>0</v>
      </c>
      <c r="L210" s="11">
        <v>3675</v>
      </c>
      <c r="M210" s="11"/>
      <c r="N210" s="12">
        <v>463.96799999999996</v>
      </c>
      <c r="O210" s="12">
        <v>9884.9951999999994</v>
      </c>
      <c r="P210" s="12">
        <v>0</v>
      </c>
      <c r="Q210" s="11">
        <v>0</v>
      </c>
      <c r="R210" s="11"/>
      <c r="S210" s="2">
        <v>266.21280000000002</v>
      </c>
      <c r="T210" s="2">
        <v>921</v>
      </c>
      <c r="U210" s="2">
        <v>1187.2128</v>
      </c>
    </row>
    <row r="211" spans="1:21">
      <c r="A211" s="9">
        <v>92109</v>
      </c>
      <c r="B211" s="10" t="s">
        <v>239</v>
      </c>
      <c r="C211" s="158">
        <v>2.1199997880000208E-4</v>
      </c>
      <c r="D211" s="158">
        <v>2.089999999999999E-4</v>
      </c>
      <c r="E211" s="13">
        <v>86511.510000000009</v>
      </c>
      <c r="F211" s="13">
        <v>251925.25600000002</v>
      </c>
      <c r="G211" s="11">
        <v>-125026.152</v>
      </c>
      <c r="H211" s="11"/>
      <c r="I211" s="12">
        <v>0</v>
      </c>
      <c r="J211" s="12">
        <v>0</v>
      </c>
      <c r="K211" s="12">
        <v>0</v>
      </c>
      <c r="L211" s="11">
        <v>5151</v>
      </c>
      <c r="M211" s="11"/>
      <c r="N211" s="12">
        <v>13661.28</v>
      </c>
      <c r="O211" s="12">
        <v>291058.19199999998</v>
      </c>
      <c r="P211" s="12">
        <v>0</v>
      </c>
      <c r="Q211" s="11">
        <v>0</v>
      </c>
      <c r="R211" s="11"/>
      <c r="S211" s="2">
        <v>7838.4880000000003</v>
      </c>
      <c r="T211" s="2">
        <v>1291</v>
      </c>
      <c r="U211" s="2">
        <v>9129.4880000000012</v>
      </c>
    </row>
    <row r="212" spans="1:21">
      <c r="A212" s="9">
        <v>92111</v>
      </c>
      <c r="B212" s="10" t="s">
        <v>240</v>
      </c>
      <c r="C212" s="158">
        <v>5.2129994787000517E-4</v>
      </c>
      <c r="D212" s="158">
        <v>5.0599999999999972E-4</v>
      </c>
      <c r="E212" s="13">
        <v>209465.72389600001</v>
      </c>
      <c r="F212" s="13">
        <v>609924.304</v>
      </c>
      <c r="G212" s="11">
        <v>-307434.58980000002</v>
      </c>
      <c r="H212" s="11"/>
      <c r="I212" s="12">
        <v>0</v>
      </c>
      <c r="J212" s="12">
        <v>0</v>
      </c>
      <c r="K212" s="12">
        <v>0</v>
      </c>
      <c r="L212" s="11">
        <v>17692</v>
      </c>
      <c r="M212" s="11"/>
      <c r="N212" s="12">
        <v>33592.572</v>
      </c>
      <c r="O212" s="12">
        <v>715701.11080000002</v>
      </c>
      <c r="P212" s="12">
        <v>0</v>
      </c>
      <c r="Q212" s="11">
        <v>0</v>
      </c>
      <c r="R212" s="11"/>
      <c r="S212" s="2">
        <v>19274.546200000001</v>
      </c>
      <c r="T212" s="2">
        <v>4434</v>
      </c>
      <c r="U212" s="2">
        <v>23708.546200000001</v>
      </c>
    </row>
    <row r="213" spans="1:21">
      <c r="A213" s="9">
        <v>92113</v>
      </c>
      <c r="B213" s="10" t="s">
        <v>241</v>
      </c>
      <c r="C213" s="158">
        <v>2.3599997640000232E-5</v>
      </c>
      <c r="D213" s="158">
        <v>2.2999999999999986E-5</v>
      </c>
      <c r="E213" s="13">
        <v>10576.96</v>
      </c>
      <c r="F213" s="13">
        <v>27723.831999999999</v>
      </c>
      <c r="G213" s="11">
        <v>-13918.0056</v>
      </c>
      <c r="H213" s="11"/>
      <c r="I213" s="12">
        <v>0</v>
      </c>
      <c r="J213" s="12">
        <v>0</v>
      </c>
      <c r="K213" s="12">
        <v>0</v>
      </c>
      <c r="L213" s="11">
        <v>1588</v>
      </c>
      <c r="M213" s="11"/>
      <c r="N213" s="12">
        <v>1520.7840000000001</v>
      </c>
      <c r="O213" s="12">
        <v>32400.817600000002</v>
      </c>
      <c r="P213" s="12">
        <v>0</v>
      </c>
      <c r="Q213" s="11">
        <v>0</v>
      </c>
      <c r="R213" s="11"/>
      <c r="S213" s="2">
        <v>872.58640000000003</v>
      </c>
      <c r="T213" s="2">
        <v>398</v>
      </c>
      <c r="U213" s="2">
        <v>1270.5864000000001</v>
      </c>
    </row>
    <row r="214" spans="1:21">
      <c r="A214" s="9">
        <v>92201</v>
      </c>
      <c r="B214" s="10" t="s">
        <v>242</v>
      </c>
      <c r="C214" s="158">
        <v>9.7979990202000985E-4</v>
      </c>
      <c r="D214" s="158">
        <v>9.609999999999994E-4</v>
      </c>
      <c r="E214" s="13">
        <v>423384.19373600004</v>
      </c>
      <c r="F214" s="13">
        <v>1158374.024</v>
      </c>
      <c r="G214" s="11">
        <v>-577833.13080000004</v>
      </c>
      <c r="H214" s="11"/>
      <c r="I214" s="12">
        <v>0</v>
      </c>
      <c r="J214" s="12">
        <v>0</v>
      </c>
      <c r="K214" s="12">
        <v>0</v>
      </c>
      <c r="L214" s="11">
        <v>47393</v>
      </c>
      <c r="M214" s="11"/>
      <c r="N214" s="12">
        <v>63138.312000000005</v>
      </c>
      <c r="O214" s="12">
        <v>1345183.0968000002</v>
      </c>
      <c r="P214" s="12">
        <v>0</v>
      </c>
      <c r="Q214" s="11">
        <v>0</v>
      </c>
      <c r="R214" s="11"/>
      <c r="S214" s="2">
        <v>36227.125200000002</v>
      </c>
      <c r="T214" s="2">
        <v>11878</v>
      </c>
      <c r="U214" s="2">
        <v>48105.125200000002</v>
      </c>
    </row>
    <row r="215" spans="1:21">
      <c r="A215" s="9">
        <v>92301</v>
      </c>
      <c r="B215" s="10" t="s">
        <v>243</v>
      </c>
      <c r="C215" s="158">
        <v>5.0533994946600509E-3</v>
      </c>
      <c r="D215" s="158">
        <v>5.1189999999999977E-3</v>
      </c>
      <c r="E215" s="13">
        <v>2032122.6280240004</v>
      </c>
      <c r="F215" s="13">
        <v>6170360.6960000005</v>
      </c>
      <c r="G215" s="11">
        <v>-2980222.4364000005</v>
      </c>
      <c r="H215" s="11"/>
      <c r="I215" s="12">
        <v>0</v>
      </c>
      <c r="J215" s="12">
        <v>0</v>
      </c>
      <c r="K215" s="12">
        <v>0</v>
      </c>
      <c r="L215" s="11">
        <v>0</v>
      </c>
      <c r="M215" s="11"/>
      <c r="N215" s="12">
        <v>325641.09600000002</v>
      </c>
      <c r="O215" s="12">
        <v>6937893.7144000009</v>
      </c>
      <c r="P215" s="12">
        <v>0</v>
      </c>
      <c r="Q215" s="11">
        <v>33400</v>
      </c>
      <c r="R215" s="11"/>
      <c r="S215" s="2">
        <v>186844.41160000002</v>
      </c>
      <c r="T215" s="2">
        <v>-8371</v>
      </c>
      <c r="U215" s="2">
        <v>178473.41160000002</v>
      </c>
    </row>
    <row r="216" spans="1:21">
      <c r="A216" s="9">
        <v>92302</v>
      </c>
      <c r="B216" s="10" t="s">
        <v>244</v>
      </c>
      <c r="C216" s="158">
        <v>2.9709997029000296E-4</v>
      </c>
      <c r="D216" s="158">
        <v>3.0499999999999982E-4</v>
      </c>
      <c r="E216" s="13">
        <v>115111.82999999999</v>
      </c>
      <c r="F216" s="13">
        <v>367642.12</v>
      </c>
      <c r="G216" s="11">
        <v>-175213.53660000002</v>
      </c>
      <c r="H216" s="11"/>
      <c r="I216" s="12">
        <v>0</v>
      </c>
      <c r="J216" s="12">
        <v>0</v>
      </c>
      <c r="K216" s="12">
        <v>0</v>
      </c>
      <c r="L216" s="11">
        <v>0</v>
      </c>
      <c r="M216" s="11"/>
      <c r="N216" s="12">
        <v>19145.124</v>
      </c>
      <c r="O216" s="12">
        <v>407893.34360000002</v>
      </c>
      <c r="P216" s="12">
        <v>0</v>
      </c>
      <c r="Q216" s="11">
        <v>9345</v>
      </c>
      <c r="R216" s="11"/>
      <c r="S216" s="2">
        <v>10984.975400000001</v>
      </c>
      <c r="T216" s="2">
        <v>-2342</v>
      </c>
      <c r="U216" s="2">
        <v>8642.9754000000012</v>
      </c>
    </row>
    <row r="217" spans="1:21">
      <c r="A217" s="9">
        <v>92311</v>
      </c>
      <c r="B217" s="10" t="s">
        <v>245</v>
      </c>
      <c r="C217" s="158">
        <v>2.1614997838500212E-3</v>
      </c>
      <c r="D217" s="158">
        <v>2.2519999999999988E-3</v>
      </c>
      <c r="E217" s="13">
        <v>838950.70568799996</v>
      </c>
      <c r="F217" s="13">
        <v>2714524.7680000002</v>
      </c>
      <c r="G217" s="11">
        <v>-1274735.9789999998</v>
      </c>
      <c r="H217" s="11"/>
      <c r="I217" s="12">
        <v>0</v>
      </c>
      <c r="J217" s="12">
        <v>0</v>
      </c>
      <c r="K217" s="12">
        <v>0</v>
      </c>
      <c r="L217" s="11">
        <v>0</v>
      </c>
      <c r="M217" s="11"/>
      <c r="N217" s="12">
        <v>139287.06</v>
      </c>
      <c r="O217" s="12">
        <v>2967557.9339999999</v>
      </c>
      <c r="P217" s="12">
        <v>0</v>
      </c>
      <c r="Q217" s="11">
        <v>98657</v>
      </c>
      <c r="R217" s="11"/>
      <c r="S217" s="2">
        <v>79919.300999999992</v>
      </c>
      <c r="T217" s="2">
        <v>-24726</v>
      </c>
      <c r="U217" s="2">
        <v>55193.300999999992</v>
      </c>
    </row>
    <row r="218" spans="1:21">
      <c r="A218" s="9">
        <v>92317</v>
      </c>
      <c r="B218" s="10" t="s">
        <v>246</v>
      </c>
      <c r="C218" s="158">
        <v>3.0799996920000308E-5</v>
      </c>
      <c r="D218" s="158">
        <v>3.2999999999999982E-5</v>
      </c>
      <c r="E218" s="13">
        <v>20215.14</v>
      </c>
      <c r="F218" s="13">
        <v>39777.672000000006</v>
      </c>
      <c r="G218" s="11">
        <v>-18164.176800000001</v>
      </c>
      <c r="H218" s="11"/>
      <c r="I218" s="12">
        <v>0</v>
      </c>
      <c r="J218" s="12">
        <v>0</v>
      </c>
      <c r="K218" s="12">
        <v>0</v>
      </c>
      <c r="L218" s="11">
        <v>4325</v>
      </c>
      <c r="M218" s="11"/>
      <c r="N218" s="12">
        <v>1984.7520000000002</v>
      </c>
      <c r="O218" s="12">
        <v>42285.812800000007</v>
      </c>
      <c r="P218" s="12">
        <v>0</v>
      </c>
      <c r="Q218" s="11">
        <v>0</v>
      </c>
      <c r="R218" s="11"/>
      <c r="S218" s="2">
        <v>1138.7992000000002</v>
      </c>
      <c r="T218" s="2">
        <v>1084</v>
      </c>
      <c r="U218" s="2">
        <v>2222.7992000000004</v>
      </c>
    </row>
    <row r="219" spans="1:21">
      <c r="A219" s="9">
        <v>92321</v>
      </c>
      <c r="B219" s="10" t="s">
        <v>247</v>
      </c>
      <c r="C219" s="158">
        <v>1.1344998865500113E-3</v>
      </c>
      <c r="D219" s="158">
        <v>1.0969999999999995E-3</v>
      </c>
      <c r="E219" s="13">
        <v>471342.64290400001</v>
      </c>
      <c r="F219" s="13">
        <v>1322306.2480000001</v>
      </c>
      <c r="G219" s="11">
        <v>-669066.83700000006</v>
      </c>
      <c r="H219" s="11"/>
      <c r="I219" s="12">
        <v>0</v>
      </c>
      <c r="J219" s="12">
        <v>0</v>
      </c>
      <c r="K219" s="12">
        <v>0</v>
      </c>
      <c r="L219" s="11">
        <v>54934</v>
      </c>
      <c r="M219" s="11"/>
      <c r="N219" s="12">
        <v>73107.180000000008</v>
      </c>
      <c r="O219" s="12">
        <v>1557573.202</v>
      </c>
      <c r="P219" s="12">
        <v>0</v>
      </c>
      <c r="Q219" s="11">
        <v>0</v>
      </c>
      <c r="R219" s="11"/>
      <c r="S219" s="2">
        <v>41947.003000000004</v>
      </c>
      <c r="T219" s="2">
        <v>13768</v>
      </c>
      <c r="U219" s="2">
        <v>55715.003000000004</v>
      </c>
    </row>
    <row r="220" spans="1:21">
      <c r="A220" s="9">
        <v>92327</v>
      </c>
      <c r="B220" s="10" t="s">
        <v>248</v>
      </c>
      <c r="C220" s="158">
        <v>8.4999991500000843E-6</v>
      </c>
      <c r="D220" s="158">
        <v>8.9999999999999951E-6</v>
      </c>
      <c r="E220" s="13">
        <v>4856.9399999999996</v>
      </c>
      <c r="F220" s="13">
        <v>10848.456</v>
      </c>
      <c r="G220" s="11">
        <v>-5012.8410000000003</v>
      </c>
      <c r="H220" s="11"/>
      <c r="I220" s="12">
        <v>0</v>
      </c>
      <c r="J220" s="12">
        <v>0</v>
      </c>
      <c r="K220" s="12">
        <v>0</v>
      </c>
      <c r="L220" s="11">
        <v>718</v>
      </c>
      <c r="M220" s="11"/>
      <c r="N220" s="12">
        <v>547.74</v>
      </c>
      <c r="O220" s="12">
        <v>11669.786</v>
      </c>
      <c r="P220" s="12">
        <v>0</v>
      </c>
      <c r="Q220" s="11">
        <v>0</v>
      </c>
      <c r="R220" s="11"/>
      <c r="S220" s="2">
        <v>314.279</v>
      </c>
      <c r="T220" s="2">
        <v>180</v>
      </c>
      <c r="U220" s="2">
        <v>494.279</v>
      </c>
    </row>
    <row r="221" spans="1:21">
      <c r="A221" s="9">
        <v>92331</v>
      </c>
      <c r="B221" s="10" t="s">
        <v>249</v>
      </c>
      <c r="C221" s="158">
        <v>1.434999856500014E-4</v>
      </c>
      <c r="D221" s="158">
        <v>1.3999999999999991E-4</v>
      </c>
      <c r="E221" s="13">
        <v>58091.723224000001</v>
      </c>
      <c r="F221" s="13">
        <v>168753.75999999998</v>
      </c>
      <c r="G221" s="11">
        <v>-84628.550999999992</v>
      </c>
      <c r="H221" s="11"/>
      <c r="I221" s="12">
        <v>0</v>
      </c>
      <c r="J221" s="12">
        <v>0</v>
      </c>
      <c r="K221" s="12">
        <v>0</v>
      </c>
      <c r="L221" s="11">
        <v>4529</v>
      </c>
      <c r="M221" s="11"/>
      <c r="N221" s="12">
        <v>9247.14</v>
      </c>
      <c r="O221" s="12">
        <v>197013.446</v>
      </c>
      <c r="P221" s="12">
        <v>0</v>
      </c>
      <c r="Q221" s="11">
        <v>0</v>
      </c>
      <c r="R221" s="11"/>
      <c r="S221" s="2">
        <v>5305.7689999999993</v>
      </c>
      <c r="T221" s="2">
        <v>1135</v>
      </c>
      <c r="U221" s="2">
        <v>6440.7689999999993</v>
      </c>
    </row>
    <row r="222" spans="1:21">
      <c r="A222" s="9">
        <v>92341</v>
      </c>
      <c r="B222" s="10" t="s">
        <v>250</v>
      </c>
      <c r="C222" s="158">
        <v>1.1499998850000113E-5</v>
      </c>
      <c r="D222" s="158">
        <v>9.999999999999994E-6</v>
      </c>
      <c r="E222" s="13">
        <v>3240.7399999999993</v>
      </c>
      <c r="F222" s="13">
        <v>12053.84</v>
      </c>
      <c r="G222" s="11">
        <v>-6782.0789999999997</v>
      </c>
      <c r="H222" s="11"/>
      <c r="I222" s="12">
        <v>0</v>
      </c>
      <c r="J222" s="12">
        <v>0</v>
      </c>
      <c r="K222" s="12">
        <v>0</v>
      </c>
      <c r="L222" s="11">
        <v>407</v>
      </c>
      <c r="M222" s="11"/>
      <c r="N222" s="12">
        <v>741.06</v>
      </c>
      <c r="O222" s="12">
        <v>15788.534</v>
      </c>
      <c r="P222" s="12">
        <v>0</v>
      </c>
      <c r="Q222" s="11">
        <v>0</v>
      </c>
      <c r="R222" s="11"/>
      <c r="S222" s="2">
        <v>425.20100000000002</v>
      </c>
      <c r="T222" s="2">
        <v>102</v>
      </c>
      <c r="U222" s="2">
        <v>527.20100000000002</v>
      </c>
    </row>
    <row r="223" spans="1:21">
      <c r="A223" s="9">
        <v>92351</v>
      </c>
      <c r="B223" s="10" t="s">
        <v>251</v>
      </c>
      <c r="C223" s="158">
        <v>3.08999969100003E-5</v>
      </c>
      <c r="D223" s="158">
        <v>2.6999999999999982E-5</v>
      </c>
      <c r="E223" s="13">
        <v>10395.547672000001</v>
      </c>
      <c r="F223" s="13">
        <v>32545.367999999999</v>
      </c>
      <c r="G223" s="11">
        <v>-18223.151399999999</v>
      </c>
      <c r="H223" s="11"/>
      <c r="I223" s="12">
        <v>0</v>
      </c>
      <c r="J223" s="12">
        <v>0</v>
      </c>
      <c r="K223" s="12">
        <v>0</v>
      </c>
      <c r="L223" s="11">
        <v>2318</v>
      </c>
      <c r="M223" s="11"/>
      <c r="N223" s="12">
        <v>1991.1959999999999</v>
      </c>
      <c r="O223" s="12">
        <v>42423.104399999997</v>
      </c>
      <c r="P223" s="12">
        <v>0</v>
      </c>
      <c r="Q223" s="11">
        <v>0</v>
      </c>
      <c r="R223" s="11"/>
      <c r="S223" s="2">
        <v>1142.4965999999999</v>
      </c>
      <c r="T223" s="2">
        <v>581</v>
      </c>
      <c r="U223" s="2">
        <v>1723.4965999999999</v>
      </c>
    </row>
    <row r="224" spans="1:21">
      <c r="A224" s="9">
        <v>92401</v>
      </c>
      <c r="B224" s="10" t="s">
        <v>252</v>
      </c>
      <c r="C224" s="158">
        <v>2.8879997112000282E-3</v>
      </c>
      <c r="D224" s="158">
        <v>2.8819999999999983E-3</v>
      </c>
      <c r="E224" s="13">
        <v>1212862.1207840003</v>
      </c>
      <c r="F224" s="13">
        <v>3473916.6880000001</v>
      </c>
      <c r="G224" s="11">
        <v>-1703186.4479999999</v>
      </c>
      <c r="H224" s="11"/>
      <c r="I224" s="12">
        <v>0</v>
      </c>
      <c r="J224" s="12">
        <v>0</v>
      </c>
      <c r="K224" s="12">
        <v>0</v>
      </c>
      <c r="L224" s="11">
        <v>64016</v>
      </c>
      <c r="M224" s="11"/>
      <c r="N224" s="12">
        <v>186102.72</v>
      </c>
      <c r="O224" s="12">
        <v>3964981.4079999998</v>
      </c>
      <c r="P224" s="12">
        <v>0</v>
      </c>
      <c r="Q224" s="11">
        <v>0</v>
      </c>
      <c r="R224" s="11"/>
      <c r="S224" s="2">
        <v>106780.912</v>
      </c>
      <c r="T224" s="2">
        <v>16044</v>
      </c>
      <c r="U224" s="2">
        <v>122824.912</v>
      </c>
    </row>
    <row r="225" spans="1:21">
      <c r="A225" s="9">
        <v>92403</v>
      </c>
      <c r="B225" s="10" t="s">
        <v>253</v>
      </c>
      <c r="C225" s="158">
        <v>1.639999836000016E-5</v>
      </c>
      <c r="D225" s="158">
        <v>1.699999999999999E-5</v>
      </c>
      <c r="E225" s="13">
        <v>7443.9000000000005</v>
      </c>
      <c r="F225" s="13">
        <v>20491.527999999998</v>
      </c>
      <c r="G225" s="11">
        <v>-9671.8343999999997</v>
      </c>
      <c r="H225" s="11"/>
      <c r="I225" s="12">
        <v>0</v>
      </c>
      <c r="J225" s="12">
        <v>0</v>
      </c>
      <c r="K225" s="12">
        <v>0</v>
      </c>
      <c r="L225" s="11">
        <v>196</v>
      </c>
      <c r="M225" s="11"/>
      <c r="N225" s="12">
        <v>1056.816</v>
      </c>
      <c r="O225" s="12">
        <v>22515.822399999997</v>
      </c>
      <c r="P225" s="12">
        <v>0</v>
      </c>
      <c r="Q225" s="11">
        <v>0</v>
      </c>
      <c r="R225" s="11"/>
      <c r="S225" s="2">
        <v>606.37360000000001</v>
      </c>
      <c r="T225" s="2">
        <v>49</v>
      </c>
      <c r="U225" s="2">
        <v>655.37360000000001</v>
      </c>
    </row>
    <row r="226" spans="1:21">
      <c r="A226" s="9">
        <v>92411</v>
      </c>
      <c r="B226" s="10" t="s">
        <v>254</v>
      </c>
      <c r="C226" s="158">
        <v>4.8029995197000473E-4</v>
      </c>
      <c r="D226" s="158">
        <v>4.849999999999997E-4</v>
      </c>
      <c r="E226" s="13">
        <v>170381.93460000001</v>
      </c>
      <c r="F226" s="13">
        <v>584611.24</v>
      </c>
      <c r="G226" s="11">
        <v>-283255.00380000001</v>
      </c>
      <c r="H226" s="11"/>
      <c r="I226" s="12">
        <v>0</v>
      </c>
      <c r="J226" s="12">
        <v>0</v>
      </c>
      <c r="K226" s="12">
        <v>0</v>
      </c>
      <c r="L226" s="11">
        <v>0</v>
      </c>
      <c r="M226" s="11"/>
      <c r="N226" s="12">
        <v>30950.532000000003</v>
      </c>
      <c r="O226" s="12">
        <v>659411.55480000004</v>
      </c>
      <c r="P226" s="12">
        <v>0</v>
      </c>
      <c r="Q226" s="11">
        <v>19894</v>
      </c>
      <c r="R226" s="11"/>
      <c r="S226" s="2">
        <v>17758.6122</v>
      </c>
      <c r="T226" s="2">
        <v>-4986</v>
      </c>
      <c r="U226" s="2">
        <v>12772.6122</v>
      </c>
    </row>
    <row r="227" spans="1:21">
      <c r="A227" s="9">
        <v>92414</v>
      </c>
      <c r="B227" s="10" t="s">
        <v>255</v>
      </c>
      <c r="C227" s="158">
        <v>9.999999000000098E-6</v>
      </c>
      <c r="D227" s="158">
        <v>9.999999999999994E-6</v>
      </c>
      <c r="E227" s="13">
        <v>2936.519040000001</v>
      </c>
      <c r="F227" s="13">
        <v>12053.84</v>
      </c>
      <c r="G227" s="11">
        <v>-5897.46</v>
      </c>
      <c r="H227" s="11"/>
      <c r="I227" s="12">
        <v>0</v>
      </c>
      <c r="J227" s="12">
        <v>0</v>
      </c>
      <c r="K227" s="12">
        <v>0</v>
      </c>
      <c r="L227" s="11">
        <v>0</v>
      </c>
      <c r="M227" s="11"/>
      <c r="N227" s="12">
        <v>644.40000000000009</v>
      </c>
      <c r="O227" s="12">
        <v>13729.160000000002</v>
      </c>
      <c r="P227" s="12">
        <v>0</v>
      </c>
      <c r="Q227" s="11">
        <v>810</v>
      </c>
      <c r="R227" s="11"/>
      <c r="S227" s="2">
        <v>369.74</v>
      </c>
      <c r="T227" s="2">
        <v>-203</v>
      </c>
      <c r="U227" s="2">
        <v>166.74</v>
      </c>
    </row>
    <row r="228" spans="1:21">
      <c r="A228" s="9">
        <v>92417</v>
      </c>
      <c r="B228" s="10" t="s">
        <v>256</v>
      </c>
      <c r="C228" s="158">
        <v>1.6099998390000159E-5</v>
      </c>
      <c r="D228" s="158">
        <v>1.4999999999999994E-5</v>
      </c>
      <c r="E228" s="13">
        <v>4979.8999999999996</v>
      </c>
      <c r="F228" s="13">
        <v>18080.760000000002</v>
      </c>
      <c r="G228" s="11">
        <v>-9494.9105999999992</v>
      </c>
      <c r="H228" s="11"/>
      <c r="I228" s="12">
        <v>0</v>
      </c>
      <c r="J228" s="12">
        <v>0</v>
      </c>
      <c r="K228" s="12">
        <v>0</v>
      </c>
      <c r="L228" s="11">
        <v>0</v>
      </c>
      <c r="M228" s="11"/>
      <c r="N228" s="12">
        <v>1037.4839999999999</v>
      </c>
      <c r="O228" s="12">
        <v>22103.9476</v>
      </c>
      <c r="P228" s="12">
        <v>0</v>
      </c>
      <c r="Q228" s="11">
        <v>40</v>
      </c>
      <c r="R228" s="11"/>
      <c r="S228" s="2">
        <v>595.28139999999996</v>
      </c>
      <c r="T228" s="2">
        <v>-10</v>
      </c>
      <c r="U228" s="2">
        <v>585.28139999999996</v>
      </c>
    </row>
    <row r="229" spans="1:21">
      <c r="A229" s="9">
        <v>92421</v>
      </c>
      <c r="B229" s="10" t="s">
        <v>257</v>
      </c>
      <c r="C229" s="158">
        <v>1.9799998020000198E-5</v>
      </c>
      <c r="D229" s="158">
        <v>1.699999999999999E-5</v>
      </c>
      <c r="E229" s="13">
        <v>6595.69</v>
      </c>
      <c r="F229" s="13">
        <v>20491.527999999998</v>
      </c>
      <c r="G229" s="11">
        <v>-11676.970800000001</v>
      </c>
      <c r="H229" s="11"/>
      <c r="I229" s="12">
        <v>0</v>
      </c>
      <c r="J229" s="12">
        <v>0</v>
      </c>
      <c r="K229" s="12">
        <v>0</v>
      </c>
      <c r="L229" s="11">
        <v>1720</v>
      </c>
      <c r="M229" s="11"/>
      <c r="N229" s="12">
        <v>1275.912</v>
      </c>
      <c r="O229" s="12">
        <v>27183.736799999999</v>
      </c>
      <c r="P229" s="12">
        <v>0</v>
      </c>
      <c r="Q229" s="11">
        <v>0</v>
      </c>
      <c r="R229" s="11"/>
      <c r="S229" s="2">
        <v>732.08519999999999</v>
      </c>
      <c r="T229" s="2">
        <v>431</v>
      </c>
      <c r="U229" s="2">
        <v>1163.0852</v>
      </c>
    </row>
    <row r="230" spans="1:21">
      <c r="A230" s="9">
        <v>92427</v>
      </c>
      <c r="B230" s="10" t="s">
        <v>258</v>
      </c>
      <c r="C230" s="158">
        <v>1.0999998900000109E-6</v>
      </c>
      <c r="D230" s="158">
        <v>9.9999999999999932E-7</v>
      </c>
      <c r="E230" s="13">
        <v>1488.25</v>
      </c>
      <c r="F230" s="13">
        <v>1205.384</v>
      </c>
      <c r="G230" s="11">
        <v>-648.72059999999999</v>
      </c>
      <c r="H230" s="11"/>
      <c r="I230" s="12">
        <v>0</v>
      </c>
      <c r="J230" s="12">
        <v>0</v>
      </c>
      <c r="K230" s="12">
        <v>0</v>
      </c>
      <c r="L230" s="11">
        <v>938</v>
      </c>
      <c r="M230" s="11"/>
      <c r="N230" s="12">
        <v>70.884</v>
      </c>
      <c r="O230" s="12">
        <v>1510.2076000000002</v>
      </c>
      <c r="P230" s="12">
        <v>0</v>
      </c>
      <c r="Q230" s="11">
        <v>0</v>
      </c>
      <c r="R230" s="11"/>
      <c r="S230" s="2">
        <v>40.671400000000006</v>
      </c>
      <c r="T230" s="2">
        <v>235</v>
      </c>
      <c r="U230" s="2">
        <v>275.67140000000001</v>
      </c>
    </row>
    <row r="231" spans="1:21">
      <c r="A231" s="9">
        <v>92431</v>
      </c>
      <c r="B231" s="10" t="s">
        <v>259</v>
      </c>
      <c r="C231" s="158">
        <v>3.1699996830000308E-5</v>
      </c>
      <c r="D231" s="158">
        <v>3.5999999999999981E-5</v>
      </c>
      <c r="E231" s="13">
        <v>14480.212792</v>
      </c>
      <c r="F231" s="13">
        <v>43393.824000000001</v>
      </c>
      <c r="G231" s="11">
        <v>-18694.948199999999</v>
      </c>
      <c r="H231" s="11"/>
      <c r="I231" s="12">
        <v>0</v>
      </c>
      <c r="J231" s="12">
        <v>0</v>
      </c>
      <c r="K231" s="12">
        <v>0</v>
      </c>
      <c r="L231" s="11">
        <v>0</v>
      </c>
      <c r="M231" s="11"/>
      <c r="N231" s="12">
        <v>2042.7479999999998</v>
      </c>
      <c r="O231" s="12">
        <v>43521.4372</v>
      </c>
      <c r="P231" s="12">
        <v>0</v>
      </c>
      <c r="Q231" s="11">
        <v>2574</v>
      </c>
      <c r="R231" s="11"/>
      <c r="S231" s="2">
        <v>1172.0757999999998</v>
      </c>
      <c r="T231" s="2">
        <v>-645</v>
      </c>
      <c r="U231" s="2">
        <v>527.07579999999984</v>
      </c>
    </row>
    <row r="232" spans="1:21">
      <c r="A232" s="9">
        <v>92441</v>
      </c>
      <c r="B232" s="10" t="s">
        <v>260</v>
      </c>
      <c r="C232" s="158">
        <v>1.0439998956000103E-4</v>
      </c>
      <c r="D232" s="158">
        <v>1.2299999999999995E-4</v>
      </c>
      <c r="E232" s="13">
        <v>45945.484455999998</v>
      </c>
      <c r="F232" s="13">
        <v>148262.23200000002</v>
      </c>
      <c r="G232" s="11">
        <v>-61569.482400000001</v>
      </c>
      <c r="H232" s="11"/>
      <c r="I232" s="12">
        <v>0</v>
      </c>
      <c r="J232" s="12">
        <v>0</v>
      </c>
      <c r="K232" s="12">
        <v>0</v>
      </c>
      <c r="L232" s="11">
        <v>0</v>
      </c>
      <c r="M232" s="11"/>
      <c r="N232" s="12">
        <v>6727.5360000000001</v>
      </c>
      <c r="O232" s="12">
        <v>143332.43040000001</v>
      </c>
      <c r="P232" s="12">
        <v>0</v>
      </c>
      <c r="Q232" s="11">
        <v>14141</v>
      </c>
      <c r="R232" s="11"/>
      <c r="S232" s="2">
        <v>3860.0856000000003</v>
      </c>
      <c r="T232" s="2">
        <v>-3544</v>
      </c>
      <c r="U232" s="2">
        <v>316.08560000000034</v>
      </c>
    </row>
    <row r="233" spans="1:21">
      <c r="A233" s="9">
        <v>92444</v>
      </c>
      <c r="B233" s="10" t="s">
        <v>261</v>
      </c>
      <c r="C233" s="158">
        <v>1.7999998200000177E-6</v>
      </c>
      <c r="D233" s="158">
        <v>9.9999999999999932E-7</v>
      </c>
      <c r="E233" s="13">
        <v>1911.7499999999998</v>
      </c>
      <c r="F233" s="13">
        <v>1205.384</v>
      </c>
      <c r="G233" s="11">
        <v>-1061.5427999999999</v>
      </c>
      <c r="H233" s="11"/>
      <c r="I233" s="12">
        <v>0</v>
      </c>
      <c r="J233" s="12">
        <v>0</v>
      </c>
      <c r="K233" s="12">
        <v>0</v>
      </c>
      <c r="L233" s="11">
        <v>1732</v>
      </c>
      <c r="M233" s="11"/>
      <c r="N233" s="12">
        <v>115.99199999999999</v>
      </c>
      <c r="O233" s="12">
        <v>2471.2487999999998</v>
      </c>
      <c r="P233" s="12">
        <v>0</v>
      </c>
      <c r="Q233" s="11">
        <v>0</v>
      </c>
      <c r="R233" s="11"/>
      <c r="S233" s="2">
        <v>66.553200000000004</v>
      </c>
      <c r="T233" s="2">
        <v>434</v>
      </c>
      <c r="U233" s="2">
        <v>500.5532</v>
      </c>
    </row>
    <row r="234" spans="1:21">
      <c r="A234" s="9">
        <v>92451</v>
      </c>
      <c r="B234" s="10" t="s">
        <v>262</v>
      </c>
      <c r="C234" s="158">
        <v>1.1719998828000114E-4</v>
      </c>
      <c r="D234" s="158">
        <v>1.1899999999999992E-4</v>
      </c>
      <c r="E234" s="13">
        <v>60065.087943999992</v>
      </c>
      <c r="F234" s="13">
        <v>143440.696</v>
      </c>
      <c r="G234" s="11">
        <v>-69118.231199999995</v>
      </c>
      <c r="H234" s="11"/>
      <c r="I234" s="12">
        <v>0</v>
      </c>
      <c r="J234" s="12">
        <v>0</v>
      </c>
      <c r="K234" s="12">
        <v>0</v>
      </c>
      <c r="L234" s="11">
        <v>9301</v>
      </c>
      <c r="M234" s="11"/>
      <c r="N234" s="12">
        <v>7552.3680000000004</v>
      </c>
      <c r="O234" s="12">
        <v>160905.75520000001</v>
      </c>
      <c r="P234" s="12">
        <v>0</v>
      </c>
      <c r="Q234" s="11">
        <v>0</v>
      </c>
      <c r="R234" s="11"/>
      <c r="S234" s="2">
        <v>4333.3527999999997</v>
      </c>
      <c r="T234" s="2">
        <v>2331</v>
      </c>
      <c r="U234" s="2">
        <v>6664.3527999999997</v>
      </c>
    </row>
    <row r="235" spans="1:21">
      <c r="A235" s="9">
        <v>92461</v>
      </c>
      <c r="B235" s="10" t="s">
        <v>263</v>
      </c>
      <c r="C235" s="158">
        <v>9.2299990770000905E-5</v>
      </c>
      <c r="D235" s="158">
        <v>9.399999999999994E-5</v>
      </c>
      <c r="E235" s="13">
        <v>37124.029216000003</v>
      </c>
      <c r="F235" s="13">
        <v>113306.09599999999</v>
      </c>
      <c r="G235" s="11">
        <v>-54433.555799999995</v>
      </c>
      <c r="H235" s="11"/>
      <c r="I235" s="12">
        <v>0</v>
      </c>
      <c r="J235" s="12">
        <v>0</v>
      </c>
      <c r="K235" s="12">
        <v>0</v>
      </c>
      <c r="L235" s="11">
        <v>0</v>
      </c>
      <c r="M235" s="11"/>
      <c r="N235" s="12">
        <v>5947.8119999999999</v>
      </c>
      <c r="O235" s="12">
        <v>126720.14679999999</v>
      </c>
      <c r="P235" s="12">
        <v>0</v>
      </c>
      <c r="Q235" s="11">
        <v>1089</v>
      </c>
      <c r="R235" s="11"/>
      <c r="S235" s="2">
        <v>3412.7001999999998</v>
      </c>
      <c r="T235" s="2">
        <v>-273</v>
      </c>
      <c r="U235" s="2">
        <v>3139.7001999999998</v>
      </c>
    </row>
    <row r="236" spans="1:21">
      <c r="A236" s="9">
        <v>92501</v>
      </c>
      <c r="B236" s="10" t="s">
        <v>264</v>
      </c>
      <c r="C236" s="158">
        <v>4.0647995935200404E-3</v>
      </c>
      <c r="D236" s="158">
        <v>4.0839999999999974E-3</v>
      </c>
      <c r="E236" s="13">
        <v>1718721.6305919997</v>
      </c>
      <c r="F236" s="13">
        <v>4922788.2560000001</v>
      </c>
      <c r="G236" s="11">
        <v>-2397199.5408000001</v>
      </c>
      <c r="H236" s="11"/>
      <c r="I236" s="12">
        <v>0</v>
      </c>
      <c r="J236" s="12">
        <v>0</v>
      </c>
      <c r="K236" s="12">
        <v>0</v>
      </c>
      <c r="L236" s="11">
        <v>72766</v>
      </c>
      <c r="M236" s="11"/>
      <c r="N236" s="12">
        <v>261935.71200000003</v>
      </c>
      <c r="O236" s="12">
        <v>5580628.9568000007</v>
      </c>
      <c r="P236" s="12">
        <v>0</v>
      </c>
      <c r="Q236" s="11">
        <v>0</v>
      </c>
      <c r="R236" s="11"/>
      <c r="S236" s="2">
        <v>150291.91520000002</v>
      </c>
      <c r="T236" s="2">
        <v>18237</v>
      </c>
      <c r="U236" s="2">
        <v>168528.91520000002</v>
      </c>
    </row>
    <row r="237" spans="1:21">
      <c r="A237" s="9">
        <v>92502</v>
      </c>
      <c r="B237" s="10" t="s">
        <v>265</v>
      </c>
      <c r="C237" s="158">
        <v>3.0799996920000308E-5</v>
      </c>
      <c r="D237" s="158">
        <v>3.1999999999999978E-5</v>
      </c>
      <c r="E237" s="13">
        <v>11726.210000000003</v>
      </c>
      <c r="F237" s="13">
        <v>38572.288</v>
      </c>
      <c r="G237" s="11">
        <v>-18164.176800000001</v>
      </c>
      <c r="H237" s="11"/>
      <c r="I237" s="12">
        <v>0</v>
      </c>
      <c r="J237" s="12">
        <v>0</v>
      </c>
      <c r="K237" s="12">
        <v>0</v>
      </c>
      <c r="L237" s="11">
        <v>0</v>
      </c>
      <c r="M237" s="11"/>
      <c r="N237" s="12">
        <v>1984.7520000000002</v>
      </c>
      <c r="O237" s="12">
        <v>42285.812800000007</v>
      </c>
      <c r="P237" s="12">
        <v>0</v>
      </c>
      <c r="Q237" s="11">
        <v>1504</v>
      </c>
      <c r="R237" s="11"/>
      <c r="S237" s="2">
        <v>1138.7992000000002</v>
      </c>
      <c r="T237" s="2">
        <v>-377</v>
      </c>
      <c r="U237" s="2">
        <v>761.79920000000016</v>
      </c>
    </row>
    <row r="238" spans="1:21">
      <c r="A238" s="9">
        <v>92504</v>
      </c>
      <c r="B238" s="10" t="s">
        <v>266</v>
      </c>
      <c r="C238" s="158">
        <v>6.2099993790000612E-5</v>
      </c>
      <c r="D238" s="158">
        <v>6.9999999999999953E-5</v>
      </c>
      <c r="E238" s="13">
        <v>33900.200000000004</v>
      </c>
      <c r="F238" s="13">
        <v>84376.87999999999</v>
      </c>
      <c r="G238" s="11">
        <v>-36623.226600000002</v>
      </c>
      <c r="H238" s="11"/>
      <c r="I238" s="12">
        <v>0</v>
      </c>
      <c r="J238" s="12">
        <v>0</v>
      </c>
      <c r="K238" s="12">
        <v>0</v>
      </c>
      <c r="L238" s="11">
        <v>0</v>
      </c>
      <c r="M238" s="11"/>
      <c r="N238" s="12">
        <v>4001.7240000000002</v>
      </c>
      <c r="O238" s="12">
        <v>85258.083600000013</v>
      </c>
      <c r="P238" s="12">
        <v>0</v>
      </c>
      <c r="Q238" s="11">
        <v>108</v>
      </c>
      <c r="R238" s="11"/>
      <c r="S238" s="2">
        <v>2296.0854000000004</v>
      </c>
      <c r="T238" s="2">
        <v>-27</v>
      </c>
      <c r="U238" s="2">
        <v>2269.0854000000004</v>
      </c>
    </row>
    <row r="239" spans="1:21">
      <c r="A239" s="9">
        <v>92505</v>
      </c>
      <c r="B239" s="10" t="s">
        <v>267</v>
      </c>
      <c r="C239" s="158">
        <v>1.9049998095000187E-4</v>
      </c>
      <c r="D239" s="158">
        <v>1.9699999999999988E-4</v>
      </c>
      <c r="E239" s="13">
        <v>104885.69</v>
      </c>
      <c r="F239" s="13">
        <v>237460.64799999999</v>
      </c>
      <c r="G239" s="11">
        <v>-112346.613</v>
      </c>
      <c r="H239" s="11"/>
      <c r="I239" s="12">
        <v>0</v>
      </c>
      <c r="J239" s="12">
        <v>0</v>
      </c>
      <c r="K239" s="12">
        <v>0</v>
      </c>
      <c r="L239" s="11">
        <v>17472</v>
      </c>
      <c r="M239" s="11"/>
      <c r="N239" s="12">
        <v>12275.82</v>
      </c>
      <c r="O239" s="12">
        <v>261540.49799999999</v>
      </c>
      <c r="P239" s="12">
        <v>0</v>
      </c>
      <c r="Q239" s="11">
        <v>0</v>
      </c>
      <c r="R239" s="11"/>
      <c r="S239" s="2">
        <v>7043.5469999999996</v>
      </c>
      <c r="T239" s="2">
        <v>4379</v>
      </c>
      <c r="U239" s="2">
        <v>11422.546999999999</v>
      </c>
    </row>
    <row r="240" spans="1:21">
      <c r="A240" s="9">
        <v>92506</v>
      </c>
      <c r="B240" s="10" t="s">
        <v>268</v>
      </c>
      <c r="C240" s="158">
        <v>3.2999996700000331E-5</v>
      </c>
      <c r="D240" s="158">
        <v>3.5999999999999981E-5</v>
      </c>
      <c r="E240" s="13">
        <v>22260.340000000004</v>
      </c>
      <c r="F240" s="13">
        <v>43393.824000000001</v>
      </c>
      <c r="G240" s="11">
        <v>-19461.618000000002</v>
      </c>
      <c r="H240" s="11"/>
      <c r="I240" s="12">
        <v>0</v>
      </c>
      <c r="J240" s="12">
        <v>0</v>
      </c>
      <c r="K240" s="12">
        <v>0</v>
      </c>
      <c r="L240" s="11">
        <v>4489</v>
      </c>
      <c r="M240" s="11"/>
      <c r="N240" s="12">
        <v>2126.52</v>
      </c>
      <c r="O240" s="12">
        <v>45306.228000000003</v>
      </c>
      <c r="P240" s="12">
        <v>0</v>
      </c>
      <c r="Q240" s="11">
        <v>0</v>
      </c>
      <c r="R240" s="11"/>
      <c r="S240" s="2">
        <v>1220.1420000000001</v>
      </c>
      <c r="T240" s="2">
        <v>1125</v>
      </c>
      <c r="U240" s="2">
        <v>2345.1419999999998</v>
      </c>
    </row>
    <row r="241" spans="1:21">
      <c r="A241" s="9">
        <v>92507</v>
      </c>
      <c r="B241" s="10" t="s">
        <v>269</v>
      </c>
      <c r="C241" s="158">
        <v>9.5599990440000947E-5</v>
      </c>
      <c r="D241" s="158">
        <v>1.1299999999999993E-4</v>
      </c>
      <c r="E241" s="13">
        <v>34500.18</v>
      </c>
      <c r="F241" s="13">
        <v>136208.39199999999</v>
      </c>
      <c r="G241" s="11">
        <v>-56379.717600000004</v>
      </c>
      <c r="H241" s="11"/>
      <c r="I241" s="12">
        <v>0</v>
      </c>
      <c r="J241" s="12">
        <v>0</v>
      </c>
      <c r="K241" s="12">
        <v>0</v>
      </c>
      <c r="L241" s="11">
        <v>0</v>
      </c>
      <c r="M241" s="11"/>
      <c r="N241" s="12">
        <v>6160.4640000000009</v>
      </c>
      <c r="O241" s="12">
        <v>131250.7696</v>
      </c>
      <c r="P241" s="12">
        <v>0</v>
      </c>
      <c r="Q241" s="11">
        <v>19359</v>
      </c>
      <c r="R241" s="11"/>
      <c r="S241" s="2">
        <v>3534.7144000000003</v>
      </c>
      <c r="T241" s="2">
        <v>-4852</v>
      </c>
      <c r="U241" s="2">
        <v>-1317.2855999999997</v>
      </c>
    </row>
    <row r="242" spans="1:21">
      <c r="A242" s="9">
        <v>92508</v>
      </c>
      <c r="B242" s="10" t="s">
        <v>270</v>
      </c>
      <c r="C242" s="158">
        <v>3.2489996751000318E-4</v>
      </c>
      <c r="D242" s="158">
        <v>3.1799999999999976E-4</v>
      </c>
      <c r="E242" s="13">
        <v>132274.24000000002</v>
      </c>
      <c r="F242" s="13">
        <v>383312.11199999996</v>
      </c>
      <c r="G242" s="11">
        <v>-191608.4754</v>
      </c>
      <c r="H242" s="11"/>
      <c r="I242" s="12">
        <v>0</v>
      </c>
      <c r="J242" s="12">
        <v>0</v>
      </c>
      <c r="K242" s="12">
        <v>0</v>
      </c>
      <c r="L242" s="11">
        <v>9867</v>
      </c>
      <c r="M242" s="11"/>
      <c r="N242" s="12">
        <v>20936.556</v>
      </c>
      <c r="O242" s="12">
        <v>446060.40839999996</v>
      </c>
      <c r="P242" s="12">
        <v>0</v>
      </c>
      <c r="Q242" s="11">
        <v>0</v>
      </c>
      <c r="R242" s="11"/>
      <c r="S242" s="2">
        <v>12012.8526</v>
      </c>
      <c r="T242" s="2">
        <v>2473</v>
      </c>
      <c r="U242" s="2">
        <v>14485.8526</v>
      </c>
    </row>
    <row r="243" spans="1:21">
      <c r="A243" s="9">
        <v>92509</v>
      </c>
      <c r="B243" s="10" t="s">
        <v>271</v>
      </c>
      <c r="C243" s="158">
        <v>2.0608997939100203E-3</v>
      </c>
      <c r="D243" s="158">
        <v>1.7779999999999988E-3</v>
      </c>
      <c r="E243" s="13">
        <v>819759.12999999989</v>
      </c>
      <c r="F243" s="13">
        <v>2143172.7519999999</v>
      </c>
      <c r="G243" s="11">
        <v>-1215407.5314</v>
      </c>
      <c r="H243" s="11"/>
      <c r="I243" s="12">
        <v>0</v>
      </c>
      <c r="J243" s="12">
        <v>0</v>
      </c>
      <c r="K243" s="12">
        <v>0</v>
      </c>
      <c r="L243" s="11">
        <v>277640</v>
      </c>
      <c r="M243" s="11"/>
      <c r="N243" s="12">
        <v>132804.39600000001</v>
      </c>
      <c r="O243" s="12">
        <v>2829442.5844000001</v>
      </c>
      <c r="P243" s="12">
        <v>0</v>
      </c>
      <c r="Q243" s="11">
        <v>0</v>
      </c>
      <c r="R243" s="11"/>
      <c r="S243" s="2">
        <v>76199.7166</v>
      </c>
      <c r="T243" s="2">
        <v>69584</v>
      </c>
      <c r="U243" s="2">
        <v>145783.71659999999</v>
      </c>
    </row>
    <row r="244" spans="1:21">
      <c r="A244" s="9">
        <v>92511</v>
      </c>
      <c r="B244" s="10" t="s">
        <v>272</v>
      </c>
      <c r="C244" s="158">
        <v>3.7471996252800366E-3</v>
      </c>
      <c r="D244" s="158">
        <v>3.6819999999999982E-3</v>
      </c>
      <c r="E244" s="13">
        <v>1461830.2012720001</v>
      </c>
      <c r="F244" s="13">
        <v>4438223.8880000003</v>
      </c>
      <c r="G244" s="11">
        <v>-2209896.2111999998</v>
      </c>
      <c r="H244" s="11"/>
      <c r="I244" s="12">
        <v>0</v>
      </c>
      <c r="J244" s="12">
        <v>0</v>
      </c>
      <c r="K244" s="12">
        <v>0</v>
      </c>
      <c r="L244" s="11">
        <v>48953</v>
      </c>
      <c r="M244" s="11"/>
      <c r="N244" s="12">
        <v>241469.568</v>
      </c>
      <c r="O244" s="12">
        <v>5144590.8351999996</v>
      </c>
      <c r="P244" s="12">
        <v>0</v>
      </c>
      <c r="Q244" s="11">
        <v>0</v>
      </c>
      <c r="R244" s="11"/>
      <c r="S244" s="2">
        <v>138548.97279999999</v>
      </c>
      <c r="T244" s="2">
        <v>12269</v>
      </c>
      <c r="U244" s="2">
        <v>150817.97279999999</v>
      </c>
    </row>
    <row r="245" spans="1:21">
      <c r="A245" s="9">
        <v>92521</v>
      </c>
      <c r="B245" s="10" t="s">
        <v>273</v>
      </c>
      <c r="C245" s="158">
        <v>8.1099991890000802E-5</v>
      </c>
      <c r="D245" s="158">
        <v>8.5999999999999949E-5</v>
      </c>
      <c r="E245" s="13">
        <v>30450.768400000004</v>
      </c>
      <c r="F245" s="13">
        <v>103663.024</v>
      </c>
      <c r="G245" s="11">
        <v>-47828.400600000001</v>
      </c>
      <c r="H245" s="11"/>
      <c r="I245" s="12">
        <v>0</v>
      </c>
      <c r="J245" s="12">
        <v>0</v>
      </c>
      <c r="K245" s="12">
        <v>0</v>
      </c>
      <c r="L245" s="11">
        <v>0</v>
      </c>
      <c r="M245" s="11"/>
      <c r="N245" s="12">
        <v>5226.0840000000007</v>
      </c>
      <c r="O245" s="12">
        <v>111343.48760000001</v>
      </c>
      <c r="P245" s="12">
        <v>0</v>
      </c>
      <c r="Q245" s="11">
        <v>5973</v>
      </c>
      <c r="R245" s="11"/>
      <c r="S245" s="2">
        <v>2998.5914000000002</v>
      </c>
      <c r="T245" s="2">
        <v>-1497</v>
      </c>
      <c r="U245" s="2">
        <v>1501.5914000000002</v>
      </c>
    </row>
    <row r="246" spans="1:21">
      <c r="A246" s="9">
        <v>92531</v>
      </c>
      <c r="B246" s="10" t="s">
        <v>274</v>
      </c>
      <c r="C246" s="158">
        <v>9.7939990206000953E-4</v>
      </c>
      <c r="D246" s="158">
        <v>1.0179999999999994E-3</v>
      </c>
      <c r="E246" s="13">
        <v>335087.60608</v>
      </c>
      <c r="F246" s="13">
        <v>1227080.912</v>
      </c>
      <c r="G246" s="11">
        <v>-577597.23239999998</v>
      </c>
      <c r="H246" s="11"/>
      <c r="I246" s="12">
        <v>0</v>
      </c>
      <c r="J246" s="12">
        <v>0</v>
      </c>
      <c r="K246" s="12">
        <v>0</v>
      </c>
      <c r="L246" s="11">
        <v>0</v>
      </c>
      <c r="M246" s="11"/>
      <c r="N246" s="12">
        <v>63112.536000000007</v>
      </c>
      <c r="O246" s="12">
        <v>1344633.9304000002</v>
      </c>
      <c r="P246" s="12">
        <v>0</v>
      </c>
      <c r="Q246" s="11">
        <v>78404</v>
      </c>
      <c r="R246" s="11"/>
      <c r="S246" s="2">
        <v>36212.335600000006</v>
      </c>
      <c r="T246" s="2">
        <v>-19650</v>
      </c>
      <c r="U246" s="2">
        <v>16562.335600000006</v>
      </c>
    </row>
    <row r="247" spans="1:21">
      <c r="A247" s="9">
        <v>92541</v>
      </c>
      <c r="B247" s="10" t="s">
        <v>275</v>
      </c>
      <c r="C247" s="158">
        <v>1.4089998591000139E-4</v>
      </c>
      <c r="D247" s="158">
        <v>1.2799999999999991E-4</v>
      </c>
      <c r="E247" s="13">
        <v>55585.071072000006</v>
      </c>
      <c r="F247" s="13">
        <v>154289.152</v>
      </c>
      <c r="G247" s="11">
        <v>-83095.2114</v>
      </c>
      <c r="H247" s="11"/>
      <c r="I247" s="12">
        <v>0</v>
      </c>
      <c r="J247" s="12">
        <v>0</v>
      </c>
      <c r="K247" s="12">
        <v>0</v>
      </c>
      <c r="L247" s="11">
        <v>12405</v>
      </c>
      <c r="M247" s="11"/>
      <c r="N247" s="12">
        <v>9079.5960000000014</v>
      </c>
      <c r="O247" s="12">
        <v>193443.86440000002</v>
      </c>
      <c r="P247" s="12">
        <v>0</v>
      </c>
      <c r="Q247" s="11">
        <v>0</v>
      </c>
      <c r="R247" s="11"/>
      <c r="S247" s="2">
        <v>5209.6366000000007</v>
      </c>
      <c r="T247" s="2">
        <v>3109</v>
      </c>
      <c r="U247" s="2">
        <v>8318.6366000000016</v>
      </c>
    </row>
    <row r="248" spans="1:21">
      <c r="A248" s="9">
        <v>92551</v>
      </c>
      <c r="B248" s="10" t="s">
        <v>276</v>
      </c>
      <c r="C248" s="158">
        <v>5.7499994250000574E-5</v>
      </c>
      <c r="D248" s="158">
        <v>3.9999999999999976E-5</v>
      </c>
      <c r="E248" s="13">
        <v>18740.088720000003</v>
      </c>
      <c r="F248" s="13">
        <v>48215.360000000001</v>
      </c>
      <c r="G248" s="11">
        <v>-33910.395000000004</v>
      </c>
      <c r="H248" s="11"/>
      <c r="I248" s="12">
        <v>0</v>
      </c>
      <c r="J248" s="12">
        <v>0</v>
      </c>
      <c r="K248" s="12">
        <v>0</v>
      </c>
      <c r="L248" s="11">
        <v>13702</v>
      </c>
      <c r="M248" s="11"/>
      <c r="N248" s="12">
        <v>3705.3</v>
      </c>
      <c r="O248" s="12">
        <v>78942.67</v>
      </c>
      <c r="P248" s="12">
        <v>0</v>
      </c>
      <c r="Q248" s="11">
        <v>0</v>
      </c>
      <c r="R248" s="11"/>
      <c r="S248" s="2">
        <v>2126.0050000000001</v>
      </c>
      <c r="T248" s="2">
        <v>3434</v>
      </c>
      <c r="U248" s="2">
        <v>5560.0050000000001</v>
      </c>
    </row>
    <row r="249" spans="1:21">
      <c r="A249" s="9">
        <v>92561</v>
      </c>
      <c r="B249" s="10" t="s">
        <v>277</v>
      </c>
      <c r="C249" s="158">
        <v>2.1799997820000216E-5</v>
      </c>
      <c r="D249" s="158">
        <v>1.799999999999999E-5</v>
      </c>
      <c r="E249" s="13">
        <v>8474.8412000000008</v>
      </c>
      <c r="F249" s="13">
        <v>21696.912</v>
      </c>
      <c r="G249" s="11">
        <v>-12856.462800000001</v>
      </c>
      <c r="H249" s="11"/>
      <c r="I249" s="12">
        <v>0</v>
      </c>
      <c r="J249" s="12">
        <v>0</v>
      </c>
      <c r="K249" s="12">
        <v>0</v>
      </c>
      <c r="L249" s="11">
        <v>3559</v>
      </c>
      <c r="M249" s="11"/>
      <c r="N249" s="12">
        <v>1404.7920000000001</v>
      </c>
      <c r="O249" s="12">
        <v>29929.568800000001</v>
      </c>
      <c r="P249" s="12">
        <v>0</v>
      </c>
      <c r="Q249" s="11">
        <v>0</v>
      </c>
      <c r="R249" s="11"/>
      <c r="S249" s="2">
        <v>806.03320000000008</v>
      </c>
      <c r="T249" s="2">
        <v>892</v>
      </c>
      <c r="U249" s="2">
        <v>1698.0332000000001</v>
      </c>
    </row>
    <row r="250" spans="1:21">
      <c r="A250" s="9">
        <v>92571</v>
      </c>
      <c r="B250" s="10" t="s">
        <v>278</v>
      </c>
      <c r="C250" s="158">
        <v>4.1999995800000417E-6</v>
      </c>
      <c r="D250" s="158">
        <v>4.999999999999997E-6</v>
      </c>
      <c r="E250" s="13">
        <v>2116.59</v>
      </c>
      <c r="F250" s="13">
        <v>6026.92</v>
      </c>
      <c r="G250" s="11">
        <v>-2476.9331999999999</v>
      </c>
      <c r="H250" s="11"/>
      <c r="I250" s="12">
        <v>0</v>
      </c>
      <c r="J250" s="12">
        <v>0</v>
      </c>
      <c r="K250" s="12">
        <v>0</v>
      </c>
      <c r="L250" s="11">
        <v>0</v>
      </c>
      <c r="M250" s="11"/>
      <c r="N250" s="12">
        <v>270.64799999999997</v>
      </c>
      <c r="O250" s="12">
        <v>5766.2471999999998</v>
      </c>
      <c r="P250" s="12">
        <v>0</v>
      </c>
      <c r="Q250" s="11">
        <v>403</v>
      </c>
      <c r="R250" s="11"/>
      <c r="S250" s="2">
        <v>155.29079999999999</v>
      </c>
      <c r="T250" s="2">
        <v>-101</v>
      </c>
      <c r="U250" s="2">
        <v>54.29079999999999</v>
      </c>
    </row>
    <row r="251" spans="1:21">
      <c r="A251" s="9">
        <v>92601</v>
      </c>
      <c r="B251" s="10" t="s">
        <v>279</v>
      </c>
      <c r="C251" s="158">
        <v>1.5198598480140151E-2</v>
      </c>
      <c r="D251" s="158">
        <v>1.5005999999999992E-2</v>
      </c>
      <c r="E251" s="13">
        <v>6340214.3428079998</v>
      </c>
      <c r="F251" s="13">
        <v>18087992.304000001</v>
      </c>
      <c r="G251" s="11">
        <v>-8963313.5556000005</v>
      </c>
      <c r="H251" s="11"/>
      <c r="I251" s="12">
        <v>0</v>
      </c>
      <c r="J251" s="12">
        <v>0</v>
      </c>
      <c r="K251" s="12">
        <v>0</v>
      </c>
      <c r="L251" s="11">
        <v>457968</v>
      </c>
      <c r="M251" s="11"/>
      <c r="N251" s="12">
        <v>979397.78399999999</v>
      </c>
      <c r="O251" s="12">
        <v>20866401.117599998</v>
      </c>
      <c r="P251" s="12">
        <v>0</v>
      </c>
      <c r="Q251" s="11">
        <v>0</v>
      </c>
      <c r="R251" s="11"/>
      <c r="S251" s="2">
        <v>561953.03639999998</v>
      </c>
      <c r="T251" s="2">
        <v>114779</v>
      </c>
      <c r="U251" s="2">
        <v>676732.03639999998</v>
      </c>
    </row>
    <row r="252" spans="1:21">
      <c r="A252" s="9">
        <v>92602</v>
      </c>
      <c r="B252" s="10" t="s">
        <v>280</v>
      </c>
      <c r="C252" s="158">
        <v>1.0199998980000102E-5</v>
      </c>
      <c r="D252" s="158">
        <v>7.9999999999999946E-6</v>
      </c>
      <c r="E252" s="13">
        <v>3153.1399999999994</v>
      </c>
      <c r="F252" s="13">
        <v>9643.0720000000001</v>
      </c>
      <c r="G252" s="11">
        <v>-6015.4092000000001</v>
      </c>
      <c r="H252" s="11"/>
      <c r="I252" s="12">
        <v>0</v>
      </c>
      <c r="J252" s="12">
        <v>0</v>
      </c>
      <c r="K252" s="12">
        <v>0</v>
      </c>
      <c r="L252" s="11">
        <v>1420</v>
      </c>
      <c r="M252" s="11"/>
      <c r="N252" s="12">
        <v>657.28800000000001</v>
      </c>
      <c r="O252" s="12">
        <v>14003.743200000001</v>
      </c>
      <c r="P252" s="12">
        <v>0</v>
      </c>
      <c r="Q252" s="11">
        <v>0</v>
      </c>
      <c r="R252" s="11"/>
      <c r="S252" s="2">
        <v>377.13480000000004</v>
      </c>
      <c r="T252" s="2">
        <v>356</v>
      </c>
      <c r="U252" s="2">
        <v>733.13480000000004</v>
      </c>
    </row>
    <row r="253" spans="1:21">
      <c r="A253" s="9">
        <v>92604</v>
      </c>
      <c r="B253" s="10" t="s">
        <v>281</v>
      </c>
      <c r="C253" s="158">
        <v>3.3929996607000339E-4</v>
      </c>
      <c r="D253" s="158">
        <v>3.2199999999999986E-4</v>
      </c>
      <c r="E253" s="13">
        <v>160027.41283999998</v>
      </c>
      <c r="F253" s="13">
        <v>388133.64800000004</v>
      </c>
      <c r="G253" s="11">
        <v>-200100.81780000002</v>
      </c>
      <c r="H253" s="11"/>
      <c r="I253" s="12">
        <v>0</v>
      </c>
      <c r="J253" s="12">
        <v>0</v>
      </c>
      <c r="K253" s="12">
        <v>0</v>
      </c>
      <c r="L253" s="11">
        <v>37534</v>
      </c>
      <c r="M253" s="11"/>
      <c r="N253" s="12">
        <v>21864.492000000002</v>
      </c>
      <c r="O253" s="12">
        <v>465830.39880000002</v>
      </c>
      <c r="P253" s="12">
        <v>0</v>
      </c>
      <c r="Q253" s="11">
        <v>0</v>
      </c>
      <c r="R253" s="11"/>
      <c r="S253" s="2">
        <v>12545.278200000001</v>
      </c>
      <c r="T253" s="2">
        <v>9407</v>
      </c>
      <c r="U253" s="2">
        <v>21952.278200000001</v>
      </c>
    </row>
    <row r="254" spans="1:21">
      <c r="A254" s="9">
        <v>92607</v>
      </c>
      <c r="B254" s="10" t="s">
        <v>282</v>
      </c>
      <c r="C254" s="158">
        <v>7.519999248000074E-5</v>
      </c>
      <c r="D254" s="158">
        <v>7.0999999999999964E-5</v>
      </c>
      <c r="E254" s="13">
        <v>35985.280000000006</v>
      </c>
      <c r="F254" s="13">
        <v>85582.26400000001</v>
      </c>
      <c r="G254" s="11">
        <v>-44348.8992</v>
      </c>
      <c r="H254" s="11"/>
      <c r="I254" s="12">
        <v>0</v>
      </c>
      <c r="J254" s="12">
        <v>0</v>
      </c>
      <c r="K254" s="12">
        <v>0</v>
      </c>
      <c r="L254" s="11">
        <v>9089</v>
      </c>
      <c r="M254" s="11"/>
      <c r="N254" s="12">
        <v>4845.8879999999999</v>
      </c>
      <c r="O254" s="12">
        <v>103243.28319999999</v>
      </c>
      <c r="P254" s="12">
        <v>0</v>
      </c>
      <c r="Q254" s="11">
        <v>0</v>
      </c>
      <c r="R254" s="11"/>
      <c r="S254" s="2">
        <v>2780.4447999999998</v>
      </c>
      <c r="T254" s="2">
        <v>2278</v>
      </c>
      <c r="U254" s="2">
        <v>5058.4447999999993</v>
      </c>
    </row>
    <row r="255" spans="1:21">
      <c r="A255" s="9">
        <v>92608</v>
      </c>
      <c r="B255" s="10" t="s">
        <v>283</v>
      </c>
      <c r="C255" s="158">
        <v>4.999999500000049E-6</v>
      </c>
      <c r="D255" s="158">
        <v>3.2899999999999976E-4</v>
      </c>
      <c r="E255" s="13">
        <v>48441.81</v>
      </c>
      <c r="F255" s="13">
        <v>396571.33599999995</v>
      </c>
      <c r="G255" s="11">
        <v>-2948.73</v>
      </c>
      <c r="H255" s="11"/>
      <c r="I255" s="12">
        <v>0</v>
      </c>
      <c r="J255" s="12">
        <v>0</v>
      </c>
      <c r="K255" s="12">
        <v>0</v>
      </c>
      <c r="L255" s="11">
        <v>0</v>
      </c>
      <c r="M255" s="11"/>
      <c r="N255" s="12">
        <v>322.20000000000005</v>
      </c>
      <c r="O255" s="12">
        <v>6864.5800000000008</v>
      </c>
      <c r="P255" s="12">
        <v>0</v>
      </c>
      <c r="Q255" s="11">
        <v>275122</v>
      </c>
      <c r="R255" s="11"/>
      <c r="S255" s="2">
        <v>184.87</v>
      </c>
      <c r="T255" s="2">
        <v>-68953</v>
      </c>
      <c r="U255" s="2">
        <v>-68768.13</v>
      </c>
    </row>
    <row r="256" spans="1:21">
      <c r="A256" s="9">
        <v>92611</v>
      </c>
      <c r="B256" s="10" t="s">
        <v>284</v>
      </c>
      <c r="C256" s="158">
        <v>1.3595098640490135E-2</v>
      </c>
      <c r="D256" s="158">
        <v>1.3168999999999991E-2</v>
      </c>
      <c r="E256" s="13">
        <v>4903982.1511039995</v>
      </c>
      <c r="F256" s="13">
        <v>15873701.896</v>
      </c>
      <c r="G256" s="11">
        <v>-8017655.8446000004</v>
      </c>
      <c r="H256" s="11"/>
      <c r="I256" s="12">
        <v>0</v>
      </c>
      <c r="J256" s="12">
        <v>0</v>
      </c>
      <c r="K256" s="12">
        <v>0</v>
      </c>
      <c r="L256" s="11">
        <v>40742</v>
      </c>
      <c r="M256" s="11"/>
      <c r="N256" s="12">
        <v>876068.24400000006</v>
      </c>
      <c r="O256" s="12">
        <v>18664930.3116</v>
      </c>
      <c r="P256" s="12">
        <v>0</v>
      </c>
      <c r="Q256" s="11">
        <v>0</v>
      </c>
      <c r="R256" s="11"/>
      <c r="S256" s="2">
        <v>502665.22740000003</v>
      </c>
      <c r="T256" s="2">
        <v>10211</v>
      </c>
      <c r="U256" s="2">
        <v>512876.22740000003</v>
      </c>
    </row>
    <row r="257" spans="1:21">
      <c r="A257" s="9">
        <v>92613</v>
      </c>
      <c r="B257" s="10" t="s">
        <v>285</v>
      </c>
      <c r="C257" s="158">
        <v>3.0339996966000299E-4</v>
      </c>
      <c r="D257" s="158">
        <v>3.3699999999999979E-4</v>
      </c>
      <c r="E257" s="13">
        <v>155521.32</v>
      </c>
      <c r="F257" s="13">
        <v>406214.408</v>
      </c>
      <c r="G257" s="11">
        <v>-178928.93640000001</v>
      </c>
      <c r="H257" s="11"/>
      <c r="I257" s="12">
        <v>0</v>
      </c>
      <c r="J257" s="12">
        <v>0</v>
      </c>
      <c r="K257" s="12">
        <v>0</v>
      </c>
      <c r="L257" s="11">
        <v>0</v>
      </c>
      <c r="M257" s="11"/>
      <c r="N257" s="12">
        <v>19551.096000000001</v>
      </c>
      <c r="O257" s="12">
        <v>416542.7144</v>
      </c>
      <c r="P257" s="12">
        <v>0</v>
      </c>
      <c r="Q257" s="11">
        <v>3794</v>
      </c>
      <c r="R257" s="11"/>
      <c r="S257" s="2">
        <v>11217.911599999999</v>
      </c>
      <c r="T257" s="2">
        <v>-951</v>
      </c>
      <c r="U257" s="2">
        <v>10266.911599999999</v>
      </c>
    </row>
    <row r="258" spans="1:21">
      <c r="A258" s="9">
        <v>92614</v>
      </c>
      <c r="B258" s="10" t="s">
        <v>286</v>
      </c>
      <c r="C258" s="158">
        <v>5.5977994402200554E-3</v>
      </c>
      <c r="D258" s="158">
        <v>5.4389999999999968E-3</v>
      </c>
      <c r="E258" s="13">
        <v>2513614.8499999996</v>
      </c>
      <c r="F258" s="13">
        <v>6556083.5760000004</v>
      </c>
      <c r="G258" s="11">
        <v>-3301280.1587999999</v>
      </c>
      <c r="H258" s="11"/>
      <c r="I258" s="12">
        <v>0</v>
      </c>
      <c r="J258" s="12">
        <v>0</v>
      </c>
      <c r="K258" s="12">
        <v>0</v>
      </c>
      <c r="L258" s="11">
        <v>396047</v>
      </c>
      <c r="M258" s="11"/>
      <c r="N258" s="12">
        <v>360722.23200000002</v>
      </c>
      <c r="O258" s="12">
        <v>7685309.1847999999</v>
      </c>
      <c r="P258" s="12">
        <v>0</v>
      </c>
      <c r="Q258" s="11">
        <v>0</v>
      </c>
      <c r="R258" s="11"/>
      <c r="S258" s="2">
        <v>206973.05720000001</v>
      </c>
      <c r="T258" s="2">
        <v>99260</v>
      </c>
      <c r="U258" s="2">
        <v>306233.05720000004</v>
      </c>
    </row>
    <row r="259" spans="1:21">
      <c r="A259" s="9">
        <v>92621</v>
      </c>
      <c r="B259" s="10" t="s">
        <v>287</v>
      </c>
      <c r="C259" s="158">
        <v>2.8899997110000286E-5</v>
      </c>
      <c r="D259" s="158">
        <v>3.4999999999999977E-5</v>
      </c>
      <c r="E259" s="13">
        <v>13725.204239999999</v>
      </c>
      <c r="F259" s="13">
        <v>42188.439999999995</v>
      </c>
      <c r="G259" s="11">
        <v>-17043.6594</v>
      </c>
      <c r="H259" s="11"/>
      <c r="I259" s="12">
        <v>0</v>
      </c>
      <c r="J259" s="12">
        <v>0</v>
      </c>
      <c r="K259" s="12">
        <v>0</v>
      </c>
      <c r="L259" s="11">
        <v>0</v>
      </c>
      <c r="M259" s="11"/>
      <c r="N259" s="12">
        <v>1862.316</v>
      </c>
      <c r="O259" s="12">
        <v>39677.272400000002</v>
      </c>
      <c r="P259" s="12">
        <v>0</v>
      </c>
      <c r="Q259" s="11">
        <v>4030</v>
      </c>
      <c r="R259" s="11"/>
      <c r="S259" s="2">
        <v>1068.5486000000001</v>
      </c>
      <c r="T259" s="2">
        <v>-1010</v>
      </c>
      <c r="U259" s="2">
        <v>58.548600000000079</v>
      </c>
    </row>
    <row r="260" spans="1:21">
      <c r="A260" s="9">
        <v>92631</v>
      </c>
      <c r="B260" s="10" t="s">
        <v>288</v>
      </c>
      <c r="C260" s="158">
        <v>9.9559990044000989E-4</v>
      </c>
      <c r="D260" s="158">
        <v>9.4999999999999946E-4</v>
      </c>
      <c r="E260" s="13">
        <v>320731.35189599998</v>
      </c>
      <c r="F260" s="13">
        <v>1145114.8</v>
      </c>
      <c r="G260" s="11">
        <v>-587151.1176</v>
      </c>
      <c r="H260" s="11"/>
      <c r="I260" s="12">
        <v>0</v>
      </c>
      <c r="J260" s="12">
        <v>0</v>
      </c>
      <c r="K260" s="12">
        <v>0</v>
      </c>
      <c r="L260" s="11">
        <v>0</v>
      </c>
      <c r="M260" s="11"/>
      <c r="N260" s="12">
        <v>64156.463999999993</v>
      </c>
      <c r="O260" s="12">
        <v>1366875.1695999999</v>
      </c>
      <c r="P260" s="12">
        <v>0</v>
      </c>
      <c r="Q260" s="11">
        <v>13845</v>
      </c>
      <c r="R260" s="11"/>
      <c r="S260" s="2">
        <v>36811.314399999996</v>
      </c>
      <c r="T260" s="2">
        <v>-3470</v>
      </c>
      <c r="U260" s="2">
        <v>33341.314399999996</v>
      </c>
    </row>
    <row r="261" spans="1:21">
      <c r="A261" s="9">
        <v>92641</v>
      </c>
      <c r="B261" s="10" t="s">
        <v>289</v>
      </c>
      <c r="C261" s="158">
        <v>6.7999993200000671E-6</v>
      </c>
      <c r="D261" s="158">
        <v>1.1999999999999994E-5</v>
      </c>
      <c r="E261" s="13">
        <v>4185.01</v>
      </c>
      <c r="F261" s="13">
        <v>14464.608</v>
      </c>
      <c r="G261" s="11">
        <v>-4010.2728000000002</v>
      </c>
      <c r="H261" s="11"/>
      <c r="I261" s="12">
        <v>0</v>
      </c>
      <c r="J261" s="12">
        <v>0</v>
      </c>
      <c r="K261" s="12">
        <v>0</v>
      </c>
      <c r="L261" s="11">
        <v>0</v>
      </c>
      <c r="M261" s="11"/>
      <c r="N261" s="12">
        <v>438.19200000000001</v>
      </c>
      <c r="O261" s="12">
        <v>9335.8287999999993</v>
      </c>
      <c r="P261" s="12">
        <v>0</v>
      </c>
      <c r="Q261" s="11">
        <v>3810</v>
      </c>
      <c r="R261" s="11"/>
      <c r="S261" s="2">
        <v>251.42320000000001</v>
      </c>
      <c r="T261" s="2">
        <v>-955</v>
      </c>
      <c r="U261" s="2">
        <v>-703.57680000000005</v>
      </c>
    </row>
    <row r="262" spans="1:21">
      <c r="A262" s="9">
        <v>92651</v>
      </c>
      <c r="B262" s="10" t="s">
        <v>290</v>
      </c>
      <c r="C262" s="158">
        <v>2.8999997100000286E-6</v>
      </c>
      <c r="D262" s="158">
        <v>2.9999999999999984E-6</v>
      </c>
      <c r="E262" s="13">
        <v>2760.89</v>
      </c>
      <c r="F262" s="13">
        <v>3616.152</v>
      </c>
      <c r="G262" s="11">
        <v>-1710.2634</v>
      </c>
      <c r="H262" s="11"/>
      <c r="I262" s="12">
        <v>0</v>
      </c>
      <c r="J262" s="12">
        <v>0</v>
      </c>
      <c r="K262" s="12">
        <v>0</v>
      </c>
      <c r="L262" s="11">
        <v>1197</v>
      </c>
      <c r="M262" s="11"/>
      <c r="N262" s="12">
        <v>186.876</v>
      </c>
      <c r="O262" s="12">
        <v>3981.4564</v>
      </c>
      <c r="P262" s="12">
        <v>0</v>
      </c>
      <c r="Q262" s="11">
        <v>0</v>
      </c>
      <c r="R262" s="11"/>
      <c r="S262" s="2">
        <v>107.22460000000001</v>
      </c>
      <c r="T262" s="2">
        <v>300</v>
      </c>
      <c r="U262" s="2">
        <v>407.22460000000001</v>
      </c>
    </row>
    <row r="263" spans="1:21">
      <c r="A263" s="9">
        <v>92661</v>
      </c>
      <c r="B263" s="10" t="s">
        <v>291</v>
      </c>
      <c r="C263" s="158">
        <v>6.8419993158000674E-4</v>
      </c>
      <c r="D263" s="158">
        <v>7.329999999999996E-4</v>
      </c>
      <c r="E263" s="13">
        <v>243842.41459199996</v>
      </c>
      <c r="F263" s="13">
        <v>883546.47200000007</v>
      </c>
      <c r="G263" s="11">
        <v>-403504.2132</v>
      </c>
      <c r="H263" s="11"/>
      <c r="I263" s="12">
        <v>0</v>
      </c>
      <c r="J263" s="12">
        <v>0</v>
      </c>
      <c r="K263" s="12">
        <v>0</v>
      </c>
      <c r="L263" s="11">
        <v>0</v>
      </c>
      <c r="M263" s="11"/>
      <c r="N263" s="12">
        <v>44089.848000000005</v>
      </c>
      <c r="O263" s="12">
        <v>939349.1272000001</v>
      </c>
      <c r="P263" s="12">
        <v>0</v>
      </c>
      <c r="Q263" s="11">
        <v>68018</v>
      </c>
      <c r="R263" s="11"/>
      <c r="S263" s="2">
        <v>25297.610800000002</v>
      </c>
      <c r="T263" s="2">
        <v>-17047</v>
      </c>
      <c r="U263" s="2">
        <v>8250.6108000000022</v>
      </c>
    </row>
    <row r="264" spans="1:21">
      <c r="A264" s="9">
        <v>92671</v>
      </c>
      <c r="B264" s="10" t="s">
        <v>292</v>
      </c>
      <c r="C264" s="158">
        <v>3.8999996100000381E-6</v>
      </c>
      <c r="D264" s="158">
        <v>3.9999999999999973E-6</v>
      </c>
      <c r="E264" s="13">
        <v>2413.88</v>
      </c>
      <c r="F264" s="13">
        <v>4821.5360000000001</v>
      </c>
      <c r="G264" s="11">
        <v>-2300.0093999999999</v>
      </c>
      <c r="H264" s="11"/>
      <c r="I264" s="12">
        <v>0</v>
      </c>
      <c r="J264" s="12">
        <v>0</v>
      </c>
      <c r="K264" s="12">
        <v>0</v>
      </c>
      <c r="L264" s="11">
        <v>602</v>
      </c>
      <c r="M264" s="11"/>
      <c r="N264" s="12">
        <v>251.316</v>
      </c>
      <c r="O264" s="12">
        <v>5354.3724000000002</v>
      </c>
      <c r="P264" s="12">
        <v>0</v>
      </c>
      <c r="Q264" s="11">
        <v>0</v>
      </c>
      <c r="R264" s="11"/>
      <c r="S264" s="2">
        <v>144.1986</v>
      </c>
      <c r="T264" s="2">
        <v>151</v>
      </c>
      <c r="U264" s="2">
        <v>295.1986</v>
      </c>
    </row>
    <row r="265" spans="1:21">
      <c r="A265" s="9">
        <v>92681</v>
      </c>
      <c r="B265" s="10" t="s">
        <v>293</v>
      </c>
      <c r="C265" s="158">
        <v>6.5999993400000653E-6</v>
      </c>
      <c r="D265" s="158">
        <v>7.9999999999999946E-6</v>
      </c>
      <c r="E265" s="13">
        <v>7594.31</v>
      </c>
      <c r="F265" s="13">
        <v>9643.0720000000001</v>
      </c>
      <c r="G265" s="11">
        <v>-3892.3236000000002</v>
      </c>
      <c r="H265" s="11"/>
      <c r="I265" s="12">
        <v>0</v>
      </c>
      <c r="J265" s="12">
        <v>0</v>
      </c>
      <c r="K265" s="12">
        <v>0</v>
      </c>
      <c r="L265" s="11">
        <v>2641</v>
      </c>
      <c r="M265" s="11"/>
      <c r="N265" s="12">
        <v>425.30400000000003</v>
      </c>
      <c r="O265" s="12">
        <v>9061.2456000000002</v>
      </c>
      <c r="P265" s="12">
        <v>0</v>
      </c>
      <c r="Q265" s="11">
        <v>0</v>
      </c>
      <c r="R265" s="11"/>
      <c r="S265" s="2">
        <v>244.0284</v>
      </c>
      <c r="T265" s="2">
        <v>662</v>
      </c>
      <c r="U265" s="2">
        <v>906.02840000000003</v>
      </c>
    </row>
    <row r="266" spans="1:21">
      <c r="A266" s="9">
        <v>92701</v>
      </c>
      <c r="B266" s="10" t="s">
        <v>294</v>
      </c>
      <c r="C266" s="158">
        <v>2.8381997161800281E-3</v>
      </c>
      <c r="D266" s="158">
        <v>2.9509999999999983E-3</v>
      </c>
      <c r="E266" s="13">
        <v>1091443.4602479998</v>
      </c>
      <c r="F266" s="13">
        <v>3557088.1839999999</v>
      </c>
      <c r="G266" s="11">
        <v>-1673817.0972</v>
      </c>
      <c r="H266" s="11"/>
      <c r="I266" s="12">
        <v>0</v>
      </c>
      <c r="J266" s="12">
        <v>0</v>
      </c>
      <c r="K266" s="12">
        <v>0</v>
      </c>
      <c r="L266" s="11">
        <v>0</v>
      </c>
      <c r="M266" s="11"/>
      <c r="N266" s="12">
        <v>182893.60800000001</v>
      </c>
      <c r="O266" s="12">
        <v>3896610.1911999998</v>
      </c>
      <c r="P266" s="12">
        <v>0</v>
      </c>
      <c r="Q266" s="11">
        <v>131854</v>
      </c>
      <c r="R266" s="11"/>
      <c r="S266" s="2">
        <v>104939.60679999999</v>
      </c>
      <c r="T266" s="2">
        <v>-33046</v>
      </c>
      <c r="U266" s="2">
        <v>71893.606799999994</v>
      </c>
    </row>
    <row r="267" spans="1:21">
      <c r="A267" s="9">
        <v>92704</v>
      </c>
      <c r="B267" s="10" t="s">
        <v>295</v>
      </c>
      <c r="C267" s="158">
        <v>4.0799995920000406E-5</v>
      </c>
      <c r="D267" s="158">
        <v>3.9999999999999976E-5</v>
      </c>
      <c r="E267" s="13">
        <v>15111.59</v>
      </c>
      <c r="F267" s="13">
        <v>48215.360000000001</v>
      </c>
      <c r="G267" s="11">
        <v>-24061.6368</v>
      </c>
      <c r="H267" s="11"/>
      <c r="I267" s="12">
        <v>0</v>
      </c>
      <c r="J267" s="12">
        <v>0</v>
      </c>
      <c r="K267" s="12">
        <v>0</v>
      </c>
      <c r="L267" s="11">
        <v>0</v>
      </c>
      <c r="M267" s="11"/>
      <c r="N267" s="12">
        <v>2629.152</v>
      </c>
      <c r="O267" s="12">
        <v>56014.972800000003</v>
      </c>
      <c r="P267" s="12">
        <v>0</v>
      </c>
      <c r="Q267" s="11">
        <v>24</v>
      </c>
      <c r="R267" s="11"/>
      <c r="S267" s="2">
        <v>1508.5392000000002</v>
      </c>
      <c r="T267" s="2">
        <v>-6</v>
      </c>
      <c r="U267" s="2">
        <v>1502.5392000000002</v>
      </c>
    </row>
    <row r="268" spans="1:21">
      <c r="A268" s="9">
        <v>92801</v>
      </c>
      <c r="B268" s="10" t="s">
        <v>296</v>
      </c>
      <c r="C268" s="158">
        <v>5.0350994964900491E-3</v>
      </c>
      <c r="D268" s="158">
        <v>5.1839999999999976E-3</v>
      </c>
      <c r="E268" s="13">
        <v>2244707.4110719999</v>
      </c>
      <c r="F268" s="13">
        <v>6248710.6560000004</v>
      </c>
      <c r="G268" s="11">
        <v>-2969430.0845999997</v>
      </c>
      <c r="H268" s="11"/>
      <c r="I268" s="12">
        <v>0</v>
      </c>
      <c r="J268" s="12">
        <v>0</v>
      </c>
      <c r="K268" s="12">
        <v>0</v>
      </c>
      <c r="L268" s="11">
        <v>62072</v>
      </c>
      <c r="M268" s="11"/>
      <c r="N268" s="12">
        <v>324461.84399999998</v>
      </c>
      <c r="O268" s="12">
        <v>6912769.3515999997</v>
      </c>
      <c r="P268" s="12">
        <v>0</v>
      </c>
      <c r="Q268" s="11">
        <v>0</v>
      </c>
      <c r="R268" s="11"/>
      <c r="S268" s="2">
        <v>186167.7874</v>
      </c>
      <c r="T268" s="2">
        <v>15557</v>
      </c>
      <c r="U268" s="2">
        <v>201724.7874</v>
      </c>
    </row>
    <row r="269" spans="1:21">
      <c r="A269" s="9">
        <v>92802</v>
      </c>
      <c r="B269" s="10" t="s">
        <v>297</v>
      </c>
      <c r="C269" s="158">
        <v>1.4419998558000142E-4</v>
      </c>
      <c r="D269" s="158">
        <v>1.4299999999999993E-4</v>
      </c>
      <c r="E269" s="13">
        <v>49531.95</v>
      </c>
      <c r="F269" s="13">
        <v>172369.91200000001</v>
      </c>
      <c r="G269" s="11">
        <v>-85041.373200000002</v>
      </c>
      <c r="H269" s="11"/>
      <c r="I269" s="12">
        <v>0</v>
      </c>
      <c r="J269" s="12">
        <v>0</v>
      </c>
      <c r="K269" s="12">
        <v>0</v>
      </c>
      <c r="L269" s="11">
        <v>0</v>
      </c>
      <c r="M269" s="11"/>
      <c r="N269" s="12">
        <v>9292.2480000000014</v>
      </c>
      <c r="O269" s="12">
        <v>197974.4872</v>
      </c>
      <c r="P269" s="12">
        <v>0</v>
      </c>
      <c r="Q269" s="11">
        <v>4752</v>
      </c>
      <c r="R269" s="11"/>
      <c r="S269" s="2">
        <v>5331.6508000000003</v>
      </c>
      <c r="T269" s="2">
        <v>-1191</v>
      </c>
      <c r="U269" s="2">
        <v>4140.6508000000003</v>
      </c>
    </row>
    <row r="270" spans="1:21">
      <c r="A270" s="9">
        <v>92804</v>
      </c>
      <c r="B270" s="10" t="s">
        <v>298</v>
      </c>
      <c r="C270" s="158">
        <v>1.0969998903000108E-4</v>
      </c>
      <c r="D270" s="158">
        <v>1.1899999999999992E-4</v>
      </c>
      <c r="E270" s="13">
        <v>47837.791063999997</v>
      </c>
      <c r="F270" s="13">
        <v>143440.696</v>
      </c>
      <c r="G270" s="11">
        <v>-64695.136200000001</v>
      </c>
      <c r="H270" s="11"/>
      <c r="I270" s="12">
        <v>0</v>
      </c>
      <c r="J270" s="12">
        <v>0</v>
      </c>
      <c r="K270" s="12">
        <v>0</v>
      </c>
      <c r="L270" s="11">
        <v>0</v>
      </c>
      <c r="M270" s="11"/>
      <c r="N270" s="12">
        <v>7069.0680000000002</v>
      </c>
      <c r="O270" s="12">
        <v>150608.88519999999</v>
      </c>
      <c r="P270" s="12">
        <v>0</v>
      </c>
      <c r="Q270" s="11">
        <v>5339</v>
      </c>
      <c r="R270" s="11"/>
      <c r="S270" s="2">
        <v>4056.0477999999998</v>
      </c>
      <c r="T270" s="2">
        <v>-1338</v>
      </c>
      <c r="U270" s="2">
        <v>2718.0477999999998</v>
      </c>
    </row>
    <row r="271" spans="1:21">
      <c r="A271" s="9">
        <v>92811</v>
      </c>
      <c r="B271" s="10" t="s">
        <v>299</v>
      </c>
      <c r="C271" s="158">
        <v>1.0720998927900105E-3</v>
      </c>
      <c r="D271" s="158">
        <v>1.0929999999999994E-3</v>
      </c>
      <c r="E271" s="13">
        <v>397372.08652800001</v>
      </c>
      <c r="F271" s="13">
        <v>1317484.7120000001</v>
      </c>
      <c r="G271" s="11">
        <v>-632266.68660000002</v>
      </c>
      <c r="H271" s="11"/>
      <c r="I271" s="12">
        <v>0</v>
      </c>
      <c r="J271" s="12">
        <v>0</v>
      </c>
      <c r="K271" s="12">
        <v>0</v>
      </c>
      <c r="L271" s="11">
        <v>0</v>
      </c>
      <c r="M271" s="11"/>
      <c r="N271" s="12">
        <v>69086.124000000011</v>
      </c>
      <c r="O271" s="12">
        <v>1471903.2436000002</v>
      </c>
      <c r="P271" s="12">
        <v>0</v>
      </c>
      <c r="Q271" s="11">
        <v>40806</v>
      </c>
      <c r="R271" s="11"/>
      <c r="S271" s="2">
        <v>39639.825400000002</v>
      </c>
      <c r="T271" s="2">
        <v>-10227</v>
      </c>
      <c r="U271" s="2">
        <v>29412.825400000002</v>
      </c>
    </row>
    <row r="272" spans="1:21">
      <c r="A272" s="9">
        <v>92821</v>
      </c>
      <c r="B272" s="10" t="s">
        <v>300</v>
      </c>
      <c r="C272" s="158">
        <v>9.9059990094000966E-4</v>
      </c>
      <c r="D272" s="158">
        <v>1.0029999999999993E-3</v>
      </c>
      <c r="E272" s="13">
        <v>415347.41419199994</v>
      </c>
      <c r="F272" s="13">
        <v>1209000.152</v>
      </c>
      <c r="G272" s="11">
        <v>-584202.3875999999</v>
      </c>
      <c r="H272" s="11"/>
      <c r="I272" s="12">
        <v>0</v>
      </c>
      <c r="J272" s="12">
        <v>0</v>
      </c>
      <c r="K272" s="12">
        <v>0</v>
      </c>
      <c r="L272" s="11">
        <v>7489</v>
      </c>
      <c r="M272" s="11"/>
      <c r="N272" s="12">
        <v>63834.263999999996</v>
      </c>
      <c r="O272" s="12">
        <v>1360010.5895999998</v>
      </c>
      <c r="P272" s="12">
        <v>0</v>
      </c>
      <c r="Q272" s="11">
        <v>0</v>
      </c>
      <c r="R272" s="11"/>
      <c r="S272" s="2">
        <v>36626.444399999993</v>
      </c>
      <c r="T272" s="2">
        <v>1877</v>
      </c>
      <c r="U272" s="2">
        <v>38503.444399999993</v>
      </c>
    </row>
    <row r="273" spans="1:21">
      <c r="A273" s="9">
        <v>92831</v>
      </c>
      <c r="B273" s="10" t="s">
        <v>301</v>
      </c>
      <c r="C273" s="158">
        <v>2.4979997502000244E-4</v>
      </c>
      <c r="D273" s="158">
        <v>2.4299999999999984E-4</v>
      </c>
      <c r="E273" s="13">
        <v>110977.376192</v>
      </c>
      <c r="F273" s="13">
        <v>292908.31199999998</v>
      </c>
      <c r="G273" s="11">
        <v>-147318.5508</v>
      </c>
      <c r="H273" s="11"/>
      <c r="I273" s="12">
        <v>0</v>
      </c>
      <c r="J273" s="12">
        <v>0</v>
      </c>
      <c r="K273" s="12">
        <v>0</v>
      </c>
      <c r="L273" s="11">
        <v>16447</v>
      </c>
      <c r="M273" s="11"/>
      <c r="N273" s="12">
        <v>16097.111999999999</v>
      </c>
      <c r="O273" s="12">
        <v>342954.41680000001</v>
      </c>
      <c r="P273" s="12">
        <v>0</v>
      </c>
      <c r="Q273" s="11">
        <v>0</v>
      </c>
      <c r="R273" s="11"/>
      <c r="S273" s="2">
        <v>9236.1052</v>
      </c>
      <c r="T273" s="2">
        <v>4122</v>
      </c>
      <c r="U273" s="2">
        <v>13358.1052</v>
      </c>
    </row>
    <row r="274" spans="1:21">
      <c r="A274" s="9">
        <v>92841</v>
      </c>
      <c r="B274" s="10" t="s">
        <v>302</v>
      </c>
      <c r="C274" s="158">
        <v>2.668999733100026E-4</v>
      </c>
      <c r="D274" s="158">
        <v>2.4099999999999984E-4</v>
      </c>
      <c r="E274" s="13">
        <v>103484.402416</v>
      </c>
      <c r="F274" s="13">
        <v>290497.54399999999</v>
      </c>
      <c r="G274" s="11">
        <v>-157403.20739999998</v>
      </c>
      <c r="H274" s="11"/>
      <c r="I274" s="12">
        <v>0</v>
      </c>
      <c r="J274" s="12">
        <v>0</v>
      </c>
      <c r="K274" s="12">
        <v>0</v>
      </c>
      <c r="L274" s="11">
        <v>23461</v>
      </c>
      <c r="M274" s="11"/>
      <c r="N274" s="12">
        <v>17199.036</v>
      </c>
      <c r="O274" s="12">
        <v>366431.28039999999</v>
      </c>
      <c r="P274" s="12">
        <v>0</v>
      </c>
      <c r="Q274" s="11">
        <v>0</v>
      </c>
      <c r="R274" s="11"/>
      <c r="S274" s="2">
        <v>9868.3606</v>
      </c>
      <c r="T274" s="2">
        <v>5880</v>
      </c>
      <c r="U274" s="2">
        <v>15748.3606</v>
      </c>
    </row>
    <row r="275" spans="1:21">
      <c r="A275" s="9">
        <v>92851</v>
      </c>
      <c r="B275" s="10" t="s">
        <v>303</v>
      </c>
      <c r="C275" s="158">
        <v>4.9239995076000493E-4</v>
      </c>
      <c r="D275" s="158">
        <v>5.3599999999999969E-4</v>
      </c>
      <c r="E275" s="13">
        <v>164686.02221600001</v>
      </c>
      <c r="F275" s="13">
        <v>646085.82400000002</v>
      </c>
      <c r="G275" s="11">
        <v>-290390.93040000001</v>
      </c>
      <c r="H275" s="11"/>
      <c r="I275" s="12">
        <v>0</v>
      </c>
      <c r="J275" s="12">
        <v>0</v>
      </c>
      <c r="K275" s="12">
        <v>0</v>
      </c>
      <c r="L275" s="11">
        <v>0</v>
      </c>
      <c r="M275" s="11"/>
      <c r="N275" s="12">
        <v>31730.256000000001</v>
      </c>
      <c r="O275" s="12">
        <v>676023.83840000001</v>
      </c>
      <c r="P275" s="12">
        <v>0</v>
      </c>
      <c r="Q275" s="11">
        <v>65763</v>
      </c>
      <c r="R275" s="11"/>
      <c r="S275" s="2">
        <v>18205.997600000002</v>
      </c>
      <c r="T275" s="2">
        <v>-16482</v>
      </c>
      <c r="U275" s="2">
        <v>1723.9976000000024</v>
      </c>
    </row>
    <row r="276" spans="1:21">
      <c r="A276" s="9">
        <v>92861</v>
      </c>
      <c r="B276" s="10" t="s">
        <v>304</v>
      </c>
      <c r="C276" s="158">
        <v>3.6799996320000363E-4</v>
      </c>
      <c r="D276" s="158">
        <v>3.6899999999999981E-4</v>
      </c>
      <c r="E276" s="13">
        <v>97570.235287999996</v>
      </c>
      <c r="F276" s="13">
        <v>444786.69600000005</v>
      </c>
      <c r="G276" s="11">
        <v>-217026.52799999999</v>
      </c>
      <c r="H276" s="11"/>
      <c r="I276" s="12">
        <v>0</v>
      </c>
      <c r="J276" s="12">
        <v>0</v>
      </c>
      <c r="K276" s="12">
        <v>0</v>
      </c>
      <c r="L276" s="11">
        <v>0</v>
      </c>
      <c r="M276" s="11"/>
      <c r="N276" s="12">
        <v>23713.919999999998</v>
      </c>
      <c r="O276" s="12">
        <v>505233.08799999999</v>
      </c>
      <c r="P276" s="12">
        <v>0</v>
      </c>
      <c r="Q276" s="11">
        <v>39106</v>
      </c>
      <c r="R276" s="11"/>
      <c r="S276" s="2">
        <v>13606.432000000001</v>
      </c>
      <c r="T276" s="2">
        <v>-9801</v>
      </c>
      <c r="U276" s="2">
        <v>3805.4320000000007</v>
      </c>
    </row>
    <row r="277" spans="1:21">
      <c r="A277" s="9">
        <v>92901</v>
      </c>
      <c r="B277" s="10" t="s">
        <v>305</v>
      </c>
      <c r="C277" s="158">
        <v>5.6199994380000552E-3</v>
      </c>
      <c r="D277" s="158">
        <v>5.6589999999999965E-3</v>
      </c>
      <c r="E277" s="13">
        <v>2339529.1826319997</v>
      </c>
      <c r="F277" s="13">
        <v>6821268.0559999999</v>
      </c>
      <c r="G277" s="11">
        <v>-3314372.52</v>
      </c>
      <c r="H277" s="11"/>
      <c r="I277" s="12">
        <v>0</v>
      </c>
      <c r="J277" s="12">
        <v>0</v>
      </c>
      <c r="K277" s="12">
        <v>0</v>
      </c>
      <c r="L277" s="11">
        <v>59196</v>
      </c>
      <c r="M277" s="11"/>
      <c r="N277" s="12">
        <v>362152.8</v>
      </c>
      <c r="O277" s="12">
        <v>7715787.9199999999</v>
      </c>
      <c r="P277" s="12">
        <v>0</v>
      </c>
      <c r="Q277" s="11">
        <v>0</v>
      </c>
      <c r="R277" s="11"/>
      <c r="S277" s="2">
        <v>207793.88</v>
      </c>
      <c r="T277" s="2">
        <v>14836</v>
      </c>
      <c r="U277" s="2">
        <v>222629.88</v>
      </c>
    </row>
    <row r="278" spans="1:21">
      <c r="A278" s="9">
        <v>92911</v>
      </c>
      <c r="B278" s="10" t="s">
        <v>306</v>
      </c>
      <c r="C278" s="158">
        <v>2.2026997797300221E-3</v>
      </c>
      <c r="D278" s="158">
        <v>2.2389999999999988E-3</v>
      </c>
      <c r="E278" s="13">
        <v>824112.15229599993</v>
      </c>
      <c r="F278" s="13">
        <v>2698854.7760000001</v>
      </c>
      <c r="G278" s="11">
        <v>-1299033.5142000001</v>
      </c>
      <c r="H278" s="11"/>
      <c r="I278" s="12">
        <v>0</v>
      </c>
      <c r="J278" s="12">
        <v>0</v>
      </c>
      <c r="K278" s="12">
        <v>0</v>
      </c>
      <c r="L278" s="11">
        <v>0</v>
      </c>
      <c r="M278" s="11"/>
      <c r="N278" s="12">
        <v>141941.98800000001</v>
      </c>
      <c r="O278" s="12">
        <v>3024122.0732</v>
      </c>
      <c r="P278" s="12">
        <v>0</v>
      </c>
      <c r="Q278" s="11">
        <v>71289</v>
      </c>
      <c r="R278" s="11"/>
      <c r="S278" s="2">
        <v>81442.62980000001</v>
      </c>
      <c r="T278" s="2">
        <v>-17867</v>
      </c>
      <c r="U278" s="2">
        <v>63575.62980000001</v>
      </c>
    </row>
    <row r="279" spans="1:21">
      <c r="A279" s="9">
        <v>92913</v>
      </c>
      <c r="B279" s="10" t="s">
        <v>307</v>
      </c>
      <c r="C279" s="158">
        <v>3.1999996800000312E-5</v>
      </c>
      <c r="D279" s="158">
        <v>4.699999999999997E-5</v>
      </c>
      <c r="E279" s="13">
        <v>20392.539999999997</v>
      </c>
      <c r="F279" s="13">
        <v>56653.047999999995</v>
      </c>
      <c r="G279" s="11">
        <v>-18871.871999999999</v>
      </c>
      <c r="H279" s="11"/>
      <c r="I279" s="12">
        <v>0</v>
      </c>
      <c r="J279" s="12">
        <v>0</v>
      </c>
      <c r="K279" s="12">
        <v>0</v>
      </c>
      <c r="L279" s="11">
        <v>0</v>
      </c>
      <c r="M279" s="11"/>
      <c r="N279" s="12">
        <v>2062.08</v>
      </c>
      <c r="O279" s="12">
        <v>43933.311999999998</v>
      </c>
      <c r="P279" s="12">
        <v>0</v>
      </c>
      <c r="Q279" s="11">
        <v>8251</v>
      </c>
      <c r="R279" s="11"/>
      <c r="S279" s="2">
        <v>1183.1679999999999</v>
      </c>
      <c r="T279" s="2">
        <v>-2068</v>
      </c>
      <c r="U279" s="2">
        <v>-884.83200000000011</v>
      </c>
    </row>
    <row r="280" spans="1:21">
      <c r="A280" s="9">
        <v>92917</v>
      </c>
      <c r="B280" s="10" t="s">
        <v>308</v>
      </c>
      <c r="C280" s="158">
        <v>2.0399997960000203E-5</v>
      </c>
      <c r="D280" s="158">
        <v>1.5999999999999989E-5</v>
      </c>
      <c r="E280" s="13">
        <v>15694.73</v>
      </c>
      <c r="F280" s="13">
        <v>19286.144</v>
      </c>
      <c r="G280" s="11">
        <v>-12030.8184</v>
      </c>
      <c r="H280" s="11"/>
      <c r="I280" s="12">
        <v>0</v>
      </c>
      <c r="J280" s="12">
        <v>0</v>
      </c>
      <c r="K280" s="12">
        <v>0</v>
      </c>
      <c r="L280" s="11">
        <v>10350</v>
      </c>
      <c r="M280" s="11"/>
      <c r="N280" s="12">
        <v>1314.576</v>
      </c>
      <c r="O280" s="12">
        <v>28007.486400000002</v>
      </c>
      <c r="P280" s="12">
        <v>0</v>
      </c>
      <c r="Q280" s="11">
        <v>0</v>
      </c>
      <c r="R280" s="11"/>
      <c r="S280" s="2">
        <v>754.26960000000008</v>
      </c>
      <c r="T280" s="2">
        <v>2594</v>
      </c>
      <c r="U280" s="2">
        <v>3348.2696000000001</v>
      </c>
    </row>
    <row r="281" spans="1:21">
      <c r="A281" s="9">
        <v>92921</v>
      </c>
      <c r="B281" s="10" t="s">
        <v>309</v>
      </c>
      <c r="C281" s="158">
        <v>8.6299991370000857E-5</v>
      </c>
      <c r="D281" s="158">
        <v>1.1299999999999993E-4</v>
      </c>
      <c r="E281" s="13">
        <v>39657.616064000002</v>
      </c>
      <c r="F281" s="13">
        <v>136208.39199999999</v>
      </c>
      <c r="G281" s="11">
        <v>-50895.0798</v>
      </c>
      <c r="H281" s="11"/>
      <c r="I281" s="12">
        <v>0</v>
      </c>
      <c r="J281" s="12">
        <v>0</v>
      </c>
      <c r="K281" s="12">
        <v>0</v>
      </c>
      <c r="L281" s="11">
        <v>0</v>
      </c>
      <c r="M281" s="11"/>
      <c r="N281" s="12">
        <v>5561.1719999999996</v>
      </c>
      <c r="O281" s="12">
        <v>118482.6508</v>
      </c>
      <c r="P281" s="12">
        <v>0</v>
      </c>
      <c r="Q281" s="11">
        <v>21267</v>
      </c>
      <c r="R281" s="11"/>
      <c r="S281" s="2">
        <v>3190.8561999999997</v>
      </c>
      <c r="T281" s="2">
        <v>-5330</v>
      </c>
      <c r="U281" s="2">
        <v>-2139.1438000000003</v>
      </c>
    </row>
    <row r="282" spans="1:21">
      <c r="A282" s="9">
        <v>92931</v>
      </c>
      <c r="B282" s="10" t="s">
        <v>310</v>
      </c>
      <c r="C282" s="158">
        <v>2.5593997440600254E-3</v>
      </c>
      <c r="D282" s="158">
        <v>2.5269999999999989E-3</v>
      </c>
      <c r="E282" s="13">
        <v>1010179.429472</v>
      </c>
      <c r="F282" s="13">
        <v>3046005.3680000002</v>
      </c>
      <c r="G282" s="11">
        <v>-1509395.9124</v>
      </c>
      <c r="H282" s="11"/>
      <c r="I282" s="12">
        <v>0</v>
      </c>
      <c r="J282" s="12">
        <v>0</v>
      </c>
      <c r="K282" s="12">
        <v>0</v>
      </c>
      <c r="L282" s="11">
        <v>31118</v>
      </c>
      <c r="M282" s="11"/>
      <c r="N282" s="12">
        <v>164927.736</v>
      </c>
      <c r="O282" s="12">
        <v>3513841.2103999997</v>
      </c>
      <c r="P282" s="12">
        <v>0</v>
      </c>
      <c r="Q282" s="11">
        <v>0</v>
      </c>
      <c r="R282" s="11"/>
      <c r="S282" s="2">
        <v>94631.255599999989</v>
      </c>
      <c r="T282" s="2">
        <v>7799</v>
      </c>
      <c r="U282" s="2">
        <v>102430.25559999999</v>
      </c>
    </row>
    <row r="283" spans="1:21">
      <c r="A283" s="9">
        <v>92941</v>
      </c>
      <c r="B283" s="10" t="s">
        <v>311</v>
      </c>
      <c r="C283" s="158">
        <v>0</v>
      </c>
      <c r="D283" s="158">
        <v>0</v>
      </c>
      <c r="E283" s="13">
        <v>1312.77</v>
      </c>
      <c r="F283" s="13">
        <v>0</v>
      </c>
      <c r="G283" s="11">
        <v>0</v>
      </c>
      <c r="H283" s="11"/>
      <c r="I283" s="12">
        <v>0</v>
      </c>
      <c r="J283" s="12">
        <v>0</v>
      </c>
      <c r="K283" s="12">
        <v>0</v>
      </c>
      <c r="L283" s="11">
        <v>1049</v>
      </c>
      <c r="M283" s="11"/>
      <c r="N283" s="12">
        <v>0</v>
      </c>
      <c r="O283" s="12">
        <v>0</v>
      </c>
      <c r="P283" s="12">
        <v>0</v>
      </c>
      <c r="Q283" s="11">
        <v>0</v>
      </c>
      <c r="R283" s="11"/>
      <c r="S283" s="2">
        <v>0</v>
      </c>
      <c r="T283" s="2">
        <v>263</v>
      </c>
      <c r="U283" s="2">
        <v>263</v>
      </c>
    </row>
    <row r="284" spans="1:21">
      <c r="A284" s="9">
        <v>93001</v>
      </c>
      <c r="B284" s="10" t="s">
        <v>312</v>
      </c>
      <c r="C284" s="158">
        <v>2.1735997826400214E-3</v>
      </c>
      <c r="D284" s="158">
        <v>2.3289999999999982E-3</v>
      </c>
      <c r="E284" s="13">
        <v>851104.13253599976</v>
      </c>
      <c r="F284" s="13">
        <v>2807339.3359999997</v>
      </c>
      <c r="G284" s="11">
        <v>-1281871.9055999999</v>
      </c>
      <c r="H284" s="11"/>
      <c r="I284" s="12">
        <v>0</v>
      </c>
      <c r="J284" s="12">
        <v>0</v>
      </c>
      <c r="K284" s="12">
        <v>0</v>
      </c>
      <c r="L284" s="11">
        <v>0</v>
      </c>
      <c r="M284" s="11"/>
      <c r="N284" s="12">
        <v>140066.78399999999</v>
      </c>
      <c r="O284" s="12">
        <v>2984170.2176000001</v>
      </c>
      <c r="P284" s="12">
        <v>0</v>
      </c>
      <c r="Q284" s="11">
        <v>155311</v>
      </c>
      <c r="R284" s="11"/>
      <c r="S284" s="2">
        <v>80366.686399999991</v>
      </c>
      <c r="T284" s="2">
        <v>-38925</v>
      </c>
      <c r="U284" s="2">
        <v>41441.686399999991</v>
      </c>
    </row>
    <row r="285" spans="1:21">
      <c r="A285" s="9">
        <v>93009</v>
      </c>
      <c r="B285" s="10" t="s">
        <v>313</v>
      </c>
      <c r="C285" s="158">
        <v>1.6699998330000164E-5</v>
      </c>
      <c r="D285" s="158">
        <v>1.799999999999999E-5</v>
      </c>
      <c r="E285" s="13">
        <v>4919.57</v>
      </c>
      <c r="F285" s="13">
        <v>21696.912</v>
      </c>
      <c r="G285" s="11">
        <v>-9848.7582000000002</v>
      </c>
      <c r="H285" s="11"/>
      <c r="I285" s="12">
        <v>0</v>
      </c>
      <c r="J285" s="12">
        <v>0</v>
      </c>
      <c r="K285" s="12">
        <v>0</v>
      </c>
      <c r="L285" s="11">
        <v>0</v>
      </c>
      <c r="M285" s="11"/>
      <c r="N285" s="12">
        <v>1076.1479999999999</v>
      </c>
      <c r="O285" s="12">
        <v>22927.697199999999</v>
      </c>
      <c r="P285" s="12">
        <v>0</v>
      </c>
      <c r="Q285" s="11">
        <v>2590</v>
      </c>
      <c r="R285" s="11"/>
      <c r="S285" s="2">
        <v>617.46579999999994</v>
      </c>
      <c r="T285" s="2">
        <v>-649</v>
      </c>
      <c r="U285" s="2">
        <v>-31.534200000000055</v>
      </c>
    </row>
    <row r="286" spans="1:21">
      <c r="A286" s="9">
        <v>93011</v>
      </c>
      <c r="B286" s="10" t="s">
        <v>314</v>
      </c>
      <c r="C286" s="158">
        <v>2.8979997102000283E-4</v>
      </c>
      <c r="D286" s="158">
        <v>2.9799999999999982E-4</v>
      </c>
      <c r="E286" s="13">
        <v>119477.86908</v>
      </c>
      <c r="F286" s="13">
        <v>359204.43199999997</v>
      </c>
      <c r="G286" s="11">
        <v>-170908.39079999999</v>
      </c>
      <c r="H286" s="11"/>
      <c r="I286" s="12">
        <v>0</v>
      </c>
      <c r="J286" s="12">
        <v>0</v>
      </c>
      <c r="K286" s="12">
        <v>0</v>
      </c>
      <c r="L286" s="11">
        <v>0</v>
      </c>
      <c r="M286" s="11"/>
      <c r="N286" s="12">
        <v>18674.712</v>
      </c>
      <c r="O286" s="12">
        <v>397871.05680000002</v>
      </c>
      <c r="P286" s="12">
        <v>0</v>
      </c>
      <c r="Q286" s="11">
        <v>3842</v>
      </c>
      <c r="R286" s="11"/>
      <c r="S286" s="2">
        <v>10715.065199999999</v>
      </c>
      <c r="T286" s="2">
        <v>-963</v>
      </c>
      <c r="U286" s="2">
        <v>9752.0651999999991</v>
      </c>
    </row>
    <row r="287" spans="1:21">
      <c r="A287" s="9">
        <v>93021</v>
      </c>
      <c r="B287" s="10" t="s">
        <v>315</v>
      </c>
      <c r="C287" s="158">
        <v>2.8999997100000288E-5</v>
      </c>
      <c r="D287" s="158">
        <v>2.5999999999999981E-5</v>
      </c>
      <c r="E287" s="13">
        <v>11497.369999999999</v>
      </c>
      <c r="F287" s="13">
        <v>31339.983999999997</v>
      </c>
      <c r="G287" s="11">
        <v>-17102.634000000002</v>
      </c>
      <c r="H287" s="11"/>
      <c r="I287" s="12">
        <v>0</v>
      </c>
      <c r="J287" s="12">
        <v>0</v>
      </c>
      <c r="K287" s="12">
        <v>0</v>
      </c>
      <c r="L287" s="11">
        <v>2933</v>
      </c>
      <c r="M287" s="11"/>
      <c r="N287" s="12">
        <v>1868.76</v>
      </c>
      <c r="O287" s="12">
        <v>39814.563999999998</v>
      </c>
      <c r="P287" s="12">
        <v>0</v>
      </c>
      <c r="Q287" s="11">
        <v>0</v>
      </c>
      <c r="R287" s="11"/>
      <c r="S287" s="2">
        <v>1072.2460000000001</v>
      </c>
      <c r="T287" s="2">
        <v>735</v>
      </c>
      <c r="U287" s="2">
        <v>1807.2460000000001</v>
      </c>
    </row>
    <row r="288" spans="1:21">
      <c r="A288" s="9">
        <v>93027</v>
      </c>
      <c r="B288" s="10" t="s">
        <v>316</v>
      </c>
      <c r="C288" s="158">
        <v>1.639999836000016E-5</v>
      </c>
      <c r="D288" s="158">
        <v>1.799999999999999E-5</v>
      </c>
      <c r="E288" s="13">
        <v>6163.2600000000011</v>
      </c>
      <c r="F288" s="13">
        <v>21696.912</v>
      </c>
      <c r="G288" s="11">
        <v>-9671.8343999999997</v>
      </c>
      <c r="H288" s="11"/>
      <c r="I288" s="12">
        <v>0</v>
      </c>
      <c r="J288" s="12">
        <v>0</v>
      </c>
      <c r="K288" s="12">
        <v>0</v>
      </c>
      <c r="L288" s="11">
        <v>0</v>
      </c>
      <c r="M288" s="11"/>
      <c r="N288" s="12">
        <v>1056.816</v>
      </c>
      <c r="O288" s="12">
        <v>22515.822399999997</v>
      </c>
      <c r="P288" s="12">
        <v>0</v>
      </c>
      <c r="Q288" s="11">
        <v>1788</v>
      </c>
      <c r="R288" s="11"/>
      <c r="S288" s="2">
        <v>606.37360000000001</v>
      </c>
      <c r="T288" s="2">
        <v>-448</v>
      </c>
      <c r="U288" s="2">
        <v>158.37360000000001</v>
      </c>
    </row>
    <row r="289" spans="1:21">
      <c r="A289" s="9">
        <v>93031</v>
      </c>
      <c r="B289" s="10" t="s">
        <v>317</v>
      </c>
      <c r="C289" s="158">
        <v>2.4799997520000247E-5</v>
      </c>
      <c r="D289" s="158">
        <v>2.5999999999999981E-5</v>
      </c>
      <c r="E289" s="13">
        <v>10123.755136</v>
      </c>
      <c r="F289" s="13">
        <v>31339.983999999997</v>
      </c>
      <c r="G289" s="11">
        <v>-14625.700800000001</v>
      </c>
      <c r="H289" s="11"/>
      <c r="I289" s="12">
        <v>0</v>
      </c>
      <c r="J289" s="12">
        <v>0</v>
      </c>
      <c r="K289" s="12">
        <v>0</v>
      </c>
      <c r="L289" s="11">
        <v>0</v>
      </c>
      <c r="M289" s="11"/>
      <c r="N289" s="12">
        <v>1598.1120000000001</v>
      </c>
      <c r="O289" s="12">
        <v>34048.316800000001</v>
      </c>
      <c r="P289" s="12">
        <v>0</v>
      </c>
      <c r="Q289" s="11">
        <v>890</v>
      </c>
      <c r="R289" s="11"/>
      <c r="S289" s="2">
        <v>916.95519999999999</v>
      </c>
      <c r="T289" s="2">
        <v>-223</v>
      </c>
      <c r="U289" s="2">
        <v>693.95519999999999</v>
      </c>
    </row>
    <row r="290" spans="1:21">
      <c r="A290" s="9">
        <v>93101</v>
      </c>
      <c r="B290" s="10" t="s">
        <v>318</v>
      </c>
      <c r="C290" s="158">
        <v>3.220499677950032E-3</v>
      </c>
      <c r="D290" s="158">
        <v>3.1209999999999983E-3</v>
      </c>
      <c r="E290" s="13">
        <v>1339314.1207040001</v>
      </c>
      <c r="F290" s="13">
        <v>3762003.4640000002</v>
      </c>
      <c r="G290" s="11">
        <v>-1899276.993</v>
      </c>
      <c r="H290" s="11"/>
      <c r="I290" s="12">
        <v>0</v>
      </c>
      <c r="J290" s="12">
        <v>0</v>
      </c>
      <c r="K290" s="12">
        <v>0</v>
      </c>
      <c r="L290" s="11">
        <v>150295</v>
      </c>
      <c r="M290" s="11"/>
      <c r="N290" s="12">
        <v>207529.02</v>
      </c>
      <c r="O290" s="12">
        <v>4421475.9780000001</v>
      </c>
      <c r="P290" s="12">
        <v>0</v>
      </c>
      <c r="Q290" s="11">
        <v>0</v>
      </c>
      <c r="R290" s="11"/>
      <c r="S290" s="2">
        <v>119074.76699999999</v>
      </c>
      <c r="T290" s="2">
        <v>37668</v>
      </c>
      <c r="U290" s="2">
        <v>156742.76699999999</v>
      </c>
    </row>
    <row r="291" spans="1:21">
      <c r="A291" s="9">
        <v>93108</v>
      </c>
      <c r="B291" s="10" t="s">
        <v>319</v>
      </c>
      <c r="C291" s="158">
        <v>2.3458997654100234E-3</v>
      </c>
      <c r="D291" s="158">
        <v>1.8509999999999989E-3</v>
      </c>
      <c r="E291" s="13">
        <v>983408.79</v>
      </c>
      <c r="F291" s="13">
        <v>2231165.784</v>
      </c>
      <c r="G291" s="11">
        <v>-1383485.1414000001</v>
      </c>
      <c r="H291" s="11"/>
      <c r="I291" s="12">
        <v>0</v>
      </c>
      <c r="J291" s="12">
        <v>0</v>
      </c>
      <c r="K291" s="12">
        <v>0</v>
      </c>
      <c r="L291" s="11">
        <v>522870</v>
      </c>
      <c r="M291" s="11"/>
      <c r="N291" s="12">
        <v>151169.796</v>
      </c>
      <c r="O291" s="12">
        <v>3220723.6444000001</v>
      </c>
      <c r="P291" s="12">
        <v>0</v>
      </c>
      <c r="Q291" s="11">
        <v>0</v>
      </c>
      <c r="R291" s="11"/>
      <c r="S291" s="2">
        <v>86737.306600000011</v>
      </c>
      <c r="T291" s="2">
        <v>131045</v>
      </c>
      <c r="U291" s="2">
        <v>217782.30660000001</v>
      </c>
    </row>
    <row r="292" spans="1:21">
      <c r="A292" s="9">
        <v>93111</v>
      </c>
      <c r="B292" s="10" t="s">
        <v>320</v>
      </c>
      <c r="C292" s="158">
        <v>7.8499992150000782E-5</v>
      </c>
      <c r="D292" s="158">
        <v>7.6999999999999947E-5</v>
      </c>
      <c r="E292" s="13">
        <v>26983.484039999999</v>
      </c>
      <c r="F292" s="13">
        <v>92814.567999999999</v>
      </c>
      <c r="G292" s="11">
        <v>-46295.061000000002</v>
      </c>
      <c r="H292" s="11"/>
      <c r="I292" s="12">
        <v>0</v>
      </c>
      <c r="J292" s="12">
        <v>0</v>
      </c>
      <c r="K292" s="12">
        <v>0</v>
      </c>
      <c r="L292" s="11">
        <v>0</v>
      </c>
      <c r="M292" s="11"/>
      <c r="N292" s="12">
        <v>5058.54</v>
      </c>
      <c r="O292" s="12">
        <v>107773.906</v>
      </c>
      <c r="P292" s="12">
        <v>0</v>
      </c>
      <c r="Q292" s="11">
        <v>1756</v>
      </c>
      <c r="R292" s="11"/>
      <c r="S292" s="2">
        <v>2902.4589999999998</v>
      </c>
      <c r="T292" s="2">
        <v>-440</v>
      </c>
      <c r="U292" s="2">
        <v>2462.4589999999998</v>
      </c>
    </row>
    <row r="293" spans="1:21">
      <c r="A293" s="9">
        <v>93121</v>
      </c>
      <c r="B293" s="10" t="s">
        <v>321</v>
      </c>
      <c r="C293" s="158">
        <v>6.9799993020000687E-5</v>
      </c>
      <c r="D293" s="158">
        <v>7.5999999999999964E-5</v>
      </c>
      <c r="E293" s="13">
        <v>28282.628687999997</v>
      </c>
      <c r="F293" s="13">
        <v>91609.184000000008</v>
      </c>
      <c r="G293" s="11">
        <v>-41164.270799999998</v>
      </c>
      <c r="H293" s="11"/>
      <c r="I293" s="12">
        <v>0</v>
      </c>
      <c r="J293" s="12">
        <v>0</v>
      </c>
      <c r="K293" s="12">
        <v>0</v>
      </c>
      <c r="L293" s="11">
        <v>0</v>
      </c>
      <c r="M293" s="11"/>
      <c r="N293" s="12">
        <v>4497.9120000000003</v>
      </c>
      <c r="O293" s="12">
        <v>95829.536800000002</v>
      </c>
      <c r="P293" s="12">
        <v>0</v>
      </c>
      <c r="Q293" s="11">
        <v>5394</v>
      </c>
      <c r="R293" s="11"/>
      <c r="S293" s="2">
        <v>2580.7852000000003</v>
      </c>
      <c r="T293" s="2">
        <v>-1352</v>
      </c>
      <c r="U293" s="2">
        <v>1228.7852000000003</v>
      </c>
    </row>
    <row r="294" spans="1:21">
      <c r="A294" s="9">
        <v>93127</v>
      </c>
      <c r="B294" s="10" t="s">
        <v>322</v>
      </c>
      <c r="C294" s="158">
        <v>8.2999991700000825E-6</v>
      </c>
      <c r="D294" s="158">
        <v>8.9999999999999951E-6</v>
      </c>
      <c r="E294" s="13">
        <v>3281.74</v>
      </c>
      <c r="F294" s="13">
        <v>10848.456</v>
      </c>
      <c r="G294" s="11">
        <v>-4894.8918000000003</v>
      </c>
      <c r="H294" s="11"/>
      <c r="I294" s="12">
        <v>0</v>
      </c>
      <c r="J294" s="12">
        <v>0</v>
      </c>
      <c r="K294" s="12">
        <v>0</v>
      </c>
      <c r="L294" s="11">
        <v>0</v>
      </c>
      <c r="M294" s="11"/>
      <c r="N294" s="12">
        <v>534.85199999999998</v>
      </c>
      <c r="O294" s="12">
        <v>11395.202800000001</v>
      </c>
      <c r="P294" s="12">
        <v>0</v>
      </c>
      <c r="Q294" s="11">
        <v>670</v>
      </c>
      <c r="R294" s="11"/>
      <c r="S294" s="2">
        <v>306.88420000000002</v>
      </c>
      <c r="T294" s="2">
        <v>-168</v>
      </c>
      <c r="U294" s="2">
        <v>138.88420000000002</v>
      </c>
    </row>
    <row r="295" spans="1:21">
      <c r="A295" s="9">
        <v>93131</v>
      </c>
      <c r="B295" s="10" t="s">
        <v>323</v>
      </c>
      <c r="C295" s="158">
        <v>2.1499997850000211E-4</v>
      </c>
      <c r="D295" s="158">
        <v>2.0399999999999989E-4</v>
      </c>
      <c r="E295" s="13">
        <v>83460.681424000009</v>
      </c>
      <c r="F295" s="13">
        <v>245898.33600000001</v>
      </c>
      <c r="G295" s="11">
        <v>-126795.39</v>
      </c>
      <c r="H295" s="11"/>
      <c r="I295" s="12">
        <v>0</v>
      </c>
      <c r="J295" s="12">
        <v>0</v>
      </c>
      <c r="K295" s="12">
        <v>0</v>
      </c>
      <c r="L295" s="11">
        <v>9472</v>
      </c>
      <c r="M295" s="11"/>
      <c r="N295" s="12">
        <v>13854.6</v>
      </c>
      <c r="O295" s="12">
        <v>295176.94</v>
      </c>
      <c r="P295" s="12">
        <v>0</v>
      </c>
      <c r="Q295" s="11">
        <v>0</v>
      </c>
      <c r="R295" s="11"/>
      <c r="S295" s="2">
        <v>7949.41</v>
      </c>
      <c r="T295" s="2">
        <v>2374</v>
      </c>
      <c r="U295" s="2">
        <v>10323.41</v>
      </c>
    </row>
    <row r="296" spans="1:21">
      <c r="A296" s="9">
        <v>93137</v>
      </c>
      <c r="B296" s="10" t="s">
        <v>324</v>
      </c>
      <c r="C296" s="158">
        <v>2.2999997700000227E-6</v>
      </c>
      <c r="D296" s="158">
        <v>2.9999999999999984E-6</v>
      </c>
      <c r="E296" s="13">
        <v>1749.84</v>
      </c>
      <c r="F296" s="13">
        <v>3616.152</v>
      </c>
      <c r="G296" s="11">
        <v>-1356.4158</v>
      </c>
      <c r="H296" s="11"/>
      <c r="I296" s="12">
        <v>0</v>
      </c>
      <c r="J296" s="12">
        <v>0</v>
      </c>
      <c r="K296" s="12">
        <v>0</v>
      </c>
      <c r="L296" s="11">
        <v>0</v>
      </c>
      <c r="M296" s="11"/>
      <c r="N296" s="12">
        <v>148.21199999999999</v>
      </c>
      <c r="O296" s="12">
        <v>3157.7067999999999</v>
      </c>
      <c r="P296" s="12">
        <v>0</v>
      </c>
      <c r="Q296" s="11">
        <v>0</v>
      </c>
      <c r="R296" s="11"/>
      <c r="S296" s="2">
        <v>85.040199999999999</v>
      </c>
      <c r="T296" s="2">
        <v>0</v>
      </c>
      <c r="U296" s="2">
        <v>85.040199999999999</v>
      </c>
    </row>
    <row r="297" spans="1:21">
      <c r="A297" s="9">
        <v>93141</v>
      </c>
      <c r="B297" s="10" t="s">
        <v>325</v>
      </c>
      <c r="C297" s="158">
        <v>4.6699995330000455E-5</v>
      </c>
      <c r="D297" s="158">
        <v>3.5999999999999981E-5</v>
      </c>
      <c r="E297" s="13">
        <v>16035.5</v>
      </c>
      <c r="F297" s="13">
        <v>43393.824000000001</v>
      </c>
      <c r="G297" s="11">
        <v>-27541.138199999998</v>
      </c>
      <c r="H297" s="11"/>
      <c r="I297" s="12">
        <v>0</v>
      </c>
      <c r="J297" s="12">
        <v>0</v>
      </c>
      <c r="K297" s="12">
        <v>0</v>
      </c>
      <c r="L297" s="11">
        <v>8395</v>
      </c>
      <c r="M297" s="11"/>
      <c r="N297" s="12">
        <v>3009.348</v>
      </c>
      <c r="O297" s="12">
        <v>64115.177199999998</v>
      </c>
      <c r="P297" s="12">
        <v>0</v>
      </c>
      <c r="Q297" s="11">
        <v>0</v>
      </c>
      <c r="R297" s="11"/>
      <c r="S297" s="2">
        <v>1726.6858</v>
      </c>
      <c r="T297" s="2">
        <v>2104</v>
      </c>
      <c r="U297" s="2">
        <v>3830.6858000000002</v>
      </c>
    </row>
    <row r="298" spans="1:21">
      <c r="A298" s="9">
        <v>93151</v>
      </c>
      <c r="B298" s="10" t="s">
        <v>326</v>
      </c>
      <c r="C298" s="158">
        <v>3.3259996674000331E-4</v>
      </c>
      <c r="D298" s="158">
        <v>3.3999999999999986E-4</v>
      </c>
      <c r="E298" s="13">
        <v>132152.68368000002</v>
      </c>
      <c r="F298" s="13">
        <v>409830.56000000006</v>
      </c>
      <c r="G298" s="11">
        <v>-196149.5196</v>
      </c>
      <c r="H298" s="11"/>
      <c r="I298" s="12">
        <v>0</v>
      </c>
      <c r="J298" s="12">
        <v>0</v>
      </c>
      <c r="K298" s="12">
        <v>0</v>
      </c>
      <c r="L298" s="11">
        <v>0</v>
      </c>
      <c r="M298" s="11"/>
      <c r="N298" s="12">
        <v>21432.743999999999</v>
      </c>
      <c r="O298" s="12">
        <v>456631.8616</v>
      </c>
      <c r="P298" s="12">
        <v>0</v>
      </c>
      <c r="Q298" s="11">
        <v>6448</v>
      </c>
      <c r="R298" s="11"/>
      <c r="S298" s="2">
        <v>12297.5524</v>
      </c>
      <c r="T298" s="2">
        <v>-1616</v>
      </c>
      <c r="U298" s="2">
        <v>10681.5524</v>
      </c>
    </row>
    <row r="299" spans="1:21">
      <c r="A299" s="9">
        <v>93157</v>
      </c>
      <c r="B299" s="10" t="s">
        <v>327</v>
      </c>
      <c r="C299" s="158">
        <v>6.5999993400000653E-6</v>
      </c>
      <c r="D299" s="158">
        <v>2.9999999999999984E-6</v>
      </c>
      <c r="E299" s="13">
        <v>5003.2399999999989</v>
      </c>
      <c r="F299" s="13">
        <v>3616.152</v>
      </c>
      <c r="G299" s="11">
        <v>-3892.3236000000002</v>
      </c>
      <c r="H299" s="11"/>
      <c r="I299" s="12">
        <v>0</v>
      </c>
      <c r="J299" s="12">
        <v>0</v>
      </c>
      <c r="K299" s="12">
        <v>0</v>
      </c>
      <c r="L299" s="11">
        <v>5390</v>
      </c>
      <c r="M299" s="11"/>
      <c r="N299" s="12">
        <v>425.30400000000003</v>
      </c>
      <c r="O299" s="12">
        <v>9061.2456000000002</v>
      </c>
      <c r="P299" s="12">
        <v>0</v>
      </c>
      <c r="Q299" s="11">
        <v>0</v>
      </c>
      <c r="R299" s="11"/>
      <c r="S299" s="2">
        <v>244.0284</v>
      </c>
      <c r="T299" s="2">
        <v>1351</v>
      </c>
      <c r="U299" s="2">
        <v>1595.0283999999999</v>
      </c>
    </row>
    <row r="300" spans="1:21">
      <c r="A300" s="9">
        <v>93161</v>
      </c>
      <c r="B300" t="s">
        <v>328</v>
      </c>
      <c r="C300" s="158">
        <v>8.6499991350000855E-5</v>
      </c>
      <c r="D300" s="158">
        <v>7.5999999999999964E-5</v>
      </c>
      <c r="E300" s="13">
        <v>44059.465431999997</v>
      </c>
      <c r="F300" s="13">
        <v>91609.184000000008</v>
      </c>
      <c r="G300" s="13">
        <v>-51013.029000000002</v>
      </c>
      <c r="H300" s="13"/>
      <c r="I300" s="13">
        <v>0</v>
      </c>
      <c r="J300" s="13">
        <v>0</v>
      </c>
      <c r="K300" s="13">
        <v>0</v>
      </c>
      <c r="L300" s="13">
        <v>18047</v>
      </c>
      <c r="M300" s="13"/>
      <c r="N300" s="13">
        <v>5574.06</v>
      </c>
      <c r="O300" s="13">
        <v>118757.234</v>
      </c>
      <c r="P300" s="13">
        <v>0</v>
      </c>
      <c r="Q300" s="13">
        <v>0</v>
      </c>
      <c r="R300" s="13"/>
      <c r="S300" s="13">
        <v>3198.2510000000002</v>
      </c>
      <c r="T300" s="13">
        <v>4523</v>
      </c>
      <c r="U300" s="13">
        <v>7721.2510000000002</v>
      </c>
    </row>
    <row r="301" spans="1:21">
      <c r="A301" s="9">
        <v>93171</v>
      </c>
      <c r="B301" t="s">
        <v>329</v>
      </c>
      <c r="C301" s="158">
        <v>6.899999310000068E-6</v>
      </c>
      <c r="D301" s="158">
        <v>6.9999999999999957E-6</v>
      </c>
      <c r="E301" s="13">
        <v>3829.46</v>
      </c>
      <c r="F301" s="13">
        <v>8437.6880000000001</v>
      </c>
      <c r="G301" s="13">
        <v>-4069.2474000000002</v>
      </c>
      <c r="H301" s="13"/>
      <c r="I301" s="13">
        <v>0</v>
      </c>
      <c r="J301" s="13">
        <v>0</v>
      </c>
      <c r="K301" s="13">
        <v>0</v>
      </c>
      <c r="L301" s="13">
        <v>790</v>
      </c>
      <c r="M301" s="13"/>
      <c r="N301" s="13">
        <v>444.63600000000002</v>
      </c>
      <c r="O301" s="13">
        <v>9473.1203999999998</v>
      </c>
      <c r="P301" s="13">
        <v>0</v>
      </c>
      <c r="Q301" s="13">
        <v>0</v>
      </c>
      <c r="R301" s="13"/>
      <c r="S301" s="13">
        <v>255.1206</v>
      </c>
      <c r="T301" s="13">
        <v>198</v>
      </c>
      <c r="U301" s="13">
        <v>453.12059999999997</v>
      </c>
    </row>
    <row r="302" spans="1:21">
      <c r="A302" s="9">
        <v>93181</v>
      </c>
      <c r="B302" t="s">
        <v>330</v>
      </c>
      <c r="C302" s="158">
        <v>1.0799998920000107E-5</v>
      </c>
      <c r="D302" s="158">
        <v>1.0999999999999993E-5</v>
      </c>
      <c r="E302" s="13">
        <v>5984.8799999999992</v>
      </c>
      <c r="F302" s="13">
        <v>13259.224</v>
      </c>
      <c r="G302" s="13">
        <v>-6369.2568000000001</v>
      </c>
      <c r="H302" s="13"/>
      <c r="I302" s="13">
        <v>0</v>
      </c>
      <c r="J302" s="13">
        <v>0</v>
      </c>
      <c r="K302" s="13">
        <v>0</v>
      </c>
      <c r="L302" s="13">
        <v>1185</v>
      </c>
      <c r="M302" s="13"/>
      <c r="N302" s="13">
        <v>695.952</v>
      </c>
      <c r="O302" s="13">
        <v>14827.4928</v>
      </c>
      <c r="P302" s="13">
        <v>0</v>
      </c>
      <c r="Q302" s="13">
        <v>0</v>
      </c>
      <c r="R302" s="13"/>
      <c r="S302" s="13">
        <v>399.31920000000002</v>
      </c>
      <c r="T302" s="13">
        <v>297</v>
      </c>
      <c r="U302" s="13">
        <v>696.31920000000002</v>
      </c>
    </row>
    <row r="303" spans="1:21">
      <c r="A303" s="9">
        <v>93191</v>
      </c>
      <c r="B303" t="s">
        <v>331</v>
      </c>
      <c r="C303" s="158">
        <v>3.3399996660000328E-5</v>
      </c>
      <c r="D303" s="158">
        <v>3.8999999999999979E-5</v>
      </c>
      <c r="E303" s="13">
        <v>16673.208272</v>
      </c>
      <c r="F303" s="13">
        <v>47009.976000000002</v>
      </c>
      <c r="G303" s="13">
        <v>-19697.5164</v>
      </c>
      <c r="H303" s="13"/>
      <c r="I303" s="13">
        <v>0</v>
      </c>
      <c r="J303" s="13">
        <v>0</v>
      </c>
      <c r="K303" s="13">
        <v>0</v>
      </c>
      <c r="L303" s="13">
        <v>0</v>
      </c>
      <c r="M303" s="13"/>
      <c r="N303" s="13">
        <v>2152.2959999999998</v>
      </c>
      <c r="O303" s="13">
        <v>45855.394399999997</v>
      </c>
      <c r="P303" s="13">
        <v>0</v>
      </c>
      <c r="Q303" s="13">
        <v>2609</v>
      </c>
      <c r="R303" s="13"/>
      <c r="S303" s="13">
        <v>1234.9315999999999</v>
      </c>
      <c r="T303" s="13">
        <v>-654</v>
      </c>
      <c r="U303" s="13">
        <v>580.93159999999989</v>
      </c>
    </row>
    <row r="304" spans="1:21">
      <c r="A304" s="9">
        <v>93201</v>
      </c>
      <c r="B304" t="s">
        <v>332</v>
      </c>
      <c r="C304" s="158">
        <v>1.430439856956014E-2</v>
      </c>
      <c r="D304" s="158">
        <v>1.3965999999999991E-2</v>
      </c>
      <c r="E304" s="13">
        <v>6003706.7421680009</v>
      </c>
      <c r="F304" s="13">
        <v>16834392.943999998</v>
      </c>
      <c r="G304" s="13">
        <v>-8435962.6823999994</v>
      </c>
      <c r="H304" s="13"/>
      <c r="I304" s="13">
        <v>0</v>
      </c>
      <c r="J304" s="13">
        <v>0</v>
      </c>
      <c r="K304" s="13">
        <v>0</v>
      </c>
      <c r="L304" s="13">
        <v>611671</v>
      </c>
      <c r="M304" s="13"/>
      <c r="N304" s="13">
        <v>921775.53599999996</v>
      </c>
      <c r="O304" s="13">
        <v>19638739.630399998</v>
      </c>
      <c r="P304" s="13">
        <v>0</v>
      </c>
      <c r="Q304" s="13">
        <v>0</v>
      </c>
      <c r="R304" s="13"/>
      <c r="S304" s="13">
        <v>528890.88560000004</v>
      </c>
      <c r="T304" s="13">
        <v>153301</v>
      </c>
      <c r="U304" s="13">
        <v>682191.88560000004</v>
      </c>
    </row>
    <row r="305" spans="1:21">
      <c r="A305" s="9">
        <v>93202</v>
      </c>
      <c r="B305" t="s">
        <v>333</v>
      </c>
      <c r="C305" s="158">
        <v>4.8269995173000482E-4</v>
      </c>
      <c r="D305" s="158">
        <v>5.1499999999999972E-4</v>
      </c>
      <c r="E305" s="13">
        <v>126364.55</v>
      </c>
      <c r="F305" s="13">
        <v>620772.76</v>
      </c>
      <c r="G305" s="13">
        <v>-284670.39420000004</v>
      </c>
      <c r="H305" s="13"/>
      <c r="I305" s="13">
        <v>0</v>
      </c>
      <c r="J305" s="13">
        <v>0</v>
      </c>
      <c r="K305" s="13">
        <v>0</v>
      </c>
      <c r="L305" s="13">
        <v>0</v>
      </c>
      <c r="M305" s="13"/>
      <c r="N305" s="13">
        <v>31105.188000000002</v>
      </c>
      <c r="O305" s="13">
        <v>662706.55320000008</v>
      </c>
      <c r="P305" s="13">
        <v>0</v>
      </c>
      <c r="Q305" s="13">
        <v>82449</v>
      </c>
      <c r="R305" s="13"/>
      <c r="S305" s="13">
        <v>17847.3498</v>
      </c>
      <c r="T305" s="13">
        <v>-20664</v>
      </c>
      <c r="U305" s="13">
        <v>-2816.6502</v>
      </c>
    </row>
    <row r="306" spans="1:21">
      <c r="A306" s="9">
        <v>93204</v>
      </c>
      <c r="B306" t="s">
        <v>334</v>
      </c>
      <c r="C306" s="158">
        <v>3.1619996838000311E-4</v>
      </c>
      <c r="D306" s="158">
        <v>3.4799999999999979E-4</v>
      </c>
      <c r="E306" s="13">
        <v>139150.27824000001</v>
      </c>
      <c r="F306" s="13">
        <v>419473.63199999998</v>
      </c>
      <c r="G306" s="13">
        <v>-186477.68520000001</v>
      </c>
      <c r="H306" s="13"/>
      <c r="I306" s="13">
        <v>0</v>
      </c>
      <c r="J306" s="13">
        <v>0</v>
      </c>
      <c r="K306" s="13">
        <v>0</v>
      </c>
      <c r="L306" s="13">
        <v>0</v>
      </c>
      <c r="M306" s="13"/>
      <c r="N306" s="13">
        <v>20375.928</v>
      </c>
      <c r="O306" s="13">
        <v>434116.0392</v>
      </c>
      <c r="P306" s="13">
        <v>0</v>
      </c>
      <c r="Q306" s="13">
        <v>19192</v>
      </c>
      <c r="R306" s="13"/>
      <c r="S306" s="13">
        <v>11691.1788</v>
      </c>
      <c r="T306" s="13">
        <v>-4810</v>
      </c>
      <c r="U306" s="13">
        <v>6881.1787999999997</v>
      </c>
    </row>
    <row r="307" spans="1:21">
      <c r="A307" s="9">
        <v>93209</v>
      </c>
      <c r="B307" t="s">
        <v>335</v>
      </c>
      <c r="C307" s="158">
        <v>3.1573996842600314E-3</v>
      </c>
      <c r="D307" s="158">
        <v>1.6069999999999991E-3</v>
      </c>
      <c r="E307" s="13">
        <v>1214080.81</v>
      </c>
      <c r="F307" s="13">
        <v>1937052.088</v>
      </c>
      <c r="G307" s="13">
        <v>-1862064.0204</v>
      </c>
      <c r="H307" s="13"/>
      <c r="I307" s="13">
        <v>0</v>
      </c>
      <c r="J307" s="13">
        <v>0</v>
      </c>
      <c r="K307" s="13">
        <v>0</v>
      </c>
      <c r="L307" s="13">
        <v>1468488</v>
      </c>
      <c r="M307" s="13"/>
      <c r="N307" s="13">
        <v>203462.856</v>
      </c>
      <c r="O307" s="13">
        <v>4334844.9783999994</v>
      </c>
      <c r="P307" s="13">
        <v>0</v>
      </c>
      <c r="Q307" s="13">
        <v>0</v>
      </c>
      <c r="R307" s="13"/>
      <c r="S307" s="13">
        <v>116741.70759999999</v>
      </c>
      <c r="T307" s="13">
        <v>368042</v>
      </c>
      <c r="U307" s="13">
        <v>484783.70759999997</v>
      </c>
    </row>
    <row r="308" spans="1:21">
      <c r="A308" s="9">
        <v>93211</v>
      </c>
      <c r="B308" t="s">
        <v>336</v>
      </c>
      <c r="C308" s="158">
        <v>2.1599597840040213E-2</v>
      </c>
      <c r="D308" s="158">
        <v>2.2207999999999985E-2</v>
      </c>
      <c r="E308" s="13">
        <v>8286849.6997599993</v>
      </c>
      <c r="F308" s="13">
        <v>26769167.871999998</v>
      </c>
      <c r="G308" s="13">
        <v>-12738277.7016</v>
      </c>
      <c r="H308" s="13"/>
      <c r="I308" s="13">
        <v>0</v>
      </c>
      <c r="J308" s="13">
        <v>0</v>
      </c>
      <c r="K308" s="13">
        <v>0</v>
      </c>
      <c r="L308" s="13">
        <v>0</v>
      </c>
      <c r="M308" s="13"/>
      <c r="N308" s="13">
        <v>1391878.2239999999</v>
      </c>
      <c r="O308" s="13">
        <v>29654436.433600001</v>
      </c>
      <c r="P308" s="13">
        <v>0</v>
      </c>
      <c r="Q308" s="13">
        <v>777942</v>
      </c>
      <c r="R308" s="13"/>
      <c r="S308" s="13">
        <v>798623.61040000001</v>
      </c>
      <c r="T308" s="13">
        <v>-194973</v>
      </c>
      <c r="U308" s="13">
        <v>603650.61040000001</v>
      </c>
    </row>
    <row r="309" spans="1:21">
      <c r="A309" s="9">
        <v>93212</v>
      </c>
      <c r="B309" t="s">
        <v>337</v>
      </c>
      <c r="C309" s="158">
        <v>2.1349997865000213E-4</v>
      </c>
      <c r="D309" s="158">
        <v>2.0399999999999989E-4</v>
      </c>
      <c r="E309" s="13">
        <v>84100.010000000009</v>
      </c>
      <c r="F309" s="13">
        <v>245898.33600000001</v>
      </c>
      <c r="G309" s="13">
        <v>-125910.77100000001</v>
      </c>
      <c r="H309" s="13"/>
      <c r="I309" s="13">
        <v>0</v>
      </c>
      <c r="J309" s="13">
        <v>0</v>
      </c>
      <c r="K309" s="13">
        <v>0</v>
      </c>
      <c r="L309" s="13">
        <v>9013</v>
      </c>
      <c r="M309" s="13"/>
      <c r="N309" s="13">
        <v>13757.94</v>
      </c>
      <c r="O309" s="13">
        <v>293117.56599999999</v>
      </c>
      <c r="P309" s="13">
        <v>0</v>
      </c>
      <c r="Q309" s="13">
        <v>0</v>
      </c>
      <c r="R309" s="13"/>
      <c r="S309" s="13">
        <v>7893.9490000000005</v>
      </c>
      <c r="T309" s="13">
        <v>2259</v>
      </c>
      <c r="U309" s="13">
        <v>10152.949000000001</v>
      </c>
    </row>
    <row r="310" spans="1:21">
      <c r="A310" s="9">
        <v>93219</v>
      </c>
      <c r="B310" t="s">
        <v>338</v>
      </c>
      <c r="C310" s="158">
        <v>2.6589997341000261E-4</v>
      </c>
      <c r="D310" s="158">
        <v>2.6799999999999985E-4</v>
      </c>
      <c r="E310" s="13">
        <v>108102.07</v>
      </c>
      <c r="F310" s="13">
        <v>323042.91200000001</v>
      </c>
      <c r="G310" s="13">
        <v>-156813.4614</v>
      </c>
      <c r="H310" s="13"/>
      <c r="I310" s="13">
        <v>0</v>
      </c>
      <c r="J310" s="13">
        <v>0</v>
      </c>
      <c r="K310" s="13">
        <v>0</v>
      </c>
      <c r="L310" s="13">
        <v>487</v>
      </c>
      <c r="M310" s="13"/>
      <c r="N310" s="13">
        <v>17134.596000000001</v>
      </c>
      <c r="O310" s="13">
        <v>365058.36440000002</v>
      </c>
      <c r="P310" s="13">
        <v>0</v>
      </c>
      <c r="Q310" s="13">
        <v>0</v>
      </c>
      <c r="R310" s="13"/>
      <c r="S310" s="13">
        <v>9831.3865999999998</v>
      </c>
      <c r="T310" s="13">
        <v>122</v>
      </c>
      <c r="U310" s="13">
        <v>9953.3865999999998</v>
      </c>
    </row>
    <row r="311" spans="1:21">
      <c r="A311" s="9">
        <v>93301</v>
      </c>
      <c r="B311" t="s">
        <v>339</v>
      </c>
      <c r="C311" s="158">
        <v>2.5935997406400257E-3</v>
      </c>
      <c r="D311" s="158">
        <v>2.6859999999999987E-3</v>
      </c>
      <c r="E311" s="13">
        <v>1075570.6110799999</v>
      </c>
      <c r="F311" s="13">
        <v>3237661.4240000001</v>
      </c>
      <c r="G311" s="13">
        <v>-1529565.2256</v>
      </c>
      <c r="H311" s="13"/>
      <c r="I311" s="13">
        <v>0</v>
      </c>
      <c r="J311" s="13">
        <v>0</v>
      </c>
      <c r="K311" s="13">
        <v>0</v>
      </c>
      <c r="L311" s="13">
        <v>0</v>
      </c>
      <c r="M311" s="13"/>
      <c r="N311" s="13">
        <v>167131.584</v>
      </c>
      <c r="O311" s="13">
        <v>3560794.9376000003</v>
      </c>
      <c r="P311" s="13">
        <v>0</v>
      </c>
      <c r="Q311" s="13">
        <v>47677</v>
      </c>
      <c r="R311" s="13"/>
      <c r="S311" s="13">
        <v>95895.766400000008</v>
      </c>
      <c r="T311" s="13">
        <v>-11949</v>
      </c>
      <c r="U311" s="13">
        <v>83946.766400000008</v>
      </c>
    </row>
    <row r="312" spans="1:21">
      <c r="A312" s="9">
        <v>93304</v>
      </c>
      <c r="B312" t="s">
        <v>340</v>
      </c>
      <c r="C312" s="158">
        <v>2.0299997970000197E-5</v>
      </c>
      <c r="D312" s="158">
        <v>2.1999999999999986E-5</v>
      </c>
      <c r="E312" s="13">
        <v>15734.04</v>
      </c>
      <c r="F312" s="13">
        <v>26518.448</v>
      </c>
      <c r="G312" s="13">
        <v>-11971.843799999999</v>
      </c>
      <c r="H312" s="13"/>
      <c r="I312" s="13">
        <v>0</v>
      </c>
      <c r="J312" s="13">
        <v>0</v>
      </c>
      <c r="K312" s="13">
        <v>0</v>
      </c>
      <c r="L312" s="13">
        <v>4533</v>
      </c>
      <c r="M312" s="13"/>
      <c r="N312" s="13">
        <v>1308.1319999999998</v>
      </c>
      <c r="O312" s="13">
        <v>27870.194799999997</v>
      </c>
      <c r="P312" s="13">
        <v>0</v>
      </c>
      <c r="Q312" s="13">
        <v>0</v>
      </c>
      <c r="R312" s="13"/>
      <c r="S312" s="13">
        <v>750.57219999999995</v>
      </c>
      <c r="T312" s="13">
        <v>1136</v>
      </c>
      <c r="U312" s="13">
        <v>1886.5722000000001</v>
      </c>
    </row>
    <row r="313" spans="1:21">
      <c r="A313" s="9">
        <v>93305</v>
      </c>
      <c r="B313" t="s">
        <v>341</v>
      </c>
      <c r="C313" s="158">
        <v>4.9699995030000492E-5</v>
      </c>
      <c r="D313" s="158">
        <v>5.0999999999999972E-5</v>
      </c>
      <c r="E313" s="13">
        <v>19368.48</v>
      </c>
      <c r="F313" s="13">
        <v>61474.584000000003</v>
      </c>
      <c r="G313" s="13">
        <v>-29310.376200000002</v>
      </c>
      <c r="H313" s="13"/>
      <c r="I313" s="13">
        <v>0</v>
      </c>
      <c r="J313" s="13">
        <v>0</v>
      </c>
      <c r="K313" s="13">
        <v>0</v>
      </c>
      <c r="L313" s="13">
        <v>0</v>
      </c>
      <c r="M313" s="13"/>
      <c r="N313" s="13">
        <v>3202.6680000000001</v>
      </c>
      <c r="O313" s="13">
        <v>68233.925199999998</v>
      </c>
      <c r="P313" s="13">
        <v>0</v>
      </c>
      <c r="Q313" s="13">
        <v>1452</v>
      </c>
      <c r="R313" s="13"/>
      <c r="S313" s="13">
        <v>1837.6078</v>
      </c>
      <c r="T313" s="13">
        <v>-364</v>
      </c>
      <c r="U313" s="13">
        <v>1473.6078</v>
      </c>
    </row>
    <row r="314" spans="1:21">
      <c r="A314" s="9">
        <v>93309</v>
      </c>
      <c r="B314" t="s">
        <v>342</v>
      </c>
      <c r="C314" s="158">
        <v>1.5979998402000157E-4</v>
      </c>
      <c r="D314" s="158">
        <v>1.7499999999999992E-4</v>
      </c>
      <c r="E314" s="13">
        <v>76457.960000000006</v>
      </c>
      <c r="F314" s="13">
        <v>210942.2</v>
      </c>
      <c r="G314" s="13">
        <v>-94241.410799999998</v>
      </c>
      <c r="H314" s="13"/>
      <c r="I314" s="13">
        <v>0</v>
      </c>
      <c r="J314" s="13">
        <v>0</v>
      </c>
      <c r="K314" s="13">
        <v>0</v>
      </c>
      <c r="L314" s="13">
        <v>0</v>
      </c>
      <c r="M314" s="13"/>
      <c r="N314" s="13">
        <v>10297.512000000001</v>
      </c>
      <c r="O314" s="13">
        <v>219391.9768</v>
      </c>
      <c r="P314" s="13">
        <v>0</v>
      </c>
      <c r="Q314" s="13">
        <v>3954</v>
      </c>
      <c r="R314" s="13"/>
      <c r="S314" s="13">
        <v>5908.4452000000001</v>
      </c>
      <c r="T314" s="13">
        <v>-991</v>
      </c>
      <c r="U314" s="13">
        <v>4917.4452000000001</v>
      </c>
    </row>
    <row r="315" spans="1:21">
      <c r="A315" s="9">
        <v>93311</v>
      </c>
      <c r="B315" t="s">
        <v>343</v>
      </c>
      <c r="C315" s="158">
        <v>1.2629998737000124E-3</v>
      </c>
      <c r="D315" s="158">
        <v>1.2699999999999994E-3</v>
      </c>
      <c r="E315" s="13">
        <v>462424.83380000002</v>
      </c>
      <c r="F315" s="13">
        <v>1530837.6800000002</v>
      </c>
      <c r="G315" s="13">
        <v>-744849.19799999997</v>
      </c>
      <c r="H315" s="13"/>
      <c r="I315" s="13">
        <v>0</v>
      </c>
      <c r="J315" s="13">
        <v>0</v>
      </c>
      <c r="K315" s="13">
        <v>0</v>
      </c>
      <c r="L315" s="13">
        <v>0</v>
      </c>
      <c r="M315" s="13"/>
      <c r="N315" s="13">
        <v>81387.72</v>
      </c>
      <c r="O315" s="13">
        <v>1733992.9080000001</v>
      </c>
      <c r="P315" s="13">
        <v>0</v>
      </c>
      <c r="Q315" s="13">
        <v>35647</v>
      </c>
      <c r="R315" s="13"/>
      <c r="S315" s="13">
        <v>46698.162000000004</v>
      </c>
      <c r="T315" s="13">
        <v>-8934</v>
      </c>
      <c r="U315" s="13">
        <v>37764.162000000004</v>
      </c>
    </row>
    <row r="316" spans="1:21">
      <c r="A316" s="9">
        <v>93317</v>
      </c>
      <c r="B316" t="s">
        <v>344</v>
      </c>
      <c r="C316" s="158">
        <v>4.6599995340000462E-5</v>
      </c>
      <c r="D316" s="158">
        <v>4.7999999999999974E-5</v>
      </c>
      <c r="E316" s="13">
        <v>18682.629999999997</v>
      </c>
      <c r="F316" s="13">
        <v>57858.432000000001</v>
      </c>
      <c r="G316" s="13">
        <v>-27482.1636</v>
      </c>
      <c r="H316" s="13"/>
      <c r="I316" s="13">
        <v>0</v>
      </c>
      <c r="J316" s="13">
        <v>0</v>
      </c>
      <c r="K316" s="13">
        <v>0</v>
      </c>
      <c r="L316" s="13">
        <v>0</v>
      </c>
      <c r="M316" s="13"/>
      <c r="N316" s="13">
        <v>3002.904</v>
      </c>
      <c r="O316" s="13">
        <v>63977.885600000001</v>
      </c>
      <c r="P316" s="13">
        <v>0</v>
      </c>
      <c r="Q316" s="13">
        <v>1117</v>
      </c>
      <c r="R316" s="13"/>
      <c r="S316" s="13">
        <v>1722.9884</v>
      </c>
      <c r="T316" s="13">
        <v>-280</v>
      </c>
      <c r="U316" s="13">
        <v>1442.9884</v>
      </c>
    </row>
    <row r="317" spans="1:21">
      <c r="A317" s="9">
        <v>93321</v>
      </c>
      <c r="B317" t="s">
        <v>345</v>
      </c>
      <c r="C317" s="158">
        <v>7.7536992246300769E-3</v>
      </c>
      <c r="D317" s="158">
        <v>8.143999999999995E-3</v>
      </c>
      <c r="E317" s="13">
        <v>2815978.4530640007</v>
      </c>
      <c r="F317" s="13">
        <v>9816647.2960000001</v>
      </c>
      <c r="G317" s="13">
        <v>-4572713.5602000002</v>
      </c>
      <c r="H317" s="13"/>
      <c r="I317" s="13">
        <v>0</v>
      </c>
      <c r="J317" s="13">
        <v>0</v>
      </c>
      <c r="K317" s="13">
        <v>0</v>
      </c>
      <c r="L317" s="13">
        <v>0</v>
      </c>
      <c r="M317" s="13"/>
      <c r="N317" s="13">
        <v>499648.42799999996</v>
      </c>
      <c r="O317" s="13">
        <v>10645178.789199999</v>
      </c>
      <c r="P317" s="13">
        <v>0</v>
      </c>
      <c r="Q317" s="13">
        <v>571911</v>
      </c>
      <c r="R317" s="13"/>
      <c r="S317" s="13">
        <v>286685.30379999999</v>
      </c>
      <c r="T317" s="13">
        <v>-143336</v>
      </c>
      <c r="U317" s="13">
        <v>143349.30379999999</v>
      </c>
    </row>
    <row r="318" spans="1:21">
      <c r="A318" s="9">
        <v>93323</v>
      </c>
      <c r="B318" t="s">
        <v>346</v>
      </c>
      <c r="C318" s="158">
        <v>1.6699998330000164E-5</v>
      </c>
      <c r="D318" s="158">
        <v>1.799999999999999E-5</v>
      </c>
      <c r="E318" s="13">
        <v>10924.640000000001</v>
      </c>
      <c r="F318" s="13">
        <v>21696.912</v>
      </c>
      <c r="G318" s="13">
        <v>-9848.7582000000002</v>
      </c>
      <c r="H318" s="13"/>
      <c r="I318" s="13">
        <v>0</v>
      </c>
      <c r="J318" s="13">
        <v>0</v>
      </c>
      <c r="K318" s="13">
        <v>0</v>
      </c>
      <c r="L318" s="13">
        <v>2210</v>
      </c>
      <c r="M318" s="13"/>
      <c r="N318" s="13">
        <v>1076.1479999999999</v>
      </c>
      <c r="O318" s="13">
        <v>22927.697199999999</v>
      </c>
      <c r="P318" s="13">
        <v>0</v>
      </c>
      <c r="Q318" s="13">
        <v>0</v>
      </c>
      <c r="R318" s="13"/>
      <c r="S318" s="13">
        <v>617.46579999999994</v>
      </c>
      <c r="T318" s="13">
        <v>554</v>
      </c>
      <c r="U318" s="13">
        <v>1171.4657999999999</v>
      </c>
    </row>
    <row r="319" spans="1:21">
      <c r="A319" s="9">
        <v>93331</v>
      </c>
      <c r="B319" t="s">
        <v>347</v>
      </c>
      <c r="C319" s="158">
        <v>1.3779998622000133E-4</v>
      </c>
      <c r="D319" s="158">
        <v>1.3399999999999992E-4</v>
      </c>
      <c r="E319" s="13">
        <v>59572.366456000003</v>
      </c>
      <c r="F319" s="13">
        <v>161521.45600000001</v>
      </c>
      <c r="G319" s="13">
        <v>-81266.998799999987</v>
      </c>
      <c r="H319" s="13"/>
      <c r="I319" s="13">
        <v>0</v>
      </c>
      <c r="J319" s="13">
        <v>0</v>
      </c>
      <c r="K319" s="13">
        <v>0</v>
      </c>
      <c r="L319" s="13">
        <v>7800</v>
      </c>
      <c r="M319" s="13"/>
      <c r="N319" s="13">
        <v>8879.8319999999985</v>
      </c>
      <c r="O319" s="13">
        <v>189187.82479999997</v>
      </c>
      <c r="P319" s="13">
        <v>0</v>
      </c>
      <c r="Q319" s="13">
        <v>0</v>
      </c>
      <c r="R319" s="13"/>
      <c r="S319" s="13">
        <v>5095.0171999999993</v>
      </c>
      <c r="T319" s="13">
        <v>1955</v>
      </c>
      <c r="U319" s="13">
        <v>7050.0171999999993</v>
      </c>
    </row>
    <row r="320" spans="1:21">
      <c r="A320" s="9">
        <v>93333</v>
      </c>
      <c r="B320" t="s">
        <v>348</v>
      </c>
      <c r="C320" s="158">
        <v>1.9669998033000196E-4</v>
      </c>
      <c r="D320" s="158">
        <v>1.919999999999999E-4</v>
      </c>
      <c r="E320" s="13">
        <v>97377.64</v>
      </c>
      <c r="F320" s="13">
        <v>231433.728</v>
      </c>
      <c r="G320" s="13">
        <v>-116003.03820000001</v>
      </c>
      <c r="H320" s="13"/>
      <c r="I320" s="13">
        <v>0</v>
      </c>
      <c r="J320" s="13">
        <v>0</v>
      </c>
      <c r="K320" s="13">
        <v>0</v>
      </c>
      <c r="L320" s="13">
        <v>20305</v>
      </c>
      <c r="M320" s="13"/>
      <c r="N320" s="13">
        <v>12675.348</v>
      </c>
      <c r="O320" s="13">
        <v>270052.5772</v>
      </c>
      <c r="P320" s="13">
        <v>0</v>
      </c>
      <c r="Q320" s="13">
        <v>0</v>
      </c>
      <c r="R320" s="13"/>
      <c r="S320" s="13">
        <v>7272.7858000000006</v>
      </c>
      <c r="T320" s="13">
        <v>5089</v>
      </c>
      <c r="U320" s="13">
        <v>12361.785800000001</v>
      </c>
    </row>
    <row r="321" spans="1:21">
      <c r="A321" s="9">
        <v>93341</v>
      </c>
      <c r="B321" t="s">
        <v>349</v>
      </c>
      <c r="C321" s="158">
        <v>2.7999997200000276E-5</v>
      </c>
      <c r="D321" s="158">
        <v>2.7999999999999983E-5</v>
      </c>
      <c r="E321" s="13">
        <v>12596.86</v>
      </c>
      <c r="F321" s="13">
        <v>33750.752</v>
      </c>
      <c r="G321" s="13">
        <v>-16512.887999999999</v>
      </c>
      <c r="H321" s="13"/>
      <c r="I321" s="13">
        <v>0</v>
      </c>
      <c r="J321" s="13">
        <v>0</v>
      </c>
      <c r="K321" s="13">
        <v>0</v>
      </c>
      <c r="L321" s="13">
        <v>1233</v>
      </c>
      <c r="M321" s="13"/>
      <c r="N321" s="13">
        <v>1804.32</v>
      </c>
      <c r="O321" s="13">
        <v>38441.648000000001</v>
      </c>
      <c r="P321" s="13">
        <v>0</v>
      </c>
      <c r="Q321" s="13">
        <v>0</v>
      </c>
      <c r="R321" s="13"/>
      <c r="S321" s="13">
        <v>1035.2719999999999</v>
      </c>
      <c r="T321" s="13">
        <v>309</v>
      </c>
      <c r="U321" s="13">
        <v>1344.2719999999999</v>
      </c>
    </row>
    <row r="322" spans="1:21">
      <c r="A322" s="9">
        <v>93351</v>
      </c>
      <c r="B322" t="s">
        <v>350</v>
      </c>
      <c r="C322" s="158">
        <v>2.2999997700000227E-5</v>
      </c>
      <c r="D322" s="158">
        <v>2.3999999999999987E-5</v>
      </c>
      <c r="E322" s="13">
        <v>8745.4841120000019</v>
      </c>
      <c r="F322" s="13">
        <v>28929.216</v>
      </c>
      <c r="G322" s="13">
        <v>-13564.157999999999</v>
      </c>
      <c r="H322" s="13"/>
      <c r="I322" s="13">
        <v>0</v>
      </c>
      <c r="J322" s="13">
        <v>0</v>
      </c>
      <c r="K322" s="13">
        <v>0</v>
      </c>
      <c r="L322" s="13">
        <v>0</v>
      </c>
      <c r="M322" s="13"/>
      <c r="N322" s="13">
        <v>1482.12</v>
      </c>
      <c r="O322" s="13">
        <v>31577.067999999999</v>
      </c>
      <c r="P322" s="13">
        <v>0</v>
      </c>
      <c r="Q322" s="13">
        <v>1233</v>
      </c>
      <c r="R322" s="13"/>
      <c r="S322" s="13">
        <v>850.40200000000004</v>
      </c>
      <c r="T322" s="13">
        <v>-309</v>
      </c>
      <c r="U322" s="13">
        <v>541.40200000000004</v>
      </c>
    </row>
    <row r="323" spans="1:21">
      <c r="A323" s="9">
        <v>93401</v>
      </c>
      <c r="B323" t="s">
        <v>351</v>
      </c>
      <c r="C323" s="158">
        <v>1.3935198606480138E-2</v>
      </c>
      <c r="D323" s="158">
        <v>1.4543999999999989E-2</v>
      </c>
      <c r="E323" s="13">
        <v>5791278.7372239996</v>
      </c>
      <c r="F323" s="13">
        <v>17531104.895999998</v>
      </c>
      <c r="G323" s="13">
        <v>-8218228.4592000004</v>
      </c>
      <c r="H323" s="13"/>
      <c r="I323" s="13">
        <v>0</v>
      </c>
      <c r="J323" s="13">
        <v>0</v>
      </c>
      <c r="K323" s="13">
        <v>0</v>
      </c>
      <c r="L323" s="13">
        <v>0</v>
      </c>
      <c r="M323" s="13"/>
      <c r="N323" s="13">
        <v>897984.28800000006</v>
      </c>
      <c r="O323" s="13">
        <v>19131859.043200001</v>
      </c>
      <c r="P323" s="13">
        <v>0</v>
      </c>
      <c r="Q323" s="13">
        <v>354587</v>
      </c>
      <c r="R323" s="13"/>
      <c r="S323" s="13">
        <v>515240.08480000001</v>
      </c>
      <c r="T323" s="13">
        <v>-88869</v>
      </c>
      <c r="U323" s="13">
        <v>426371.08480000001</v>
      </c>
    </row>
    <row r="324" spans="1:21">
      <c r="A324" s="9">
        <v>93402</v>
      </c>
      <c r="B324" t="s">
        <v>352</v>
      </c>
      <c r="C324" s="158">
        <v>8.449999155000083E-5</v>
      </c>
      <c r="D324" s="158">
        <v>7.6999999999999947E-5</v>
      </c>
      <c r="E324" s="13">
        <v>35647.980000000003</v>
      </c>
      <c r="F324" s="13">
        <v>92814.567999999999</v>
      </c>
      <c r="G324" s="13">
        <v>-49833.536999999997</v>
      </c>
      <c r="H324" s="13"/>
      <c r="I324" s="13">
        <v>0</v>
      </c>
      <c r="J324" s="13">
        <v>0</v>
      </c>
      <c r="K324" s="13">
        <v>0</v>
      </c>
      <c r="L324" s="13">
        <v>9061</v>
      </c>
      <c r="M324" s="13"/>
      <c r="N324" s="13">
        <v>5445.1799999999994</v>
      </c>
      <c r="O324" s="13">
        <v>116011.40199999999</v>
      </c>
      <c r="P324" s="13">
        <v>0</v>
      </c>
      <c r="Q324" s="13">
        <v>0</v>
      </c>
      <c r="R324" s="13"/>
      <c r="S324" s="13">
        <v>3124.3029999999999</v>
      </c>
      <c r="T324" s="13">
        <v>2271</v>
      </c>
      <c r="U324" s="13">
        <v>5395.3029999999999</v>
      </c>
    </row>
    <row r="325" spans="1:21">
      <c r="A325" s="9">
        <v>93406</v>
      </c>
      <c r="B325" t="s">
        <v>353</v>
      </c>
      <c r="C325" s="158">
        <v>7.1689992831000711E-4</v>
      </c>
      <c r="D325" s="158">
        <v>6.9299999999999961E-4</v>
      </c>
      <c r="E325" s="13">
        <v>316764.68</v>
      </c>
      <c r="F325" s="13">
        <v>835331.11200000008</v>
      </c>
      <c r="G325" s="13">
        <v>-422788.90740000003</v>
      </c>
      <c r="H325" s="13"/>
      <c r="I325" s="13">
        <v>0</v>
      </c>
      <c r="J325" s="13">
        <v>0</v>
      </c>
      <c r="K325" s="13">
        <v>0</v>
      </c>
      <c r="L325" s="13">
        <v>50035</v>
      </c>
      <c r="M325" s="13"/>
      <c r="N325" s="13">
        <v>46197.036</v>
      </c>
      <c r="O325" s="13">
        <v>984243.4804</v>
      </c>
      <c r="P325" s="13">
        <v>0</v>
      </c>
      <c r="Q325" s="13">
        <v>0</v>
      </c>
      <c r="R325" s="13"/>
      <c r="S325" s="13">
        <v>26506.660599999999</v>
      </c>
      <c r="T325" s="13">
        <v>12540</v>
      </c>
      <c r="U325" s="13">
        <v>39046.660600000003</v>
      </c>
    </row>
    <row r="326" spans="1:21">
      <c r="A326" s="9">
        <v>93408</v>
      </c>
      <c r="B326" t="s">
        <v>354</v>
      </c>
      <c r="C326" s="158">
        <v>1.623599837640016E-3</v>
      </c>
      <c r="D326" s="158">
        <v>1.1979999999999994E-3</v>
      </c>
      <c r="E326" s="13">
        <v>706112.01000000013</v>
      </c>
      <c r="F326" s="13">
        <v>1444050.0320000001</v>
      </c>
      <c r="G326" s="13">
        <v>-957511.60560000001</v>
      </c>
      <c r="H326" s="13"/>
      <c r="I326" s="13">
        <v>0</v>
      </c>
      <c r="J326" s="13">
        <v>0</v>
      </c>
      <c r="K326" s="13">
        <v>0</v>
      </c>
      <c r="L326" s="13">
        <v>462337</v>
      </c>
      <c r="M326" s="13"/>
      <c r="N326" s="13">
        <v>104624.784</v>
      </c>
      <c r="O326" s="13">
        <v>2229066.4175999998</v>
      </c>
      <c r="P326" s="13">
        <v>0</v>
      </c>
      <c r="Q326" s="13">
        <v>0</v>
      </c>
      <c r="R326" s="13"/>
      <c r="S326" s="13">
        <v>60030.986400000002</v>
      </c>
      <c r="T326" s="13">
        <v>115874</v>
      </c>
      <c r="U326" s="13">
        <v>175904.98639999999</v>
      </c>
    </row>
    <row r="327" spans="1:21">
      <c r="A327" s="9">
        <v>93411</v>
      </c>
      <c r="B327" t="s">
        <v>355</v>
      </c>
      <c r="C327" s="158">
        <v>1.808389819161018E-2</v>
      </c>
      <c r="D327" s="158">
        <v>1.8985999999999986E-2</v>
      </c>
      <c r="E327" s="13">
        <v>7094713.6529760007</v>
      </c>
      <c r="F327" s="13">
        <v>22885420.623999998</v>
      </c>
      <c r="G327" s="13">
        <v>-10664907.6894</v>
      </c>
      <c r="H327" s="13"/>
      <c r="I327" s="13">
        <v>0</v>
      </c>
      <c r="J327" s="13">
        <v>0</v>
      </c>
      <c r="K327" s="13">
        <v>0</v>
      </c>
      <c r="L327" s="13">
        <v>0</v>
      </c>
      <c r="M327" s="13"/>
      <c r="N327" s="13">
        <v>1165326.5160000001</v>
      </c>
      <c r="O327" s="13">
        <v>24827675.652399998</v>
      </c>
      <c r="P327" s="13">
        <v>0</v>
      </c>
      <c r="Q327" s="13">
        <v>904549</v>
      </c>
      <c r="R327" s="13"/>
      <c r="S327" s="13">
        <v>668634.11860000005</v>
      </c>
      <c r="T327" s="13">
        <v>-226704</v>
      </c>
      <c r="U327" s="13">
        <v>441930.11860000005</v>
      </c>
    </row>
    <row r="328" spans="1:21">
      <c r="A328" s="9">
        <v>93413</v>
      </c>
      <c r="B328" t="s">
        <v>356</v>
      </c>
      <c r="C328" s="158">
        <v>9.4109990589000931E-4</v>
      </c>
      <c r="D328" s="158">
        <v>9.749999999999993E-4</v>
      </c>
      <c r="E328" s="13">
        <v>398601.79</v>
      </c>
      <c r="F328" s="13">
        <v>1175249.3999999999</v>
      </c>
      <c r="G328" s="13">
        <v>-555009.96059999999</v>
      </c>
      <c r="H328" s="13"/>
      <c r="I328" s="13">
        <v>0</v>
      </c>
      <c r="J328" s="13">
        <v>0</v>
      </c>
      <c r="K328" s="13">
        <v>0</v>
      </c>
      <c r="L328" s="13">
        <v>0</v>
      </c>
      <c r="M328" s="13"/>
      <c r="N328" s="13">
        <v>60644.484000000004</v>
      </c>
      <c r="O328" s="13">
        <v>1292051.2476000001</v>
      </c>
      <c r="P328" s="13">
        <v>0</v>
      </c>
      <c r="Q328" s="13">
        <v>11000</v>
      </c>
      <c r="R328" s="13"/>
      <c r="S328" s="13">
        <v>34796.231400000004</v>
      </c>
      <c r="T328" s="13">
        <v>-2757</v>
      </c>
      <c r="U328" s="13">
        <v>32039.231400000004</v>
      </c>
    </row>
    <row r="329" spans="1:21">
      <c r="A329" s="9">
        <v>93417</v>
      </c>
      <c r="B329" t="s">
        <v>357</v>
      </c>
      <c r="C329" s="158">
        <v>4.421999557800044E-4</v>
      </c>
      <c r="D329" s="158">
        <v>4.0699999999999981E-4</v>
      </c>
      <c r="E329" s="13">
        <v>197280.15086400002</v>
      </c>
      <c r="F329" s="13">
        <v>490591.28800000006</v>
      </c>
      <c r="G329" s="13">
        <v>-260785.68120000002</v>
      </c>
      <c r="H329" s="13"/>
      <c r="I329" s="13">
        <v>0</v>
      </c>
      <c r="J329" s="13">
        <v>0</v>
      </c>
      <c r="K329" s="13">
        <v>0</v>
      </c>
      <c r="L329" s="13">
        <v>52097</v>
      </c>
      <c r="M329" s="13"/>
      <c r="N329" s="13">
        <v>28495.368000000002</v>
      </c>
      <c r="O329" s="13">
        <v>607103.45519999997</v>
      </c>
      <c r="P329" s="13">
        <v>0</v>
      </c>
      <c r="Q329" s="13">
        <v>0</v>
      </c>
      <c r="R329" s="13"/>
      <c r="S329" s="13">
        <v>16349.9028</v>
      </c>
      <c r="T329" s="13">
        <v>13057</v>
      </c>
      <c r="U329" s="13">
        <v>29406.9028</v>
      </c>
    </row>
    <row r="330" spans="1:21">
      <c r="A330" s="9">
        <v>93421</v>
      </c>
      <c r="B330" t="s">
        <v>358</v>
      </c>
      <c r="C330" s="158">
        <v>2.2693997730600223E-3</v>
      </c>
      <c r="D330" s="158">
        <v>2.3709999999999985E-3</v>
      </c>
      <c r="E330" s="13">
        <v>784302.62007199996</v>
      </c>
      <c r="F330" s="13">
        <v>2857965.4639999997</v>
      </c>
      <c r="G330" s="13">
        <v>-1338369.5723999999</v>
      </c>
      <c r="H330" s="13"/>
      <c r="I330" s="13">
        <v>0</v>
      </c>
      <c r="J330" s="13">
        <v>0</v>
      </c>
      <c r="K330" s="13">
        <v>0</v>
      </c>
      <c r="L330" s="13">
        <v>0</v>
      </c>
      <c r="M330" s="13"/>
      <c r="N330" s="13">
        <v>146240.136</v>
      </c>
      <c r="O330" s="13">
        <v>3115695.5704000001</v>
      </c>
      <c r="P330" s="13">
        <v>0</v>
      </c>
      <c r="Q330" s="13">
        <v>187111</v>
      </c>
      <c r="R330" s="13"/>
      <c r="S330" s="13">
        <v>83908.795599999998</v>
      </c>
      <c r="T330" s="13">
        <v>-46895</v>
      </c>
      <c r="U330" s="13">
        <v>37013.795599999998</v>
      </c>
    </row>
    <row r="331" spans="1:21">
      <c r="A331" s="9">
        <v>93431</v>
      </c>
      <c r="B331" t="s">
        <v>359</v>
      </c>
      <c r="C331" s="158">
        <v>1.3819998618000136E-4</v>
      </c>
      <c r="D331" s="158">
        <v>1.3499999999999992E-4</v>
      </c>
      <c r="E331" s="13">
        <v>54896.91</v>
      </c>
      <c r="F331" s="13">
        <v>162726.84</v>
      </c>
      <c r="G331" s="13">
        <v>-81502.897199999992</v>
      </c>
      <c r="H331" s="13"/>
      <c r="I331" s="13">
        <v>0</v>
      </c>
      <c r="J331" s="13">
        <v>0</v>
      </c>
      <c r="K331" s="13">
        <v>0</v>
      </c>
      <c r="L331" s="13">
        <v>3360</v>
      </c>
      <c r="M331" s="13"/>
      <c r="N331" s="13">
        <v>8905.6080000000002</v>
      </c>
      <c r="O331" s="13">
        <v>189736.99119999999</v>
      </c>
      <c r="P331" s="13">
        <v>0</v>
      </c>
      <c r="Q331" s="13">
        <v>0</v>
      </c>
      <c r="R331" s="13"/>
      <c r="S331" s="13">
        <v>5109.8068000000003</v>
      </c>
      <c r="T331" s="13">
        <v>842</v>
      </c>
      <c r="U331" s="13">
        <v>5951.8068000000003</v>
      </c>
    </row>
    <row r="332" spans="1:21">
      <c r="A332" s="9">
        <v>93441</v>
      </c>
      <c r="B332" t="s">
        <v>360</v>
      </c>
      <c r="C332" s="158">
        <v>1.4559998544000144E-4</v>
      </c>
      <c r="D332" s="158">
        <v>1.3099999999999993E-4</v>
      </c>
      <c r="E332" s="13">
        <v>73530.95</v>
      </c>
      <c r="F332" s="13">
        <v>157905.304</v>
      </c>
      <c r="G332" s="13">
        <v>-85867.017599999992</v>
      </c>
      <c r="H332" s="13"/>
      <c r="I332" s="13">
        <v>0</v>
      </c>
      <c r="J332" s="13">
        <v>0</v>
      </c>
      <c r="K332" s="13">
        <v>0</v>
      </c>
      <c r="L332" s="13">
        <v>26913</v>
      </c>
      <c r="M332" s="13"/>
      <c r="N332" s="13">
        <v>9382.4639999999999</v>
      </c>
      <c r="O332" s="13">
        <v>199896.56959999999</v>
      </c>
      <c r="P332" s="13">
        <v>0</v>
      </c>
      <c r="Q332" s="13">
        <v>0</v>
      </c>
      <c r="R332" s="13"/>
      <c r="S332" s="13">
        <v>5383.4143999999997</v>
      </c>
      <c r="T332" s="13">
        <v>6745</v>
      </c>
      <c r="U332" s="13">
        <v>12128.4144</v>
      </c>
    </row>
    <row r="333" spans="1:21">
      <c r="A333" s="9">
        <v>93442</v>
      </c>
      <c r="B333" t="s">
        <v>361</v>
      </c>
      <c r="C333" s="158">
        <v>1.4219998578000138E-4</v>
      </c>
      <c r="D333" s="158">
        <v>1.4499999999999992E-4</v>
      </c>
      <c r="E333" s="13">
        <v>47212.639999999992</v>
      </c>
      <c r="F333" s="13">
        <v>174780.68</v>
      </c>
      <c r="G333" s="13">
        <v>-83861.881199999989</v>
      </c>
      <c r="H333" s="13"/>
      <c r="I333" s="13">
        <v>0</v>
      </c>
      <c r="J333" s="13">
        <v>0</v>
      </c>
      <c r="K333" s="13">
        <v>0</v>
      </c>
      <c r="L333" s="13">
        <v>0</v>
      </c>
      <c r="M333" s="13"/>
      <c r="N333" s="13">
        <v>9163.3679999999986</v>
      </c>
      <c r="O333" s="13">
        <v>195228.65519999998</v>
      </c>
      <c r="P333" s="13">
        <v>0</v>
      </c>
      <c r="Q333" s="13">
        <v>9831</v>
      </c>
      <c r="R333" s="13"/>
      <c r="S333" s="13">
        <v>5257.7027999999991</v>
      </c>
      <c r="T333" s="13">
        <v>-2464</v>
      </c>
      <c r="U333" s="13">
        <v>2793.7027999999991</v>
      </c>
    </row>
    <row r="334" spans="1:21">
      <c r="A334" s="9">
        <v>93451</v>
      </c>
      <c r="B334" t="s">
        <v>362</v>
      </c>
      <c r="C334" s="158">
        <v>7.2699992730000719E-5</v>
      </c>
      <c r="D334" s="158">
        <v>8.9999999999999951E-5</v>
      </c>
      <c r="E334" s="13">
        <v>42033.72</v>
      </c>
      <c r="F334" s="13">
        <v>108484.56000000001</v>
      </c>
      <c r="G334" s="13">
        <v>-42874.534200000002</v>
      </c>
      <c r="H334" s="13"/>
      <c r="I334" s="13">
        <v>0</v>
      </c>
      <c r="J334" s="13">
        <v>0</v>
      </c>
      <c r="K334" s="13">
        <v>0</v>
      </c>
      <c r="L334" s="13">
        <v>0</v>
      </c>
      <c r="M334" s="13"/>
      <c r="N334" s="13">
        <v>4684.7880000000005</v>
      </c>
      <c r="O334" s="13">
        <v>99810.993200000012</v>
      </c>
      <c r="P334" s="13">
        <v>0</v>
      </c>
      <c r="Q334" s="13">
        <v>6013</v>
      </c>
      <c r="R334" s="13"/>
      <c r="S334" s="13">
        <v>2688.0098000000003</v>
      </c>
      <c r="T334" s="13">
        <v>-1507</v>
      </c>
      <c r="U334" s="13">
        <v>1181.0098000000003</v>
      </c>
    </row>
    <row r="335" spans="1:21">
      <c r="A335" s="9">
        <v>93461</v>
      </c>
      <c r="B335" t="s">
        <v>363</v>
      </c>
      <c r="C335" s="158">
        <v>1.7499998250000171E-5</v>
      </c>
      <c r="D335" s="158">
        <v>1.699999999999999E-5</v>
      </c>
      <c r="E335" s="13">
        <v>6480.8500000000022</v>
      </c>
      <c r="F335" s="13">
        <v>20491.527999999998</v>
      </c>
      <c r="G335" s="13">
        <v>-10320.554999999998</v>
      </c>
      <c r="H335" s="13"/>
      <c r="I335" s="13">
        <v>0</v>
      </c>
      <c r="J335" s="13">
        <v>0</v>
      </c>
      <c r="K335" s="13">
        <v>0</v>
      </c>
      <c r="L335" s="13">
        <v>140</v>
      </c>
      <c r="M335" s="13"/>
      <c r="N335" s="13">
        <v>1127.6999999999998</v>
      </c>
      <c r="O335" s="13">
        <v>24026.03</v>
      </c>
      <c r="P335" s="13">
        <v>0</v>
      </c>
      <c r="Q335" s="13">
        <v>0</v>
      </c>
      <c r="R335" s="13"/>
      <c r="S335" s="13">
        <v>647.04499999999996</v>
      </c>
      <c r="T335" s="13">
        <v>35</v>
      </c>
      <c r="U335" s="13">
        <v>682.04499999999996</v>
      </c>
    </row>
    <row r="336" spans="1:21">
      <c r="A336" s="9">
        <v>93471</v>
      </c>
      <c r="B336" t="s">
        <v>364</v>
      </c>
      <c r="C336" s="158">
        <v>1.4399998560000142E-5</v>
      </c>
      <c r="D336" s="158">
        <v>1.5999999999999989E-5</v>
      </c>
      <c r="E336" s="13">
        <v>7291.4699999999993</v>
      </c>
      <c r="F336" s="13">
        <v>19286.144</v>
      </c>
      <c r="G336" s="13">
        <v>-8492.3423999999995</v>
      </c>
      <c r="H336" s="13"/>
      <c r="I336" s="13">
        <v>0</v>
      </c>
      <c r="J336" s="13">
        <v>0</v>
      </c>
      <c r="K336" s="13">
        <v>0</v>
      </c>
      <c r="L336" s="13">
        <v>0</v>
      </c>
      <c r="M336" s="13"/>
      <c r="N336" s="13">
        <v>927.93599999999992</v>
      </c>
      <c r="O336" s="13">
        <v>19769.990399999999</v>
      </c>
      <c r="P336" s="13">
        <v>0</v>
      </c>
      <c r="Q336" s="13">
        <v>255</v>
      </c>
      <c r="R336" s="13"/>
      <c r="S336" s="13">
        <v>532.42560000000003</v>
      </c>
      <c r="T336" s="13">
        <v>-64</v>
      </c>
      <c r="U336" s="13">
        <v>468.42560000000003</v>
      </c>
    </row>
    <row r="337" spans="1:21">
      <c r="A337" s="9">
        <v>93501</v>
      </c>
      <c r="B337" t="s">
        <v>365</v>
      </c>
      <c r="C337" s="158">
        <v>3.3025996697400328E-3</v>
      </c>
      <c r="D337" s="158">
        <v>3.1149999999999984E-3</v>
      </c>
      <c r="E337" s="13">
        <v>1322656.9003359999</v>
      </c>
      <c r="F337" s="13">
        <v>3754771.16</v>
      </c>
      <c r="G337" s="13">
        <v>-1947695.1396000001</v>
      </c>
      <c r="H337" s="13"/>
      <c r="I337" s="13">
        <v>0</v>
      </c>
      <c r="J337" s="13">
        <v>0</v>
      </c>
      <c r="K337" s="13">
        <v>0</v>
      </c>
      <c r="L337" s="13">
        <v>195977</v>
      </c>
      <c r="M337" s="13"/>
      <c r="N337" s="13">
        <v>212819.54400000002</v>
      </c>
      <c r="O337" s="13">
        <v>4534192.3816</v>
      </c>
      <c r="P337" s="13">
        <v>0</v>
      </c>
      <c r="Q337" s="13">
        <v>0</v>
      </c>
      <c r="R337" s="13"/>
      <c r="S337" s="13">
        <v>122110.3324</v>
      </c>
      <c r="T337" s="13">
        <v>49117</v>
      </c>
      <c r="U337" s="13">
        <v>171227.33240000001</v>
      </c>
    </row>
    <row r="338" spans="1:21">
      <c r="A338" s="9">
        <v>93511</v>
      </c>
      <c r="B338" t="s">
        <v>366</v>
      </c>
      <c r="C338" s="158">
        <v>1.2469998753000122E-4</v>
      </c>
      <c r="D338" s="158">
        <v>1.1399999999999994E-4</v>
      </c>
      <c r="E338" s="13">
        <v>49373.184415999996</v>
      </c>
      <c r="F338" s="13">
        <v>137413.77600000001</v>
      </c>
      <c r="G338" s="13">
        <v>-73541.326199999996</v>
      </c>
      <c r="H338" s="13"/>
      <c r="I338" s="13">
        <v>0</v>
      </c>
      <c r="J338" s="13">
        <v>0</v>
      </c>
      <c r="K338" s="13">
        <v>0</v>
      </c>
      <c r="L338" s="13">
        <v>10434</v>
      </c>
      <c r="M338" s="13"/>
      <c r="N338" s="13">
        <v>8035.6679999999997</v>
      </c>
      <c r="O338" s="13">
        <v>171202.62519999998</v>
      </c>
      <c r="P338" s="13">
        <v>0</v>
      </c>
      <c r="Q338" s="13">
        <v>0</v>
      </c>
      <c r="R338" s="13"/>
      <c r="S338" s="13">
        <v>4610.6578</v>
      </c>
      <c r="T338" s="13">
        <v>2615</v>
      </c>
      <c r="U338" s="13">
        <v>7225.6578</v>
      </c>
    </row>
    <row r="339" spans="1:21">
      <c r="A339" s="9">
        <v>93517</v>
      </c>
      <c r="B339" t="s">
        <v>367</v>
      </c>
      <c r="C339" s="158">
        <v>3.999999600000039E-6</v>
      </c>
      <c r="D339" s="158">
        <v>7.9999999999999946E-6</v>
      </c>
      <c r="E339" s="13">
        <v>3864.3799999999997</v>
      </c>
      <c r="F339" s="13">
        <v>9643.0720000000001</v>
      </c>
      <c r="G339" s="13">
        <v>-2358.9839999999999</v>
      </c>
      <c r="H339" s="13"/>
      <c r="I339" s="13">
        <v>0</v>
      </c>
      <c r="J339" s="13">
        <v>0</v>
      </c>
      <c r="K339" s="13">
        <v>0</v>
      </c>
      <c r="L339" s="13">
        <v>0</v>
      </c>
      <c r="M339" s="13"/>
      <c r="N339" s="13">
        <v>257.76</v>
      </c>
      <c r="O339" s="13">
        <v>5491.6639999999998</v>
      </c>
      <c r="P339" s="13">
        <v>0</v>
      </c>
      <c r="Q339" s="13">
        <v>2027</v>
      </c>
      <c r="R339" s="13"/>
      <c r="S339" s="13">
        <v>147.89599999999999</v>
      </c>
      <c r="T339" s="13">
        <v>-508</v>
      </c>
      <c r="U339" s="13">
        <v>-360.10400000000004</v>
      </c>
    </row>
    <row r="340" spans="1:21">
      <c r="A340" s="9">
        <v>93521</v>
      </c>
      <c r="B340" t="s">
        <v>368</v>
      </c>
      <c r="C340" s="158">
        <v>4.7249995275000463E-4</v>
      </c>
      <c r="D340" s="158">
        <v>4.9299999999999962E-4</v>
      </c>
      <c r="E340" s="13">
        <v>188924.83590400001</v>
      </c>
      <c r="F340" s="13">
        <v>594254.31199999992</v>
      </c>
      <c r="G340" s="13">
        <v>-278654.98499999999</v>
      </c>
      <c r="H340" s="13"/>
      <c r="I340" s="13">
        <v>0</v>
      </c>
      <c r="J340" s="13">
        <v>0</v>
      </c>
      <c r="K340" s="13">
        <v>0</v>
      </c>
      <c r="L340" s="13">
        <v>0</v>
      </c>
      <c r="M340" s="13"/>
      <c r="N340" s="13">
        <v>30447.899999999998</v>
      </c>
      <c r="O340" s="13">
        <v>648702.80999999994</v>
      </c>
      <c r="P340" s="13">
        <v>0</v>
      </c>
      <c r="Q340" s="13">
        <v>17835</v>
      </c>
      <c r="R340" s="13"/>
      <c r="S340" s="13">
        <v>17470.215</v>
      </c>
      <c r="T340" s="13">
        <v>-4470</v>
      </c>
      <c r="U340" s="13">
        <v>13000.215</v>
      </c>
    </row>
    <row r="341" spans="1:21">
      <c r="A341" s="9">
        <v>93527</v>
      </c>
      <c r="B341" t="s">
        <v>369</v>
      </c>
      <c r="C341" s="158">
        <v>5.6999994300000554E-6</v>
      </c>
      <c r="D341" s="158">
        <v>4.999999999999997E-6</v>
      </c>
      <c r="E341" s="13">
        <v>8497.2000000000007</v>
      </c>
      <c r="F341" s="13">
        <v>6026.92</v>
      </c>
      <c r="G341" s="13">
        <v>-3361.5521999999996</v>
      </c>
      <c r="H341" s="13"/>
      <c r="I341" s="13">
        <v>0</v>
      </c>
      <c r="J341" s="13">
        <v>0</v>
      </c>
      <c r="K341" s="13">
        <v>0</v>
      </c>
      <c r="L341" s="13">
        <v>5670</v>
      </c>
      <c r="M341" s="13"/>
      <c r="N341" s="13">
        <v>367.30799999999999</v>
      </c>
      <c r="O341" s="13">
        <v>7825.6211999999996</v>
      </c>
      <c r="P341" s="13">
        <v>0</v>
      </c>
      <c r="Q341" s="13">
        <v>0</v>
      </c>
      <c r="R341" s="13"/>
      <c r="S341" s="13">
        <v>210.75179999999997</v>
      </c>
      <c r="T341" s="13">
        <v>1421</v>
      </c>
      <c r="U341" s="13">
        <v>1631.7518</v>
      </c>
    </row>
    <row r="342" spans="1:21">
      <c r="A342" s="9">
        <v>93531</v>
      </c>
      <c r="B342" t="s">
        <v>370</v>
      </c>
      <c r="C342" s="158">
        <v>2.919999708000029E-5</v>
      </c>
      <c r="D342" s="158">
        <v>3.6999999999999978E-5</v>
      </c>
      <c r="E342" s="13">
        <v>15780.259448000003</v>
      </c>
      <c r="F342" s="13">
        <v>44599.207999999999</v>
      </c>
      <c r="G342" s="13">
        <v>-17220.583200000001</v>
      </c>
      <c r="H342" s="13"/>
      <c r="I342" s="13">
        <v>0</v>
      </c>
      <c r="J342" s="13">
        <v>0</v>
      </c>
      <c r="K342" s="13">
        <v>0</v>
      </c>
      <c r="L342" s="13">
        <v>0</v>
      </c>
      <c r="M342" s="13"/>
      <c r="N342" s="13">
        <v>1881.6480000000001</v>
      </c>
      <c r="O342" s="13">
        <v>40089.147199999999</v>
      </c>
      <c r="P342" s="13">
        <v>0</v>
      </c>
      <c r="Q342" s="13">
        <v>4118</v>
      </c>
      <c r="R342" s="13"/>
      <c r="S342" s="13">
        <v>1079.6408000000001</v>
      </c>
      <c r="T342" s="13">
        <v>-1032</v>
      </c>
      <c r="U342" s="13">
        <v>47.640800000000127</v>
      </c>
    </row>
    <row r="343" spans="1:21">
      <c r="A343" s="9">
        <v>93537</v>
      </c>
      <c r="B343" t="s">
        <v>371</v>
      </c>
      <c r="C343" s="158">
        <v>1.0499998950000103E-5</v>
      </c>
      <c r="D343" s="158">
        <v>9.999999999999994E-6</v>
      </c>
      <c r="E343" s="13">
        <v>3446.54</v>
      </c>
      <c r="F343" s="13">
        <v>12053.84</v>
      </c>
      <c r="G343" s="13">
        <v>-6192.3329999999996</v>
      </c>
      <c r="H343" s="13"/>
      <c r="I343" s="13">
        <v>0</v>
      </c>
      <c r="J343" s="13">
        <v>0</v>
      </c>
      <c r="K343" s="13">
        <v>0</v>
      </c>
      <c r="L343" s="13">
        <v>0</v>
      </c>
      <c r="M343" s="13"/>
      <c r="N343" s="13">
        <v>676.62</v>
      </c>
      <c r="O343" s="13">
        <v>14415.617999999999</v>
      </c>
      <c r="P343" s="13">
        <v>0</v>
      </c>
      <c r="Q343" s="13">
        <v>76</v>
      </c>
      <c r="R343" s="13"/>
      <c r="S343" s="13">
        <v>388.22699999999998</v>
      </c>
      <c r="T343" s="13">
        <v>-19</v>
      </c>
      <c r="U343" s="13">
        <v>369.22699999999998</v>
      </c>
    </row>
    <row r="344" spans="1:21">
      <c r="A344" s="9">
        <v>93541</v>
      </c>
      <c r="B344" t="s">
        <v>372</v>
      </c>
      <c r="C344" s="158">
        <v>1.0899998910000109E-4</v>
      </c>
      <c r="D344" s="158">
        <v>9.0999999999999949E-5</v>
      </c>
      <c r="E344" s="13">
        <v>42795.082192000002</v>
      </c>
      <c r="F344" s="13">
        <v>109689.944</v>
      </c>
      <c r="G344" s="13">
        <v>-64282.314000000006</v>
      </c>
      <c r="H344" s="13"/>
      <c r="I344" s="13">
        <v>0</v>
      </c>
      <c r="J344" s="13">
        <v>0</v>
      </c>
      <c r="K344" s="13">
        <v>0</v>
      </c>
      <c r="L344" s="13">
        <v>17161</v>
      </c>
      <c r="M344" s="13"/>
      <c r="N344" s="13">
        <v>7023.96</v>
      </c>
      <c r="O344" s="13">
        <v>149647.84400000001</v>
      </c>
      <c r="P344" s="13">
        <v>0</v>
      </c>
      <c r="Q344" s="13">
        <v>0</v>
      </c>
      <c r="R344" s="13"/>
      <c r="S344" s="13">
        <v>4030.1660000000002</v>
      </c>
      <c r="T344" s="13">
        <v>4301</v>
      </c>
      <c r="U344" s="13">
        <v>8331.1660000000011</v>
      </c>
    </row>
    <row r="345" spans="1:21">
      <c r="A345" s="9">
        <v>93601</v>
      </c>
      <c r="B345" t="s">
        <v>373</v>
      </c>
      <c r="C345" s="158">
        <v>1.1428698857130113E-2</v>
      </c>
      <c r="D345" s="158">
        <v>1.1662999999999993E-2</v>
      </c>
      <c r="E345" s="13">
        <v>4672080.1891920008</v>
      </c>
      <c r="F345" s="13">
        <v>14058393.592</v>
      </c>
      <c r="G345" s="13">
        <v>-6740030.1102</v>
      </c>
      <c r="H345" s="13"/>
      <c r="I345" s="13">
        <v>0</v>
      </c>
      <c r="J345" s="13">
        <v>0</v>
      </c>
      <c r="K345" s="13">
        <v>0</v>
      </c>
      <c r="L345" s="13">
        <v>0</v>
      </c>
      <c r="M345" s="13"/>
      <c r="N345" s="13">
        <v>736465.42799999996</v>
      </c>
      <c r="O345" s="13">
        <v>15690645.089199999</v>
      </c>
      <c r="P345" s="13">
        <v>0</v>
      </c>
      <c r="Q345" s="13">
        <v>97392</v>
      </c>
      <c r="R345" s="13"/>
      <c r="S345" s="13">
        <v>422564.75380000001</v>
      </c>
      <c r="T345" s="13">
        <v>-24409</v>
      </c>
      <c r="U345" s="13">
        <v>398155.75380000001</v>
      </c>
    </row>
    <row r="346" spans="1:21">
      <c r="A346" s="9">
        <v>93602</v>
      </c>
      <c r="B346" t="s">
        <v>374</v>
      </c>
      <c r="C346" s="158">
        <v>1.7919998208000177E-4</v>
      </c>
      <c r="D346" s="158">
        <v>1.8399999999999989E-4</v>
      </c>
      <c r="E346" s="13">
        <v>71879.254111999995</v>
      </c>
      <c r="F346" s="13">
        <v>221790.65599999999</v>
      </c>
      <c r="G346" s="13">
        <v>-105682.4832</v>
      </c>
      <c r="H346" s="13"/>
      <c r="I346" s="13">
        <v>0</v>
      </c>
      <c r="J346" s="13">
        <v>0</v>
      </c>
      <c r="K346" s="13">
        <v>0</v>
      </c>
      <c r="L346" s="13">
        <v>0</v>
      </c>
      <c r="M346" s="13"/>
      <c r="N346" s="13">
        <v>11547.647999999999</v>
      </c>
      <c r="O346" s="13">
        <v>246026.5472</v>
      </c>
      <c r="P346" s="13">
        <v>0</v>
      </c>
      <c r="Q346" s="13">
        <v>3711</v>
      </c>
      <c r="R346" s="13"/>
      <c r="S346" s="13">
        <v>6625.7407999999996</v>
      </c>
      <c r="T346" s="13">
        <v>-930</v>
      </c>
      <c r="U346" s="13">
        <v>5695.7407999999996</v>
      </c>
    </row>
    <row r="347" spans="1:21">
      <c r="A347" s="9">
        <v>93609</v>
      </c>
      <c r="B347" t="s">
        <v>375</v>
      </c>
      <c r="C347" s="158">
        <v>2.6463997353600261E-3</v>
      </c>
      <c r="D347" s="158">
        <v>2.0239999999999989E-3</v>
      </c>
      <c r="E347" s="13">
        <v>1115843.08</v>
      </c>
      <c r="F347" s="13">
        <v>2439697.216</v>
      </c>
      <c r="G347" s="13">
        <v>-1560703.8144</v>
      </c>
      <c r="H347" s="13"/>
      <c r="I347" s="13">
        <v>0</v>
      </c>
      <c r="J347" s="13">
        <v>0</v>
      </c>
      <c r="K347" s="13">
        <v>0</v>
      </c>
      <c r="L347" s="13">
        <v>656802</v>
      </c>
      <c r="M347" s="13"/>
      <c r="N347" s="13">
        <v>170534.016</v>
      </c>
      <c r="O347" s="13">
        <v>3633284.9024</v>
      </c>
      <c r="P347" s="13">
        <v>0</v>
      </c>
      <c r="Q347" s="13">
        <v>0</v>
      </c>
      <c r="R347" s="13"/>
      <c r="S347" s="13">
        <v>97847.993600000002</v>
      </c>
      <c r="T347" s="13">
        <v>164612</v>
      </c>
      <c r="U347" s="13">
        <v>262459.99359999999</v>
      </c>
    </row>
    <row r="348" spans="1:21">
      <c r="A348" s="9">
        <v>93610</v>
      </c>
      <c r="B348" t="s">
        <v>376</v>
      </c>
      <c r="C348" s="158">
        <v>1.2799998720000125E-5</v>
      </c>
      <c r="D348" s="158">
        <v>9.999999999999994E-6</v>
      </c>
      <c r="E348" s="13">
        <v>4542.2400000000007</v>
      </c>
      <c r="F348" s="13">
        <v>12053.84</v>
      </c>
      <c r="G348" s="13">
        <v>-7548.7487999999994</v>
      </c>
      <c r="H348" s="13"/>
      <c r="I348" s="13">
        <v>0</v>
      </c>
      <c r="J348" s="13">
        <v>0</v>
      </c>
      <c r="K348" s="13">
        <v>0</v>
      </c>
      <c r="L348" s="13">
        <v>2290</v>
      </c>
      <c r="M348" s="13"/>
      <c r="N348" s="13">
        <v>824.83199999999999</v>
      </c>
      <c r="O348" s="13">
        <v>17573.324799999999</v>
      </c>
      <c r="P348" s="13">
        <v>0</v>
      </c>
      <c r="Q348" s="13">
        <v>0</v>
      </c>
      <c r="R348" s="13"/>
      <c r="S348" s="13">
        <v>473.2672</v>
      </c>
      <c r="T348" s="13">
        <v>574</v>
      </c>
      <c r="U348" s="13">
        <v>1047.2672</v>
      </c>
    </row>
    <row r="349" spans="1:21">
      <c r="A349" s="9">
        <v>93611</v>
      </c>
      <c r="B349" t="s">
        <v>377</v>
      </c>
      <c r="C349" s="158">
        <v>7.1164992883500705E-3</v>
      </c>
      <c r="D349" s="158">
        <v>7.4469999999999953E-3</v>
      </c>
      <c r="E349" s="13">
        <v>2841668.5911999997</v>
      </c>
      <c r="F349" s="13">
        <v>8976494.648</v>
      </c>
      <c r="G349" s="13">
        <v>-4196927.409</v>
      </c>
      <c r="H349" s="13"/>
      <c r="I349" s="13">
        <v>0</v>
      </c>
      <c r="J349" s="13">
        <v>0</v>
      </c>
      <c r="K349" s="13">
        <v>0</v>
      </c>
      <c r="L349" s="13">
        <v>0</v>
      </c>
      <c r="M349" s="13"/>
      <c r="N349" s="13">
        <v>458587.26</v>
      </c>
      <c r="O349" s="13">
        <v>9770356.7139999997</v>
      </c>
      <c r="P349" s="13">
        <v>0</v>
      </c>
      <c r="Q349" s="13">
        <v>292607</v>
      </c>
      <c r="R349" s="13"/>
      <c r="S349" s="13">
        <v>263125.47100000002</v>
      </c>
      <c r="T349" s="13">
        <v>-73335</v>
      </c>
      <c r="U349" s="13">
        <v>189790.47100000002</v>
      </c>
    </row>
    <row r="350" spans="1:21">
      <c r="A350" s="9">
        <v>93617</v>
      </c>
      <c r="B350" t="s">
        <v>378</v>
      </c>
      <c r="C350" s="158">
        <v>8.2099991790000808E-5</v>
      </c>
      <c r="D350" s="158">
        <v>7.8999999999999955E-5</v>
      </c>
      <c r="E350" s="13">
        <v>47220.62</v>
      </c>
      <c r="F350" s="13">
        <v>95225.335999999996</v>
      </c>
      <c r="G350" s="13">
        <v>-48418.1466</v>
      </c>
      <c r="H350" s="13"/>
      <c r="I350" s="13">
        <v>0</v>
      </c>
      <c r="J350" s="13">
        <v>0</v>
      </c>
      <c r="K350" s="13">
        <v>0</v>
      </c>
      <c r="L350" s="13">
        <v>14831</v>
      </c>
      <c r="M350" s="13"/>
      <c r="N350" s="13">
        <v>5290.5240000000003</v>
      </c>
      <c r="O350" s="13">
        <v>112716.40360000001</v>
      </c>
      <c r="P350" s="13">
        <v>0</v>
      </c>
      <c r="Q350" s="13">
        <v>0</v>
      </c>
      <c r="R350" s="13"/>
      <c r="S350" s="13">
        <v>3035.5654</v>
      </c>
      <c r="T350" s="13">
        <v>3717</v>
      </c>
      <c r="U350" s="13">
        <v>6752.5653999999995</v>
      </c>
    </row>
    <row r="351" spans="1:21">
      <c r="A351" s="9">
        <v>93618</v>
      </c>
      <c r="B351" t="s">
        <v>379</v>
      </c>
      <c r="C351" s="158">
        <v>9.5999990400000943E-6</v>
      </c>
      <c r="D351" s="158">
        <v>1.0999999999999993E-5</v>
      </c>
      <c r="E351" s="13">
        <v>9037.880000000001</v>
      </c>
      <c r="F351" s="13">
        <v>13259.224</v>
      </c>
      <c r="G351" s="13">
        <v>-5661.5616</v>
      </c>
      <c r="H351" s="13"/>
      <c r="I351" s="13">
        <v>0</v>
      </c>
      <c r="J351" s="13">
        <v>0</v>
      </c>
      <c r="K351" s="13">
        <v>0</v>
      </c>
      <c r="L351" s="13">
        <v>2849</v>
      </c>
      <c r="M351" s="13"/>
      <c r="N351" s="13">
        <v>618.62400000000002</v>
      </c>
      <c r="O351" s="13">
        <v>13179.9936</v>
      </c>
      <c r="P351" s="13">
        <v>0</v>
      </c>
      <c r="Q351" s="13">
        <v>0</v>
      </c>
      <c r="R351" s="13"/>
      <c r="S351" s="13">
        <v>354.9504</v>
      </c>
      <c r="T351" s="13">
        <v>714</v>
      </c>
      <c r="U351" s="13">
        <v>1068.9503999999999</v>
      </c>
    </row>
    <row r="352" spans="1:21">
      <c r="A352" s="9">
        <v>93621</v>
      </c>
      <c r="B352" t="s">
        <v>380</v>
      </c>
      <c r="C352" s="158">
        <v>9.5149990485000945E-4</v>
      </c>
      <c r="D352" s="158">
        <v>9.7999999999999953E-4</v>
      </c>
      <c r="E352" s="13">
        <v>346813.465624</v>
      </c>
      <c r="F352" s="13">
        <v>1181276.32</v>
      </c>
      <c r="G352" s="13">
        <v>-561143.31900000002</v>
      </c>
      <c r="H352" s="13"/>
      <c r="I352" s="13">
        <v>0</v>
      </c>
      <c r="J352" s="13">
        <v>0</v>
      </c>
      <c r="K352" s="13">
        <v>0</v>
      </c>
      <c r="L352" s="13">
        <v>0</v>
      </c>
      <c r="M352" s="13"/>
      <c r="N352" s="13">
        <v>61314.659999999996</v>
      </c>
      <c r="O352" s="13">
        <v>1306329.574</v>
      </c>
      <c r="P352" s="13">
        <v>0</v>
      </c>
      <c r="Q352" s="13">
        <v>50485</v>
      </c>
      <c r="R352" s="13"/>
      <c r="S352" s="13">
        <v>35180.760999999999</v>
      </c>
      <c r="T352" s="13">
        <v>-12653</v>
      </c>
      <c r="U352" s="13">
        <v>22527.760999999999</v>
      </c>
    </row>
    <row r="353" spans="1:21">
      <c r="A353" s="9">
        <v>93623</v>
      </c>
      <c r="B353" t="s">
        <v>381</v>
      </c>
      <c r="C353" s="158">
        <v>1.2599998740000123E-5</v>
      </c>
      <c r="D353" s="158">
        <v>1.2999999999999991E-5</v>
      </c>
      <c r="E353" s="13">
        <v>5453.83</v>
      </c>
      <c r="F353" s="13">
        <v>15669.991999999998</v>
      </c>
      <c r="G353" s="13">
        <v>-7430.7995999999994</v>
      </c>
      <c r="H353" s="13"/>
      <c r="I353" s="13">
        <v>0</v>
      </c>
      <c r="J353" s="13">
        <v>0</v>
      </c>
      <c r="K353" s="13">
        <v>0</v>
      </c>
      <c r="L353" s="13">
        <v>0</v>
      </c>
      <c r="M353" s="13"/>
      <c r="N353" s="13">
        <v>811.94399999999996</v>
      </c>
      <c r="O353" s="13">
        <v>17298.741600000001</v>
      </c>
      <c r="P353" s="13">
        <v>0</v>
      </c>
      <c r="Q353" s="13">
        <v>4</v>
      </c>
      <c r="R353" s="13"/>
      <c r="S353" s="13">
        <v>465.87239999999997</v>
      </c>
      <c r="T353" s="13">
        <v>-1</v>
      </c>
      <c r="U353" s="13">
        <v>464.87239999999997</v>
      </c>
    </row>
    <row r="354" spans="1:21">
      <c r="A354" s="9">
        <v>93631</v>
      </c>
      <c r="B354" t="s">
        <v>382</v>
      </c>
      <c r="C354" s="158">
        <v>2.4279997572000238E-4</v>
      </c>
      <c r="D354" s="158">
        <v>2.309999999999999E-4</v>
      </c>
      <c r="E354" s="13">
        <v>83814.975831999996</v>
      </c>
      <c r="F354" s="13">
        <v>278443.70400000003</v>
      </c>
      <c r="G354" s="13">
        <v>-143190.32879999999</v>
      </c>
      <c r="H354" s="13"/>
      <c r="I354" s="13">
        <v>0</v>
      </c>
      <c r="J354" s="13">
        <v>0</v>
      </c>
      <c r="K354" s="13">
        <v>0</v>
      </c>
      <c r="L354" s="13">
        <v>1752</v>
      </c>
      <c r="M354" s="13"/>
      <c r="N354" s="13">
        <v>15646.031999999999</v>
      </c>
      <c r="O354" s="13">
        <v>333344.0048</v>
      </c>
      <c r="P354" s="13">
        <v>0</v>
      </c>
      <c r="Q354" s="13">
        <v>0</v>
      </c>
      <c r="R354" s="13"/>
      <c r="S354" s="13">
        <v>8977.2871999999988</v>
      </c>
      <c r="T354" s="13">
        <v>439</v>
      </c>
      <c r="U354" s="13">
        <v>9416.2871999999988</v>
      </c>
    </row>
    <row r="355" spans="1:21">
      <c r="A355" s="9">
        <v>93641</v>
      </c>
      <c r="B355" t="s">
        <v>383</v>
      </c>
      <c r="C355" s="158">
        <v>4.1619995838000406E-4</v>
      </c>
      <c r="D355" s="158">
        <v>4.1899999999999978E-4</v>
      </c>
      <c r="E355" s="13">
        <v>174592.38843199998</v>
      </c>
      <c r="F355" s="13">
        <v>505055.89600000001</v>
      </c>
      <c r="G355" s="13">
        <v>-245452.28519999998</v>
      </c>
      <c r="H355" s="13"/>
      <c r="I355" s="13">
        <v>0</v>
      </c>
      <c r="J355" s="13">
        <v>0</v>
      </c>
      <c r="K355" s="13">
        <v>0</v>
      </c>
      <c r="L355" s="13">
        <v>5538</v>
      </c>
      <c r="M355" s="13"/>
      <c r="N355" s="13">
        <v>26819.928</v>
      </c>
      <c r="O355" s="13">
        <v>571407.63919999998</v>
      </c>
      <c r="P355" s="13">
        <v>0</v>
      </c>
      <c r="Q355" s="13">
        <v>0</v>
      </c>
      <c r="R355" s="13"/>
      <c r="S355" s="13">
        <v>15388.578799999999</v>
      </c>
      <c r="T355" s="13">
        <v>1388</v>
      </c>
      <c r="U355" s="13">
        <v>16776.578799999999</v>
      </c>
    </row>
    <row r="356" spans="1:21">
      <c r="A356" s="9">
        <v>93647</v>
      </c>
      <c r="B356" t="s">
        <v>384</v>
      </c>
      <c r="C356" s="158">
        <v>5.4999994500000544E-6</v>
      </c>
      <c r="D356" s="158">
        <v>5.9999999999999968E-6</v>
      </c>
      <c r="E356" s="13">
        <v>4366.2800000000007</v>
      </c>
      <c r="F356" s="13">
        <v>7232.3040000000001</v>
      </c>
      <c r="G356" s="13">
        <v>-3243.6030000000001</v>
      </c>
      <c r="H356" s="13"/>
      <c r="I356" s="13">
        <v>0</v>
      </c>
      <c r="J356" s="13">
        <v>0</v>
      </c>
      <c r="K356" s="13">
        <v>0</v>
      </c>
      <c r="L356" s="13">
        <v>1273</v>
      </c>
      <c r="M356" s="13"/>
      <c r="N356" s="13">
        <v>354.42</v>
      </c>
      <c r="O356" s="13">
        <v>7551.0379999999996</v>
      </c>
      <c r="P356" s="13">
        <v>0</v>
      </c>
      <c r="Q356" s="13">
        <v>0</v>
      </c>
      <c r="R356" s="13"/>
      <c r="S356" s="13">
        <v>203.357</v>
      </c>
      <c r="T356" s="13">
        <v>319</v>
      </c>
      <c r="U356" s="13">
        <v>522.35699999999997</v>
      </c>
    </row>
    <row r="357" spans="1:21">
      <c r="A357" s="9">
        <v>93651</v>
      </c>
      <c r="B357" t="s">
        <v>385</v>
      </c>
      <c r="C357" s="158">
        <v>3.9379996062000386E-4</v>
      </c>
      <c r="D357" s="158">
        <v>4.0299999999999977E-4</v>
      </c>
      <c r="E357" s="13">
        <v>163395.86336000002</v>
      </c>
      <c r="F357" s="13">
        <v>485769.75199999998</v>
      </c>
      <c r="G357" s="13">
        <v>-232241.9748</v>
      </c>
      <c r="H357" s="13"/>
      <c r="I357" s="13">
        <v>0</v>
      </c>
      <c r="J357" s="13">
        <v>0</v>
      </c>
      <c r="K357" s="13">
        <v>0</v>
      </c>
      <c r="L357" s="13">
        <v>0</v>
      </c>
      <c r="M357" s="13"/>
      <c r="N357" s="13">
        <v>25376.471999999998</v>
      </c>
      <c r="O357" s="13">
        <v>540654.32079999999</v>
      </c>
      <c r="P357" s="13">
        <v>0</v>
      </c>
      <c r="Q357" s="13">
        <v>2514</v>
      </c>
      <c r="R357" s="13"/>
      <c r="S357" s="13">
        <v>14560.361199999999</v>
      </c>
      <c r="T357" s="13">
        <v>-630</v>
      </c>
      <c r="U357" s="13">
        <v>13930.361199999999</v>
      </c>
    </row>
    <row r="358" spans="1:21">
      <c r="A358" s="9">
        <v>93661</v>
      </c>
      <c r="B358" t="s">
        <v>386</v>
      </c>
      <c r="C358" s="158">
        <v>1.3519998648000136E-4</v>
      </c>
      <c r="D358" s="158">
        <v>1.3599999999999992E-4</v>
      </c>
      <c r="E358" s="13">
        <v>60628.298712000003</v>
      </c>
      <c r="F358" s="13">
        <v>163932.22399999999</v>
      </c>
      <c r="G358" s="13">
        <v>-79733.659200000009</v>
      </c>
      <c r="H358" s="13"/>
      <c r="I358" s="13">
        <v>0</v>
      </c>
      <c r="J358" s="13">
        <v>0</v>
      </c>
      <c r="K358" s="13">
        <v>0</v>
      </c>
      <c r="L358" s="13">
        <v>5035</v>
      </c>
      <c r="M358" s="13"/>
      <c r="N358" s="13">
        <v>8712.2880000000005</v>
      </c>
      <c r="O358" s="13">
        <v>185618.2432</v>
      </c>
      <c r="P358" s="13">
        <v>0</v>
      </c>
      <c r="Q358" s="13">
        <v>0</v>
      </c>
      <c r="R358" s="13"/>
      <c r="S358" s="13">
        <v>4998.8847999999998</v>
      </c>
      <c r="T358" s="13">
        <v>1262</v>
      </c>
      <c r="U358" s="13">
        <v>6260.8847999999998</v>
      </c>
    </row>
    <row r="359" spans="1:21">
      <c r="A359" s="9">
        <v>93671</v>
      </c>
      <c r="B359" t="s">
        <v>387</v>
      </c>
      <c r="C359" s="158">
        <v>2.8599997140000281E-4</v>
      </c>
      <c r="D359" s="158">
        <v>2.1999999999999985E-4</v>
      </c>
      <c r="E359" s="13">
        <v>121781.573328</v>
      </c>
      <c r="F359" s="13">
        <v>265184.48</v>
      </c>
      <c r="G359" s="13">
        <v>-168667.356</v>
      </c>
      <c r="H359" s="13"/>
      <c r="I359" s="13">
        <v>0</v>
      </c>
      <c r="J359" s="13">
        <v>0</v>
      </c>
      <c r="K359" s="13">
        <v>0</v>
      </c>
      <c r="L359" s="13">
        <v>70715</v>
      </c>
      <c r="M359" s="13"/>
      <c r="N359" s="13">
        <v>18429.84</v>
      </c>
      <c r="O359" s="13">
        <v>392653.97600000002</v>
      </c>
      <c r="P359" s="13">
        <v>0</v>
      </c>
      <c r="Q359" s="13">
        <v>0</v>
      </c>
      <c r="R359" s="13"/>
      <c r="S359" s="13">
        <v>10574.564</v>
      </c>
      <c r="T359" s="13">
        <v>17723</v>
      </c>
      <c r="U359" s="13">
        <v>28297.563999999998</v>
      </c>
    </row>
    <row r="360" spans="1:21">
      <c r="A360" s="9">
        <v>93677</v>
      </c>
      <c r="B360" t="s">
        <v>388</v>
      </c>
      <c r="C360" s="158">
        <v>0</v>
      </c>
      <c r="D360" s="158">
        <v>2.9999999999999984E-6</v>
      </c>
      <c r="E360" s="13">
        <v>0</v>
      </c>
      <c r="F360" s="13">
        <v>3616.152</v>
      </c>
      <c r="G360" s="13">
        <v>0</v>
      </c>
      <c r="H360" s="13"/>
      <c r="I360" s="13">
        <v>0</v>
      </c>
      <c r="J360" s="13">
        <v>0</v>
      </c>
      <c r="K360" s="13">
        <v>0</v>
      </c>
      <c r="L360" s="13">
        <v>0</v>
      </c>
      <c r="M360" s="13"/>
      <c r="N360" s="13">
        <v>0</v>
      </c>
      <c r="O360" s="13">
        <v>0</v>
      </c>
      <c r="P360" s="13">
        <v>0</v>
      </c>
      <c r="Q360" s="13">
        <v>2893</v>
      </c>
      <c r="R360" s="13"/>
      <c r="S360" s="13">
        <v>0</v>
      </c>
      <c r="T360" s="13">
        <v>-725</v>
      </c>
      <c r="U360" s="13">
        <v>-725</v>
      </c>
    </row>
    <row r="361" spans="1:21">
      <c r="A361" s="9">
        <v>93681</v>
      </c>
      <c r="B361" t="s">
        <v>389</v>
      </c>
      <c r="C361" s="158">
        <v>1.2039998796000119E-4</v>
      </c>
      <c r="D361" s="158">
        <v>1.3199999999999993E-4</v>
      </c>
      <c r="E361" s="13">
        <v>43420.047776000007</v>
      </c>
      <c r="F361" s="13">
        <v>159110.68800000002</v>
      </c>
      <c r="G361" s="13">
        <v>-71005.418399999995</v>
      </c>
      <c r="H361" s="13"/>
      <c r="I361" s="13">
        <v>0</v>
      </c>
      <c r="J361" s="13">
        <v>0</v>
      </c>
      <c r="K361" s="13">
        <v>0</v>
      </c>
      <c r="L361" s="13">
        <v>0</v>
      </c>
      <c r="M361" s="13"/>
      <c r="N361" s="13">
        <v>7758.576</v>
      </c>
      <c r="O361" s="13">
        <v>165299.0864</v>
      </c>
      <c r="P361" s="13">
        <v>0</v>
      </c>
      <c r="Q361" s="13">
        <v>14464</v>
      </c>
      <c r="R361" s="13"/>
      <c r="S361" s="13">
        <v>4451.6696000000002</v>
      </c>
      <c r="T361" s="13">
        <v>-3625</v>
      </c>
      <c r="U361" s="13">
        <v>826.66960000000017</v>
      </c>
    </row>
    <row r="362" spans="1:21">
      <c r="A362" s="9">
        <v>93691</v>
      </c>
      <c r="B362" t="s">
        <v>390</v>
      </c>
      <c r="C362" s="158">
        <v>1.1434998856500113E-3</v>
      </c>
      <c r="D362" s="158">
        <v>1.1269999999999993E-3</v>
      </c>
      <c r="E362" s="13">
        <v>408141.55109600001</v>
      </c>
      <c r="F362" s="13">
        <v>1358467.7679999999</v>
      </c>
      <c r="G362" s="13">
        <v>-674374.55099999998</v>
      </c>
      <c r="H362" s="13"/>
      <c r="I362" s="13">
        <v>0</v>
      </c>
      <c r="J362" s="13">
        <v>0</v>
      </c>
      <c r="K362" s="13">
        <v>0</v>
      </c>
      <c r="L362" s="13">
        <v>0</v>
      </c>
      <c r="M362" s="13"/>
      <c r="N362" s="13">
        <v>73687.14</v>
      </c>
      <c r="O362" s="13">
        <v>1569929.446</v>
      </c>
      <c r="P362" s="13">
        <v>0</v>
      </c>
      <c r="Q362" s="13">
        <v>18681</v>
      </c>
      <c r="R362" s="13"/>
      <c r="S362" s="13">
        <v>42279.769</v>
      </c>
      <c r="T362" s="13">
        <v>-4682</v>
      </c>
      <c r="U362" s="13">
        <v>37597.769</v>
      </c>
    </row>
    <row r="363" spans="1:21">
      <c r="A363" s="9">
        <v>93701</v>
      </c>
      <c r="B363" t="s">
        <v>391</v>
      </c>
      <c r="C363" s="158">
        <v>4.5029995497000442E-4</v>
      </c>
      <c r="D363" s="158">
        <v>4.3199999999999971E-4</v>
      </c>
      <c r="E363" s="13">
        <v>171421.18412000002</v>
      </c>
      <c r="F363" s="13">
        <v>520725.88799999998</v>
      </c>
      <c r="G363" s="13">
        <v>-265562.6238</v>
      </c>
      <c r="H363" s="13"/>
      <c r="I363" s="13">
        <v>0</v>
      </c>
      <c r="J363" s="13">
        <v>0</v>
      </c>
      <c r="K363" s="13">
        <v>0</v>
      </c>
      <c r="L363" s="13">
        <v>12576</v>
      </c>
      <c r="M363" s="13"/>
      <c r="N363" s="13">
        <v>29017.331999999999</v>
      </c>
      <c r="O363" s="13">
        <v>618224.07479999994</v>
      </c>
      <c r="P363" s="13">
        <v>0</v>
      </c>
      <c r="Q363" s="13">
        <v>0</v>
      </c>
      <c r="R363" s="13"/>
      <c r="S363" s="13">
        <v>16649.392199999998</v>
      </c>
      <c r="T363" s="13">
        <v>3152</v>
      </c>
      <c r="U363" s="13">
        <v>19801.392199999998</v>
      </c>
    </row>
    <row r="364" spans="1:21">
      <c r="A364" s="9">
        <v>93704</v>
      </c>
      <c r="B364" t="s">
        <v>392</v>
      </c>
      <c r="C364" s="158">
        <v>3.5999996400000354E-6</v>
      </c>
      <c r="D364" s="158">
        <v>3.9999999999999973E-6</v>
      </c>
      <c r="E364" s="13">
        <v>1659.24</v>
      </c>
      <c r="F364" s="13">
        <v>4821.5360000000001</v>
      </c>
      <c r="G364" s="13">
        <v>-2123.0855999999999</v>
      </c>
      <c r="H364" s="13"/>
      <c r="I364" s="13">
        <v>0</v>
      </c>
      <c r="J364" s="13">
        <v>0</v>
      </c>
      <c r="K364" s="13">
        <v>0</v>
      </c>
      <c r="L364" s="13">
        <v>0</v>
      </c>
      <c r="M364" s="13"/>
      <c r="N364" s="13">
        <v>231.98399999999998</v>
      </c>
      <c r="O364" s="13">
        <v>4942.4975999999997</v>
      </c>
      <c r="P364" s="13">
        <v>0</v>
      </c>
      <c r="Q364" s="13">
        <v>196</v>
      </c>
      <c r="R364" s="13"/>
      <c r="S364" s="13">
        <v>133.10640000000001</v>
      </c>
      <c r="T364" s="13">
        <v>-49</v>
      </c>
      <c r="U364" s="13">
        <v>84.106400000000008</v>
      </c>
    </row>
    <row r="365" spans="1:21">
      <c r="A365" s="9">
        <v>93801</v>
      </c>
      <c r="B365" t="s">
        <v>393</v>
      </c>
      <c r="C365" s="158">
        <v>5.4609994539000541E-4</v>
      </c>
      <c r="D365" s="158">
        <v>5.3499999999999967E-4</v>
      </c>
      <c r="E365" s="13">
        <v>194811.377576</v>
      </c>
      <c r="F365" s="13">
        <v>644880.43999999994</v>
      </c>
      <c r="G365" s="13">
        <v>-322060.29060000001</v>
      </c>
      <c r="H365" s="13"/>
      <c r="I365" s="13">
        <v>0</v>
      </c>
      <c r="J365" s="13">
        <v>0</v>
      </c>
      <c r="K365" s="13">
        <v>0</v>
      </c>
      <c r="L365" s="13">
        <v>0</v>
      </c>
      <c r="M365" s="13"/>
      <c r="N365" s="13">
        <v>35190.684000000001</v>
      </c>
      <c r="O365" s="13">
        <v>749749.42759999994</v>
      </c>
      <c r="P365" s="13">
        <v>0</v>
      </c>
      <c r="Q365" s="13">
        <v>5901</v>
      </c>
      <c r="R365" s="13"/>
      <c r="S365" s="13">
        <v>20191.501400000001</v>
      </c>
      <c r="T365" s="13">
        <v>-1479</v>
      </c>
      <c r="U365" s="13">
        <v>18712.501400000001</v>
      </c>
    </row>
    <row r="366" spans="1:21">
      <c r="A366" s="9">
        <v>93803</v>
      </c>
      <c r="B366" t="s">
        <v>394</v>
      </c>
      <c r="C366" s="158">
        <v>1.6319998368000162E-4</v>
      </c>
      <c r="D366" s="158">
        <v>1.809999999999999E-4</v>
      </c>
      <c r="E366" s="13">
        <v>58887.35</v>
      </c>
      <c r="F366" s="13">
        <v>218174.50400000002</v>
      </c>
      <c r="G366" s="13">
        <v>-96246.547200000001</v>
      </c>
      <c r="H366" s="13"/>
      <c r="I366" s="13">
        <v>0</v>
      </c>
      <c r="J366" s="13">
        <v>0</v>
      </c>
      <c r="K366" s="13">
        <v>0</v>
      </c>
      <c r="L366" s="13">
        <v>0</v>
      </c>
      <c r="M366" s="13"/>
      <c r="N366" s="13">
        <v>10516.608</v>
      </c>
      <c r="O366" s="13">
        <v>224059.89120000001</v>
      </c>
      <c r="P366" s="13">
        <v>0</v>
      </c>
      <c r="Q366" s="13">
        <v>21582</v>
      </c>
      <c r="R366" s="13"/>
      <c r="S366" s="13">
        <v>6034.1568000000007</v>
      </c>
      <c r="T366" s="13">
        <v>-5409</v>
      </c>
      <c r="U366" s="13">
        <v>625.15680000000066</v>
      </c>
    </row>
    <row r="367" spans="1:21">
      <c r="A367" s="9">
        <v>93806</v>
      </c>
      <c r="B367" t="s">
        <v>395</v>
      </c>
      <c r="C367" s="158">
        <v>7.3699992630000725E-5</v>
      </c>
      <c r="D367" s="158">
        <v>1.1599999999999993E-4</v>
      </c>
      <c r="E367" s="13">
        <v>32190.320000000003</v>
      </c>
      <c r="F367" s="13">
        <v>139824.54399999999</v>
      </c>
      <c r="G367" s="13">
        <v>-43464.280200000001</v>
      </c>
      <c r="H367" s="13"/>
      <c r="I367" s="13">
        <v>0</v>
      </c>
      <c r="J367" s="13">
        <v>0</v>
      </c>
      <c r="K367" s="13">
        <v>0</v>
      </c>
      <c r="L367" s="13">
        <v>0</v>
      </c>
      <c r="M367" s="13"/>
      <c r="N367" s="13">
        <v>4749.2280000000001</v>
      </c>
      <c r="O367" s="13">
        <v>101183.90920000001</v>
      </c>
      <c r="P367" s="13">
        <v>0</v>
      </c>
      <c r="Q367" s="13">
        <v>38292</v>
      </c>
      <c r="R367" s="13"/>
      <c r="S367" s="13">
        <v>2724.9838</v>
      </c>
      <c r="T367" s="13">
        <v>-9597</v>
      </c>
      <c r="U367" s="13">
        <v>-6872.0162</v>
      </c>
    </row>
    <row r="368" spans="1:21">
      <c r="A368" s="9">
        <v>93821</v>
      </c>
      <c r="B368" t="s">
        <v>396</v>
      </c>
      <c r="C368" s="158">
        <v>4.7899995210000472E-5</v>
      </c>
      <c r="D368" s="158">
        <v>4.4999999999999976E-5</v>
      </c>
      <c r="E368" s="13">
        <v>20958.25</v>
      </c>
      <c r="F368" s="13">
        <v>54242.280000000006</v>
      </c>
      <c r="G368" s="13">
        <v>-28248.8334</v>
      </c>
      <c r="H368" s="13"/>
      <c r="I368" s="13">
        <v>0</v>
      </c>
      <c r="J368" s="13">
        <v>0</v>
      </c>
      <c r="K368" s="13">
        <v>0</v>
      </c>
      <c r="L368" s="13">
        <v>4437</v>
      </c>
      <c r="M368" s="13"/>
      <c r="N368" s="13">
        <v>3086.6759999999999</v>
      </c>
      <c r="O368" s="13">
        <v>65762.676399999997</v>
      </c>
      <c r="P368" s="13">
        <v>0</v>
      </c>
      <c r="Q368" s="13">
        <v>0</v>
      </c>
      <c r="R368" s="13"/>
      <c r="S368" s="13">
        <v>1771.0545999999999</v>
      </c>
      <c r="T368" s="13">
        <v>1112</v>
      </c>
      <c r="U368" s="13">
        <v>2883.0545999999999</v>
      </c>
    </row>
    <row r="369" spans="1:21">
      <c r="A369" s="9">
        <v>93901</v>
      </c>
      <c r="B369" t="s">
        <v>397</v>
      </c>
      <c r="C369" s="158">
        <v>1.815399818460018E-3</v>
      </c>
      <c r="D369" s="158">
        <v>1.8559999999999989E-3</v>
      </c>
      <c r="E369" s="13">
        <v>786841.89337599999</v>
      </c>
      <c r="F369" s="13">
        <v>2237192.7039999999</v>
      </c>
      <c r="G369" s="13">
        <v>-1070624.8884000001</v>
      </c>
      <c r="H369" s="13"/>
      <c r="I369" s="13">
        <v>0</v>
      </c>
      <c r="J369" s="13">
        <v>0</v>
      </c>
      <c r="K369" s="13">
        <v>0</v>
      </c>
      <c r="L369" s="13">
        <v>17013</v>
      </c>
      <c r="M369" s="13"/>
      <c r="N369" s="13">
        <v>116984.376</v>
      </c>
      <c r="O369" s="13">
        <v>2492391.7064</v>
      </c>
      <c r="P369" s="13">
        <v>0</v>
      </c>
      <c r="Q369" s="13">
        <v>0</v>
      </c>
      <c r="R369" s="13"/>
      <c r="S369" s="13">
        <v>67122.599600000001</v>
      </c>
      <c r="T369" s="13">
        <v>4264</v>
      </c>
      <c r="U369" s="13">
        <v>71386.599600000001</v>
      </c>
    </row>
    <row r="370" spans="1:21">
      <c r="A370" s="9">
        <v>93904</v>
      </c>
      <c r="B370" t="s">
        <v>398</v>
      </c>
      <c r="C370" s="158">
        <v>2.3099997690000226E-5</v>
      </c>
      <c r="D370" s="158">
        <v>2.5999999999999981E-5</v>
      </c>
      <c r="E370" s="13">
        <v>12479.25</v>
      </c>
      <c r="F370" s="13">
        <v>31339.983999999997</v>
      </c>
      <c r="G370" s="13">
        <v>-13623.132599999999</v>
      </c>
      <c r="H370" s="13"/>
      <c r="I370" s="13">
        <v>0</v>
      </c>
      <c r="J370" s="13">
        <v>0</v>
      </c>
      <c r="K370" s="13">
        <v>0</v>
      </c>
      <c r="L370" s="13">
        <v>0</v>
      </c>
      <c r="M370" s="13"/>
      <c r="N370" s="13">
        <v>1488.5639999999999</v>
      </c>
      <c r="O370" s="13">
        <v>31714.3596</v>
      </c>
      <c r="P370" s="13">
        <v>0</v>
      </c>
      <c r="Q370" s="13">
        <v>112</v>
      </c>
      <c r="R370" s="13"/>
      <c r="S370" s="13">
        <v>854.09939999999995</v>
      </c>
      <c r="T370" s="13">
        <v>-28</v>
      </c>
      <c r="U370" s="13">
        <v>826.09939999999995</v>
      </c>
    </row>
    <row r="371" spans="1:21">
      <c r="A371" s="9">
        <v>93906</v>
      </c>
      <c r="B371" t="s">
        <v>399</v>
      </c>
      <c r="C371" s="158">
        <v>3.6599996340000358E-3</v>
      </c>
      <c r="D371" s="158">
        <v>3.5879999999999983E-3</v>
      </c>
      <c r="E371" s="13">
        <v>1433509.8000000003</v>
      </c>
      <c r="F371" s="13">
        <v>4324917.7920000004</v>
      </c>
      <c r="G371" s="13">
        <v>-2158470.36</v>
      </c>
      <c r="H371" s="13"/>
      <c r="I371" s="13">
        <v>0</v>
      </c>
      <c r="J371" s="13">
        <v>0</v>
      </c>
      <c r="K371" s="13">
        <v>0</v>
      </c>
      <c r="L371" s="13">
        <v>60385</v>
      </c>
      <c r="M371" s="13"/>
      <c r="N371" s="13">
        <v>235850.4</v>
      </c>
      <c r="O371" s="13">
        <v>5024872.5600000005</v>
      </c>
      <c r="P371" s="13">
        <v>0</v>
      </c>
      <c r="Q371" s="13">
        <v>0</v>
      </c>
      <c r="R371" s="13"/>
      <c r="S371" s="13">
        <v>135324.84</v>
      </c>
      <c r="T371" s="13">
        <v>15134</v>
      </c>
      <c r="U371" s="13">
        <v>150458.84</v>
      </c>
    </row>
    <row r="372" spans="1:21">
      <c r="A372" s="9">
        <v>93908</v>
      </c>
      <c r="B372" t="s">
        <v>400</v>
      </c>
      <c r="C372" s="158">
        <v>5.6239994376000558E-4</v>
      </c>
      <c r="D372" s="158">
        <v>5.4899999999999968E-4</v>
      </c>
      <c r="E372" s="13">
        <v>226987.99</v>
      </c>
      <c r="F372" s="13">
        <v>661755.81599999999</v>
      </c>
      <c r="G372" s="13">
        <v>-331673.15039999998</v>
      </c>
      <c r="H372" s="13"/>
      <c r="I372" s="13">
        <v>0</v>
      </c>
      <c r="J372" s="13">
        <v>0</v>
      </c>
      <c r="K372" s="13">
        <v>0</v>
      </c>
      <c r="L372" s="13">
        <v>16898</v>
      </c>
      <c r="M372" s="13"/>
      <c r="N372" s="13">
        <v>36241.056000000004</v>
      </c>
      <c r="O372" s="13">
        <v>772127.9584</v>
      </c>
      <c r="P372" s="13">
        <v>0</v>
      </c>
      <c r="Q372" s="13">
        <v>0</v>
      </c>
      <c r="R372" s="13"/>
      <c r="S372" s="13">
        <v>20794.177599999999</v>
      </c>
      <c r="T372" s="13">
        <v>4235</v>
      </c>
      <c r="U372" s="13">
        <v>25029.177599999999</v>
      </c>
    </row>
    <row r="373" spans="1:21">
      <c r="A373" s="9">
        <v>93910</v>
      </c>
      <c r="B373" t="s">
        <v>401</v>
      </c>
      <c r="C373" s="158">
        <v>2.906999709300029E-4</v>
      </c>
      <c r="D373" s="158">
        <v>3.0399999999999985E-4</v>
      </c>
      <c r="E373" s="13">
        <v>105049.04000000001</v>
      </c>
      <c r="F373" s="13">
        <v>366436.73600000003</v>
      </c>
      <c r="G373" s="13">
        <v>-171439.16220000002</v>
      </c>
      <c r="H373" s="13"/>
      <c r="I373" s="13">
        <v>0</v>
      </c>
      <c r="J373" s="13">
        <v>0</v>
      </c>
      <c r="K373" s="13">
        <v>0</v>
      </c>
      <c r="L373" s="13">
        <v>0</v>
      </c>
      <c r="M373" s="13"/>
      <c r="N373" s="13">
        <v>18732.708000000002</v>
      </c>
      <c r="O373" s="13">
        <v>399106.68120000005</v>
      </c>
      <c r="P373" s="13">
        <v>0</v>
      </c>
      <c r="Q373" s="13">
        <v>20580</v>
      </c>
      <c r="R373" s="13"/>
      <c r="S373" s="13">
        <v>10748.3418</v>
      </c>
      <c r="T373" s="13">
        <v>-5158</v>
      </c>
      <c r="U373" s="13">
        <v>5590.3418000000001</v>
      </c>
    </row>
    <row r="374" spans="1:21">
      <c r="A374" s="9">
        <v>93911</v>
      </c>
      <c r="B374" t="s">
        <v>402</v>
      </c>
      <c r="C374" s="158">
        <v>6.7609993239000667E-4</v>
      </c>
      <c r="D374" s="158">
        <v>6.6899999999999956E-4</v>
      </c>
      <c r="E374" s="13">
        <v>273523.22324000008</v>
      </c>
      <c r="F374" s="13">
        <v>806401.89599999995</v>
      </c>
      <c r="G374" s="13">
        <v>-398727.27059999999</v>
      </c>
      <c r="H374" s="13"/>
      <c r="I374" s="13">
        <v>0</v>
      </c>
      <c r="J374" s="13">
        <v>0</v>
      </c>
      <c r="K374" s="13">
        <v>0</v>
      </c>
      <c r="L374" s="13">
        <v>12146</v>
      </c>
      <c r="M374" s="13"/>
      <c r="N374" s="13">
        <v>43567.883999999998</v>
      </c>
      <c r="O374" s="13">
        <v>928228.50760000001</v>
      </c>
      <c r="P374" s="13">
        <v>0</v>
      </c>
      <c r="Q374" s="13">
        <v>0</v>
      </c>
      <c r="R374" s="13"/>
      <c r="S374" s="13">
        <v>24998.1214</v>
      </c>
      <c r="T374" s="13">
        <v>3044</v>
      </c>
      <c r="U374" s="13">
        <v>28042.1214</v>
      </c>
    </row>
    <row r="375" spans="1:21">
      <c r="A375" s="9">
        <v>93913</v>
      </c>
      <c r="B375" t="s">
        <v>403</v>
      </c>
      <c r="C375" s="158">
        <v>5.9599994040000584E-5</v>
      </c>
      <c r="D375" s="158">
        <v>6.0999999999999965E-5</v>
      </c>
      <c r="E375" s="13">
        <v>25014.749999999996</v>
      </c>
      <c r="F375" s="13">
        <v>73528.423999999999</v>
      </c>
      <c r="G375" s="13">
        <v>-35148.861599999997</v>
      </c>
      <c r="H375" s="13"/>
      <c r="I375" s="13">
        <v>0</v>
      </c>
      <c r="J375" s="13">
        <v>0</v>
      </c>
      <c r="K375" s="13">
        <v>0</v>
      </c>
      <c r="L375" s="13">
        <v>0</v>
      </c>
      <c r="M375" s="13"/>
      <c r="N375" s="13">
        <v>3840.6239999999998</v>
      </c>
      <c r="O375" s="13">
        <v>81825.793600000005</v>
      </c>
      <c r="P375" s="13">
        <v>0</v>
      </c>
      <c r="Q375" s="13">
        <v>160</v>
      </c>
      <c r="R375" s="13"/>
      <c r="S375" s="13">
        <v>2203.6504</v>
      </c>
      <c r="T375" s="13">
        <v>-40</v>
      </c>
      <c r="U375" s="13">
        <v>2163.6504</v>
      </c>
    </row>
    <row r="376" spans="1:21">
      <c r="A376" s="9">
        <v>93914</v>
      </c>
      <c r="B376" t="s">
        <v>404</v>
      </c>
      <c r="C376" s="158">
        <v>1.0399998960000103E-5</v>
      </c>
      <c r="D376" s="158">
        <v>9.999999999999994E-6</v>
      </c>
      <c r="E376" s="13">
        <v>5902.8000000000011</v>
      </c>
      <c r="F376" s="13">
        <v>12053.84</v>
      </c>
      <c r="G376" s="13">
        <v>-6133.3584000000001</v>
      </c>
      <c r="H376" s="13"/>
      <c r="I376" s="13">
        <v>0</v>
      </c>
      <c r="J376" s="13">
        <v>0</v>
      </c>
      <c r="K376" s="13">
        <v>0</v>
      </c>
      <c r="L376" s="13">
        <v>1823</v>
      </c>
      <c r="M376" s="13"/>
      <c r="N376" s="13">
        <v>670.17600000000004</v>
      </c>
      <c r="O376" s="13">
        <v>14278.3264</v>
      </c>
      <c r="P376" s="13">
        <v>0</v>
      </c>
      <c r="Q376" s="13">
        <v>0</v>
      </c>
      <c r="R376" s="13"/>
      <c r="S376" s="13">
        <v>384.52960000000002</v>
      </c>
      <c r="T376" s="13">
        <v>457</v>
      </c>
      <c r="U376" s="13">
        <v>841.52960000000007</v>
      </c>
    </row>
    <row r="377" spans="1:21">
      <c r="A377" s="9">
        <v>93921</v>
      </c>
      <c r="B377" t="s">
        <v>405</v>
      </c>
      <c r="C377" s="158">
        <v>2.6599997340000264E-4</v>
      </c>
      <c r="D377" s="158">
        <v>2.5699999999999985E-4</v>
      </c>
      <c r="E377" s="13">
        <v>109786.09381600001</v>
      </c>
      <c r="F377" s="13">
        <v>309783.68800000002</v>
      </c>
      <c r="G377" s="13">
        <v>-156872.43600000002</v>
      </c>
      <c r="H377" s="13"/>
      <c r="I377" s="13">
        <v>0</v>
      </c>
      <c r="J377" s="13">
        <v>0</v>
      </c>
      <c r="K377" s="13">
        <v>0</v>
      </c>
      <c r="L377" s="13">
        <v>12501</v>
      </c>
      <c r="M377" s="13"/>
      <c r="N377" s="13">
        <v>17141.04</v>
      </c>
      <c r="O377" s="13">
        <v>365195.65600000002</v>
      </c>
      <c r="P377" s="13">
        <v>0</v>
      </c>
      <c r="Q377" s="13">
        <v>0</v>
      </c>
      <c r="R377" s="13"/>
      <c r="S377" s="13">
        <v>9835.0840000000007</v>
      </c>
      <c r="T377" s="13">
        <v>3133</v>
      </c>
      <c r="U377" s="13">
        <v>12968.084000000001</v>
      </c>
    </row>
    <row r="378" spans="1:21">
      <c r="A378" s="9">
        <v>93931</v>
      </c>
      <c r="B378" t="s">
        <v>406</v>
      </c>
      <c r="C378" s="158">
        <v>3.6229996377000359E-4</v>
      </c>
      <c r="D378" s="158">
        <v>9.7999999999999943E-5</v>
      </c>
      <c r="E378" s="13">
        <v>161623.59416000004</v>
      </c>
      <c r="F378" s="13">
        <v>118127.632</v>
      </c>
      <c r="G378" s="13">
        <v>-213664.97580000001</v>
      </c>
      <c r="H378" s="13"/>
      <c r="I378" s="13">
        <v>0</v>
      </c>
      <c r="J378" s="13">
        <v>0</v>
      </c>
      <c r="K378" s="13">
        <v>0</v>
      </c>
      <c r="L378" s="13">
        <v>269616</v>
      </c>
      <c r="M378" s="13"/>
      <c r="N378" s="13">
        <v>23346.612000000001</v>
      </c>
      <c r="O378" s="13">
        <v>497407.46680000005</v>
      </c>
      <c r="P378" s="13">
        <v>0</v>
      </c>
      <c r="Q378" s="13">
        <v>0</v>
      </c>
      <c r="R378" s="13"/>
      <c r="S378" s="13">
        <v>13395.680200000001</v>
      </c>
      <c r="T378" s="13">
        <v>67573</v>
      </c>
      <c r="U378" s="13">
        <v>80968.680200000003</v>
      </c>
    </row>
    <row r="379" spans="1:21">
      <c r="A379" s="9">
        <v>94001</v>
      </c>
      <c r="B379" t="s">
        <v>407</v>
      </c>
      <c r="C379" s="158">
        <v>8.5919991408000846E-4</v>
      </c>
      <c r="D379" s="158">
        <v>9.869999999999996E-4</v>
      </c>
      <c r="E379" s="13">
        <v>366820.79899999994</v>
      </c>
      <c r="F379" s="13">
        <v>1189714.0080000001</v>
      </c>
      <c r="G379" s="13">
        <v>-506709.76319999999</v>
      </c>
      <c r="H379" s="13"/>
      <c r="I379" s="13">
        <v>0</v>
      </c>
      <c r="J379" s="13">
        <v>0</v>
      </c>
      <c r="K379" s="13">
        <v>0</v>
      </c>
      <c r="L379" s="13">
        <v>0</v>
      </c>
      <c r="M379" s="13"/>
      <c r="N379" s="13">
        <v>55366.847999999998</v>
      </c>
      <c r="O379" s="13">
        <v>1179609.4272</v>
      </c>
      <c r="P379" s="13">
        <v>0</v>
      </c>
      <c r="Q379" s="13">
        <v>101063</v>
      </c>
      <c r="R379" s="13"/>
      <c r="S379" s="13">
        <v>31768.060799999999</v>
      </c>
      <c r="T379" s="13">
        <v>-25329</v>
      </c>
      <c r="U379" s="13">
        <v>6439.0607999999993</v>
      </c>
    </row>
    <row r="380" spans="1:21">
      <c r="A380" s="9">
        <v>94002</v>
      </c>
      <c r="B380" t="s">
        <v>408</v>
      </c>
      <c r="C380" s="158">
        <v>8.799999120000087E-6</v>
      </c>
      <c r="D380" s="158">
        <v>9.999999999999994E-6</v>
      </c>
      <c r="E380" s="13">
        <v>3841.8799999999992</v>
      </c>
      <c r="F380" s="13">
        <v>12053.84</v>
      </c>
      <c r="G380" s="13">
        <v>-5189.7647999999999</v>
      </c>
      <c r="H380" s="13"/>
      <c r="I380" s="13">
        <v>0</v>
      </c>
      <c r="J380" s="13">
        <v>0</v>
      </c>
      <c r="K380" s="13">
        <v>0</v>
      </c>
      <c r="L380" s="13">
        <v>0</v>
      </c>
      <c r="M380" s="13"/>
      <c r="N380" s="13">
        <v>567.072</v>
      </c>
      <c r="O380" s="13">
        <v>12081.660800000001</v>
      </c>
      <c r="P380" s="13">
        <v>0</v>
      </c>
      <c r="Q380" s="13">
        <v>862</v>
      </c>
      <c r="R380" s="13"/>
      <c r="S380" s="13">
        <v>325.37120000000004</v>
      </c>
      <c r="T380" s="13">
        <v>-216</v>
      </c>
      <c r="U380" s="13">
        <v>109.37120000000004</v>
      </c>
    </row>
    <row r="381" spans="1:21">
      <c r="A381" s="9">
        <v>94004</v>
      </c>
      <c r="B381" t="s">
        <v>409</v>
      </c>
      <c r="C381" s="158">
        <v>2.6999997300000267E-6</v>
      </c>
      <c r="D381" s="158">
        <v>4.999999999999997E-6</v>
      </c>
      <c r="E381" s="13">
        <v>1067.4899999999998</v>
      </c>
      <c r="F381" s="13">
        <v>6026.92</v>
      </c>
      <c r="G381" s="13">
        <v>-1592.3142</v>
      </c>
      <c r="H381" s="13"/>
      <c r="I381" s="13">
        <v>0</v>
      </c>
      <c r="J381" s="13">
        <v>0</v>
      </c>
      <c r="K381" s="13">
        <v>0</v>
      </c>
      <c r="L381" s="13">
        <v>0</v>
      </c>
      <c r="M381" s="13"/>
      <c r="N381" s="13">
        <v>173.988</v>
      </c>
      <c r="O381" s="13">
        <v>3706.8732</v>
      </c>
      <c r="P381" s="13">
        <v>0</v>
      </c>
      <c r="Q381" s="13">
        <v>2218</v>
      </c>
      <c r="R381" s="13"/>
      <c r="S381" s="13">
        <v>99.829800000000006</v>
      </c>
      <c r="T381" s="13">
        <v>-556</v>
      </c>
      <c r="U381" s="13">
        <v>-456.17020000000002</v>
      </c>
    </row>
    <row r="382" spans="1:21">
      <c r="A382" s="9">
        <v>94005</v>
      </c>
      <c r="B382" t="s">
        <v>410</v>
      </c>
      <c r="C382" s="158">
        <v>8.3999991600000834E-6</v>
      </c>
      <c r="D382" s="158">
        <v>8.9999999999999951E-6</v>
      </c>
      <c r="E382" s="13">
        <v>3353.83</v>
      </c>
      <c r="F382" s="13">
        <v>10848.456</v>
      </c>
      <c r="G382" s="13">
        <v>-4953.8663999999999</v>
      </c>
      <c r="H382" s="13"/>
      <c r="I382" s="13">
        <v>0</v>
      </c>
      <c r="J382" s="13">
        <v>0</v>
      </c>
      <c r="K382" s="13">
        <v>0</v>
      </c>
      <c r="L382" s="13">
        <v>0</v>
      </c>
      <c r="M382" s="13"/>
      <c r="N382" s="13">
        <v>541.29599999999994</v>
      </c>
      <c r="O382" s="13">
        <v>11532.4944</v>
      </c>
      <c r="P382" s="13">
        <v>0</v>
      </c>
      <c r="Q382" s="13">
        <v>547</v>
      </c>
      <c r="R382" s="13"/>
      <c r="S382" s="13">
        <v>310.58159999999998</v>
      </c>
      <c r="T382" s="13">
        <v>-137</v>
      </c>
      <c r="U382" s="13">
        <v>173.58159999999998</v>
      </c>
    </row>
    <row r="383" spans="1:21">
      <c r="A383" s="9">
        <v>94011</v>
      </c>
      <c r="B383" t="s">
        <v>411</v>
      </c>
      <c r="C383" s="158">
        <v>1.3499998650000133E-5</v>
      </c>
      <c r="D383" s="158">
        <v>1.4999999999999994E-5</v>
      </c>
      <c r="E383" s="13">
        <v>5034.2800000000007</v>
      </c>
      <c r="F383" s="13">
        <v>18080.760000000002</v>
      </c>
      <c r="G383" s="13">
        <v>-7961.5709999999999</v>
      </c>
      <c r="H383" s="13"/>
      <c r="I383" s="13">
        <v>0</v>
      </c>
      <c r="J383" s="13">
        <v>0</v>
      </c>
      <c r="K383" s="13">
        <v>0</v>
      </c>
      <c r="L383" s="13">
        <v>0</v>
      </c>
      <c r="M383" s="13"/>
      <c r="N383" s="13">
        <v>869.93999999999994</v>
      </c>
      <c r="O383" s="13">
        <v>18534.365999999998</v>
      </c>
      <c r="P383" s="13">
        <v>0</v>
      </c>
      <c r="Q383" s="13">
        <v>1680</v>
      </c>
      <c r="R383" s="13"/>
      <c r="S383" s="13">
        <v>499.149</v>
      </c>
      <c r="T383" s="13">
        <v>-421</v>
      </c>
      <c r="U383" s="13">
        <v>78.149000000000001</v>
      </c>
    </row>
    <row r="384" spans="1:21">
      <c r="A384" s="9">
        <v>94021</v>
      </c>
      <c r="B384" t="s">
        <v>412</v>
      </c>
      <c r="C384" s="158">
        <v>7.3999992600000722E-5</v>
      </c>
      <c r="D384" s="158">
        <v>6.5999999999999964E-5</v>
      </c>
      <c r="E384" s="13">
        <v>36202.746072000002</v>
      </c>
      <c r="F384" s="13">
        <v>79555.344000000012</v>
      </c>
      <c r="G384" s="13">
        <v>-43641.203999999998</v>
      </c>
      <c r="H384" s="13"/>
      <c r="I384" s="13">
        <v>0</v>
      </c>
      <c r="J384" s="13">
        <v>0</v>
      </c>
      <c r="K384" s="13">
        <v>0</v>
      </c>
      <c r="L384" s="13">
        <v>13299</v>
      </c>
      <c r="M384" s="13"/>
      <c r="N384" s="13">
        <v>4768.5599999999995</v>
      </c>
      <c r="O384" s="13">
        <v>101595.784</v>
      </c>
      <c r="P384" s="13">
        <v>0</v>
      </c>
      <c r="Q384" s="13">
        <v>0</v>
      </c>
      <c r="R384" s="13"/>
      <c r="S384" s="13">
        <v>2736.076</v>
      </c>
      <c r="T384" s="13">
        <v>3333</v>
      </c>
      <c r="U384" s="13">
        <v>6069.076</v>
      </c>
    </row>
    <row r="385" spans="1:21">
      <c r="A385" s="9">
        <v>94031</v>
      </c>
      <c r="B385" t="s">
        <v>413</v>
      </c>
      <c r="C385" s="158">
        <v>3.6999996300000363E-6</v>
      </c>
      <c r="D385" s="158">
        <v>5.9999999999999968E-6</v>
      </c>
      <c r="E385" s="13">
        <v>4032.65</v>
      </c>
      <c r="F385" s="13">
        <v>7232.3040000000001</v>
      </c>
      <c r="G385" s="13">
        <v>-2182.0601999999999</v>
      </c>
      <c r="H385" s="13"/>
      <c r="I385" s="13">
        <v>0</v>
      </c>
      <c r="J385" s="13">
        <v>0</v>
      </c>
      <c r="K385" s="13">
        <v>0</v>
      </c>
      <c r="L385" s="13">
        <v>0</v>
      </c>
      <c r="M385" s="13"/>
      <c r="N385" s="13">
        <v>238.428</v>
      </c>
      <c r="O385" s="13">
        <v>5079.7892000000002</v>
      </c>
      <c r="P385" s="13">
        <v>0</v>
      </c>
      <c r="Q385" s="13">
        <v>164</v>
      </c>
      <c r="R385" s="13"/>
      <c r="S385" s="13">
        <v>136.8038</v>
      </c>
      <c r="T385" s="13">
        <v>-41</v>
      </c>
      <c r="U385" s="13">
        <v>95.803799999999995</v>
      </c>
    </row>
    <row r="386" spans="1:21">
      <c r="A386" s="9">
        <v>94101</v>
      </c>
      <c r="B386" t="s">
        <v>414</v>
      </c>
      <c r="C386" s="158">
        <v>1.8443098155690184E-2</v>
      </c>
      <c r="D386" s="158">
        <v>1.9668999999999985E-2</v>
      </c>
      <c r="E386" s="13">
        <v>7451416.7684559999</v>
      </c>
      <c r="F386" s="13">
        <v>23708697.895999998</v>
      </c>
      <c r="G386" s="13">
        <v>-10876744.4526</v>
      </c>
      <c r="H386" s="13"/>
      <c r="I386" s="13">
        <v>0</v>
      </c>
      <c r="J386" s="13">
        <v>0</v>
      </c>
      <c r="K386" s="13">
        <v>0</v>
      </c>
      <c r="L386" s="13">
        <v>0</v>
      </c>
      <c r="M386" s="13"/>
      <c r="N386" s="13">
        <v>1188473.3640000001</v>
      </c>
      <c r="O386" s="13">
        <v>25320827.079599999</v>
      </c>
      <c r="P386" s="13">
        <v>0</v>
      </c>
      <c r="Q386" s="13">
        <v>1044793</v>
      </c>
      <c r="R386" s="13"/>
      <c r="S386" s="13">
        <v>681915.17940000002</v>
      </c>
      <c r="T386" s="13">
        <v>-261853</v>
      </c>
      <c r="U386" s="13">
        <v>420062.17940000002</v>
      </c>
    </row>
    <row r="387" spans="1:21">
      <c r="A387" s="9">
        <v>94102</v>
      </c>
      <c r="B387" t="s">
        <v>415</v>
      </c>
      <c r="C387" s="158">
        <v>2.9029997097000291E-4</v>
      </c>
      <c r="D387" s="158">
        <v>2.6399999999999986E-4</v>
      </c>
      <c r="E387" s="13">
        <v>95846.060000000012</v>
      </c>
      <c r="F387" s="13">
        <v>318221.37600000005</v>
      </c>
      <c r="G387" s="13">
        <v>-171203.26380000002</v>
      </c>
      <c r="H387" s="13"/>
      <c r="I387" s="13">
        <v>0</v>
      </c>
      <c r="J387" s="13">
        <v>0</v>
      </c>
      <c r="K387" s="13">
        <v>0</v>
      </c>
      <c r="L387" s="13">
        <v>10358</v>
      </c>
      <c r="M387" s="13"/>
      <c r="N387" s="13">
        <v>18706.932000000001</v>
      </c>
      <c r="O387" s="13">
        <v>398557.5148</v>
      </c>
      <c r="P387" s="13">
        <v>0</v>
      </c>
      <c r="Q387" s="13">
        <v>0</v>
      </c>
      <c r="R387" s="13"/>
      <c r="S387" s="13">
        <v>10733.5522</v>
      </c>
      <c r="T387" s="13">
        <v>2596</v>
      </c>
      <c r="U387" s="13">
        <v>13329.5522</v>
      </c>
    </row>
    <row r="388" spans="1:21">
      <c r="A388" s="9">
        <v>94108</v>
      </c>
      <c r="B388" t="s">
        <v>416</v>
      </c>
      <c r="C388" s="158">
        <v>3.8749996125000377E-4</v>
      </c>
      <c r="D388" s="158">
        <v>3.999999999999998E-4</v>
      </c>
      <c r="E388" s="13">
        <v>101247.67999999999</v>
      </c>
      <c r="F388" s="13">
        <v>482153.60000000003</v>
      </c>
      <c r="G388" s="13">
        <v>-228526.57499999998</v>
      </c>
      <c r="H388" s="13"/>
      <c r="I388" s="13">
        <v>0</v>
      </c>
      <c r="J388" s="13">
        <v>0</v>
      </c>
      <c r="K388" s="13">
        <v>0</v>
      </c>
      <c r="L388" s="13">
        <v>0</v>
      </c>
      <c r="M388" s="13"/>
      <c r="N388" s="13">
        <v>24970.5</v>
      </c>
      <c r="O388" s="13">
        <v>532004.94999999995</v>
      </c>
      <c r="P388" s="13">
        <v>0</v>
      </c>
      <c r="Q388" s="13">
        <v>53398</v>
      </c>
      <c r="R388" s="13"/>
      <c r="S388" s="13">
        <v>14327.424999999999</v>
      </c>
      <c r="T388" s="13">
        <v>-13383</v>
      </c>
      <c r="U388" s="13">
        <v>944.42499999999927</v>
      </c>
    </row>
    <row r="389" spans="1:21">
      <c r="A389" s="9">
        <v>94109</v>
      </c>
      <c r="B389" t="s">
        <v>417</v>
      </c>
      <c r="C389" s="158">
        <v>1.216999878300012E-4</v>
      </c>
      <c r="D389" s="158">
        <v>1.0299999999999994E-4</v>
      </c>
      <c r="E389" s="13">
        <v>29513.889999999996</v>
      </c>
      <c r="F389" s="13">
        <v>124154.552</v>
      </c>
      <c r="G389" s="13">
        <v>-71772.088199999998</v>
      </c>
      <c r="H389" s="13"/>
      <c r="I389" s="13">
        <v>0</v>
      </c>
      <c r="J389" s="13">
        <v>0</v>
      </c>
      <c r="K389" s="13">
        <v>0</v>
      </c>
      <c r="L389" s="13">
        <v>3208</v>
      </c>
      <c r="M389" s="13"/>
      <c r="N389" s="13">
        <v>7842.348</v>
      </c>
      <c r="O389" s="13">
        <v>167083.87720000002</v>
      </c>
      <c r="P389" s="13">
        <v>0</v>
      </c>
      <c r="Q389" s="13">
        <v>0</v>
      </c>
      <c r="R389" s="13"/>
      <c r="S389" s="13">
        <v>4499.7358000000004</v>
      </c>
      <c r="T389" s="13">
        <v>804</v>
      </c>
      <c r="U389" s="13">
        <v>5303.7358000000004</v>
      </c>
    </row>
    <row r="390" spans="1:21">
      <c r="A390" s="9">
        <v>94111</v>
      </c>
      <c r="B390" t="s">
        <v>418</v>
      </c>
      <c r="C390" s="158">
        <v>2.7062197293780267E-2</v>
      </c>
      <c r="D390" s="158">
        <v>2.6547999999999985E-2</v>
      </c>
      <c r="E390" s="13">
        <v>10100894.127136</v>
      </c>
      <c r="F390" s="13">
        <v>32000534.432</v>
      </c>
      <c r="G390" s="13">
        <v>-15959824.201200001</v>
      </c>
      <c r="H390" s="13"/>
      <c r="I390" s="13">
        <v>0</v>
      </c>
      <c r="J390" s="13">
        <v>0</v>
      </c>
      <c r="K390" s="13">
        <v>0</v>
      </c>
      <c r="L390" s="13">
        <v>30340</v>
      </c>
      <c r="M390" s="13"/>
      <c r="N390" s="13">
        <v>1743888.1680000001</v>
      </c>
      <c r="O390" s="13">
        <v>37154127.375200003</v>
      </c>
      <c r="P390" s="13">
        <v>0</v>
      </c>
      <c r="Q390" s="13">
        <v>0</v>
      </c>
      <c r="R390" s="13"/>
      <c r="S390" s="13">
        <v>1000597.7828</v>
      </c>
      <c r="T390" s="13">
        <v>7604</v>
      </c>
      <c r="U390" s="13">
        <v>1008201.7828</v>
      </c>
    </row>
    <row r="391" spans="1:21">
      <c r="A391" s="9">
        <v>94112</v>
      </c>
      <c r="B391" t="s">
        <v>419</v>
      </c>
      <c r="C391" s="158">
        <v>1.7239998276000169E-4</v>
      </c>
      <c r="D391" s="158">
        <v>1.7499999999999992E-4</v>
      </c>
      <c r="E391" s="13">
        <v>59278.313704</v>
      </c>
      <c r="F391" s="13">
        <v>210942.2</v>
      </c>
      <c r="G391" s="13">
        <v>-101672.2104</v>
      </c>
      <c r="H391" s="13"/>
      <c r="I391" s="13">
        <v>0</v>
      </c>
      <c r="J391" s="13">
        <v>0</v>
      </c>
      <c r="K391" s="13">
        <v>0</v>
      </c>
      <c r="L391" s="13">
        <v>0</v>
      </c>
      <c r="M391" s="13"/>
      <c r="N391" s="13">
        <v>11109.456</v>
      </c>
      <c r="O391" s="13">
        <v>236690.71839999998</v>
      </c>
      <c r="P391" s="13">
        <v>0</v>
      </c>
      <c r="Q391" s="13">
        <v>9524</v>
      </c>
      <c r="R391" s="13"/>
      <c r="S391" s="13">
        <v>6374.3175999999994</v>
      </c>
      <c r="T391" s="13">
        <v>-2387</v>
      </c>
      <c r="U391" s="13">
        <v>3987.3175999999994</v>
      </c>
    </row>
    <row r="392" spans="1:21">
      <c r="A392" s="9">
        <v>94117</v>
      </c>
      <c r="B392" t="s">
        <v>420</v>
      </c>
      <c r="C392" s="158">
        <v>3.8909996109000387E-4</v>
      </c>
      <c r="D392" s="158">
        <v>3.9699999999999973E-4</v>
      </c>
      <c r="E392" s="13">
        <v>163774.47999999995</v>
      </c>
      <c r="F392" s="13">
        <v>478537.44799999997</v>
      </c>
      <c r="G392" s="13">
        <v>-229470.1686</v>
      </c>
      <c r="H392" s="13"/>
      <c r="I392" s="13">
        <v>0</v>
      </c>
      <c r="J392" s="13">
        <v>0</v>
      </c>
      <c r="K392" s="13">
        <v>0</v>
      </c>
      <c r="L392" s="13">
        <v>527</v>
      </c>
      <c r="M392" s="13"/>
      <c r="N392" s="13">
        <v>25073.604000000003</v>
      </c>
      <c r="O392" s="13">
        <v>534201.61560000002</v>
      </c>
      <c r="P392" s="13">
        <v>0</v>
      </c>
      <c r="Q392" s="13">
        <v>0</v>
      </c>
      <c r="R392" s="13"/>
      <c r="S392" s="13">
        <v>14386.583400000001</v>
      </c>
      <c r="T392" s="13">
        <v>132</v>
      </c>
      <c r="U392" s="13">
        <v>14518.583400000001</v>
      </c>
    </row>
    <row r="393" spans="1:21">
      <c r="A393" s="9">
        <v>94118</v>
      </c>
      <c r="B393" t="s">
        <v>421</v>
      </c>
      <c r="C393" s="158">
        <v>1.9819998018000195E-4</v>
      </c>
      <c r="D393" s="158">
        <v>2.0499999999999989E-4</v>
      </c>
      <c r="E393" s="13">
        <v>52839.61</v>
      </c>
      <c r="F393" s="13">
        <v>247103.72</v>
      </c>
      <c r="G393" s="13">
        <v>-116887.6572</v>
      </c>
      <c r="H393" s="13"/>
      <c r="I393" s="13">
        <v>0</v>
      </c>
      <c r="J393" s="13">
        <v>0</v>
      </c>
      <c r="K393" s="13">
        <v>0</v>
      </c>
      <c r="L393" s="13">
        <v>0</v>
      </c>
      <c r="M393" s="13"/>
      <c r="N393" s="13">
        <v>12772.008</v>
      </c>
      <c r="O393" s="13">
        <v>272111.95120000001</v>
      </c>
      <c r="P393" s="13">
        <v>0</v>
      </c>
      <c r="Q393" s="13">
        <v>26865</v>
      </c>
      <c r="R393" s="13"/>
      <c r="S393" s="13">
        <v>7328.2467999999999</v>
      </c>
      <c r="T393" s="13">
        <v>-6733</v>
      </c>
      <c r="U393" s="13">
        <v>595.24679999999989</v>
      </c>
    </row>
    <row r="394" spans="1:21">
      <c r="A394" s="9">
        <v>94121</v>
      </c>
      <c r="B394" t="s">
        <v>422</v>
      </c>
      <c r="C394" s="158">
        <v>1.1685498831450114E-2</v>
      </c>
      <c r="D394" s="158">
        <v>1.2062999999999994E-2</v>
      </c>
      <c r="E394" s="13">
        <v>4640737.4461519998</v>
      </c>
      <c r="F394" s="13">
        <v>14540547.192000002</v>
      </c>
      <c r="G394" s="13">
        <v>-6891476.8829999994</v>
      </c>
      <c r="H394" s="13"/>
      <c r="I394" s="13">
        <v>0</v>
      </c>
      <c r="J394" s="13">
        <v>0</v>
      </c>
      <c r="K394" s="13">
        <v>0</v>
      </c>
      <c r="L394" s="13">
        <v>0</v>
      </c>
      <c r="M394" s="13"/>
      <c r="N394" s="13">
        <v>753013.62</v>
      </c>
      <c r="O394" s="13">
        <v>16043209.918</v>
      </c>
      <c r="P394" s="13">
        <v>0</v>
      </c>
      <c r="Q394" s="13">
        <v>341532</v>
      </c>
      <c r="R394" s="13"/>
      <c r="S394" s="13">
        <v>432059.67699999997</v>
      </c>
      <c r="T394" s="13">
        <v>-85597</v>
      </c>
      <c r="U394" s="13">
        <v>346462.67699999997</v>
      </c>
    </row>
    <row r="395" spans="1:21">
      <c r="A395" s="9">
        <v>94127</v>
      </c>
      <c r="B395" t="s">
        <v>423</v>
      </c>
      <c r="C395" s="158">
        <v>1.4969998503000149E-4</v>
      </c>
      <c r="D395" s="158">
        <v>1.4999999999999988E-4</v>
      </c>
      <c r="E395" s="13">
        <v>62445.900000000009</v>
      </c>
      <c r="F395" s="13">
        <v>180807.59999999998</v>
      </c>
      <c r="G395" s="13">
        <v>-88284.976200000005</v>
      </c>
      <c r="H395" s="13"/>
      <c r="I395" s="13">
        <v>0</v>
      </c>
      <c r="J395" s="13">
        <v>0</v>
      </c>
      <c r="K395" s="13">
        <v>0</v>
      </c>
      <c r="L395" s="13">
        <v>2394</v>
      </c>
      <c r="M395" s="13"/>
      <c r="N395" s="13">
        <v>9646.6679999999997</v>
      </c>
      <c r="O395" s="13">
        <v>205525.5252</v>
      </c>
      <c r="P395" s="13">
        <v>0</v>
      </c>
      <c r="Q395" s="13">
        <v>0</v>
      </c>
      <c r="R395" s="13"/>
      <c r="S395" s="13">
        <v>5535.0078000000003</v>
      </c>
      <c r="T395" s="13">
        <v>600</v>
      </c>
      <c r="U395" s="13">
        <v>6135.0078000000003</v>
      </c>
    </row>
    <row r="396" spans="1:21">
      <c r="A396" s="9">
        <v>94131</v>
      </c>
      <c r="B396" t="s">
        <v>424</v>
      </c>
      <c r="C396" s="158">
        <v>1.9819998018000195E-4</v>
      </c>
      <c r="D396" s="158">
        <v>2.0299999999999987E-4</v>
      </c>
      <c r="E396" s="13">
        <v>81214.47</v>
      </c>
      <c r="F396" s="13">
        <v>244692.95199999999</v>
      </c>
      <c r="G396" s="13">
        <v>-116887.6572</v>
      </c>
      <c r="H396" s="13"/>
      <c r="I396" s="13">
        <v>0</v>
      </c>
      <c r="J396" s="13">
        <v>0</v>
      </c>
      <c r="K396" s="13">
        <v>0</v>
      </c>
      <c r="L396" s="13">
        <v>0</v>
      </c>
      <c r="M396" s="13"/>
      <c r="N396" s="13">
        <v>12772.008</v>
      </c>
      <c r="O396" s="13">
        <v>272111.95120000001</v>
      </c>
      <c r="P396" s="13">
        <v>0</v>
      </c>
      <c r="Q396" s="13">
        <v>2246</v>
      </c>
      <c r="R396" s="13"/>
      <c r="S396" s="13">
        <v>7328.2467999999999</v>
      </c>
      <c r="T396" s="13">
        <v>-563</v>
      </c>
      <c r="U396" s="13">
        <v>6765.2467999999999</v>
      </c>
    </row>
    <row r="397" spans="1:21">
      <c r="A397" s="9">
        <v>94151</v>
      </c>
      <c r="B397" t="s">
        <v>425</v>
      </c>
      <c r="C397" s="158">
        <v>3.8369996163000375E-4</v>
      </c>
      <c r="D397" s="158">
        <v>3.8099999999999977E-4</v>
      </c>
      <c r="E397" s="13">
        <v>135185.058448</v>
      </c>
      <c r="F397" s="13">
        <v>459251.304</v>
      </c>
      <c r="G397" s="13">
        <v>-226285.54019999999</v>
      </c>
      <c r="H397" s="13"/>
      <c r="I397" s="13">
        <v>0</v>
      </c>
      <c r="J397" s="13">
        <v>0</v>
      </c>
      <c r="K397" s="13">
        <v>0</v>
      </c>
      <c r="L397" s="13">
        <v>0</v>
      </c>
      <c r="M397" s="13"/>
      <c r="N397" s="13">
        <v>24725.628000000001</v>
      </c>
      <c r="O397" s="13">
        <v>526787.86919999996</v>
      </c>
      <c r="P397" s="13">
        <v>0</v>
      </c>
      <c r="Q397" s="13">
        <v>10418</v>
      </c>
      <c r="R397" s="13"/>
      <c r="S397" s="13">
        <v>14186.9238</v>
      </c>
      <c r="T397" s="13">
        <v>-2611</v>
      </c>
      <c r="U397" s="13">
        <v>11575.9238</v>
      </c>
    </row>
    <row r="398" spans="1:21">
      <c r="A398" s="9">
        <v>94157</v>
      </c>
      <c r="B398" t="s">
        <v>426</v>
      </c>
      <c r="C398" s="158">
        <v>6.7999993200000671E-6</v>
      </c>
      <c r="D398" s="158">
        <v>3.9999999999999973E-6</v>
      </c>
      <c r="E398" s="13">
        <v>3841.19</v>
      </c>
      <c r="F398" s="13">
        <v>4821.5360000000001</v>
      </c>
      <c r="G398" s="13">
        <v>-4010.2728000000002</v>
      </c>
      <c r="H398" s="13"/>
      <c r="I398" s="13">
        <v>0</v>
      </c>
      <c r="J398" s="13">
        <v>0</v>
      </c>
      <c r="K398" s="13">
        <v>0</v>
      </c>
      <c r="L398" s="13">
        <v>3623</v>
      </c>
      <c r="M398" s="13"/>
      <c r="N398" s="13">
        <v>438.19200000000001</v>
      </c>
      <c r="O398" s="13">
        <v>9335.8287999999993</v>
      </c>
      <c r="P398" s="13">
        <v>0</v>
      </c>
      <c r="Q398" s="13">
        <v>0</v>
      </c>
      <c r="R398" s="13"/>
      <c r="S398" s="13">
        <v>251.42320000000001</v>
      </c>
      <c r="T398" s="13">
        <v>908</v>
      </c>
      <c r="U398" s="13">
        <v>1159.4232</v>
      </c>
    </row>
    <row r="399" spans="1:21">
      <c r="A399" s="9">
        <v>94161</v>
      </c>
      <c r="B399" t="s">
        <v>427</v>
      </c>
      <c r="C399" s="158">
        <v>4.0599995940000394E-5</v>
      </c>
      <c r="D399" s="158">
        <v>3.8999999999999979E-5</v>
      </c>
      <c r="E399" s="13">
        <v>16922.669999999998</v>
      </c>
      <c r="F399" s="13">
        <v>47009.976000000002</v>
      </c>
      <c r="G399" s="13">
        <v>-23943.687599999997</v>
      </c>
      <c r="H399" s="13"/>
      <c r="I399" s="13">
        <v>0</v>
      </c>
      <c r="J399" s="13">
        <v>0</v>
      </c>
      <c r="K399" s="13">
        <v>0</v>
      </c>
      <c r="L399" s="13">
        <v>2258</v>
      </c>
      <c r="M399" s="13"/>
      <c r="N399" s="13">
        <v>2616.2639999999997</v>
      </c>
      <c r="O399" s="13">
        <v>55740.389599999995</v>
      </c>
      <c r="P399" s="13">
        <v>0</v>
      </c>
      <c r="Q399" s="13">
        <v>0</v>
      </c>
      <c r="R399" s="13"/>
      <c r="S399" s="13">
        <v>1501.1443999999999</v>
      </c>
      <c r="T399" s="13">
        <v>566</v>
      </c>
      <c r="U399" s="13">
        <v>2067.1444000000001</v>
      </c>
    </row>
    <row r="400" spans="1:21">
      <c r="A400" s="9">
        <v>94168</v>
      </c>
      <c r="B400" t="s">
        <v>428</v>
      </c>
      <c r="C400" s="158">
        <v>4.4499995550000438E-5</v>
      </c>
      <c r="D400" s="158">
        <v>4.7999999999999974E-5</v>
      </c>
      <c r="E400" s="13">
        <v>12668.349999999999</v>
      </c>
      <c r="F400" s="13">
        <v>57858.432000000001</v>
      </c>
      <c r="G400" s="13">
        <v>-26243.697</v>
      </c>
      <c r="H400" s="13"/>
      <c r="I400" s="13">
        <v>0</v>
      </c>
      <c r="J400" s="13">
        <v>0</v>
      </c>
      <c r="K400" s="13">
        <v>0</v>
      </c>
      <c r="L400" s="13">
        <v>0</v>
      </c>
      <c r="M400" s="13"/>
      <c r="N400" s="13">
        <v>2867.58</v>
      </c>
      <c r="O400" s="13">
        <v>61094.761999999995</v>
      </c>
      <c r="P400" s="13">
        <v>0</v>
      </c>
      <c r="Q400" s="13">
        <v>7290</v>
      </c>
      <c r="R400" s="13"/>
      <c r="S400" s="13">
        <v>1645.3429999999998</v>
      </c>
      <c r="T400" s="13">
        <v>-1827</v>
      </c>
      <c r="U400" s="13">
        <v>-181.65700000000015</v>
      </c>
    </row>
    <row r="401" spans="1:21">
      <c r="A401" s="9">
        <v>94171</v>
      </c>
      <c r="B401" t="s">
        <v>429</v>
      </c>
      <c r="C401" s="158">
        <v>4.1799995820000412E-5</v>
      </c>
      <c r="D401" s="158">
        <v>4.5999999999999973E-5</v>
      </c>
      <c r="E401" s="13">
        <v>17221.18</v>
      </c>
      <c r="F401" s="13">
        <v>55447.663999999997</v>
      </c>
      <c r="G401" s="13">
        <v>-24651.382799999999</v>
      </c>
      <c r="H401" s="13"/>
      <c r="I401" s="13">
        <v>0</v>
      </c>
      <c r="J401" s="13">
        <v>0</v>
      </c>
      <c r="K401" s="13">
        <v>0</v>
      </c>
      <c r="L401" s="13">
        <v>0</v>
      </c>
      <c r="M401" s="13"/>
      <c r="N401" s="13">
        <v>2693.5920000000001</v>
      </c>
      <c r="O401" s="13">
        <v>57387.888800000001</v>
      </c>
      <c r="P401" s="13">
        <v>0</v>
      </c>
      <c r="Q401" s="13">
        <v>3475</v>
      </c>
      <c r="R401" s="13"/>
      <c r="S401" s="13">
        <v>1545.5132000000001</v>
      </c>
      <c r="T401" s="13">
        <v>-871</v>
      </c>
      <c r="U401" s="13">
        <v>674.5132000000001</v>
      </c>
    </row>
    <row r="402" spans="1:21">
      <c r="A402" s="9">
        <v>94172</v>
      </c>
      <c r="B402" t="s">
        <v>430</v>
      </c>
      <c r="C402" s="158">
        <v>3.0209996979000298E-4</v>
      </c>
      <c r="D402" s="158">
        <v>3.2499999999999982E-4</v>
      </c>
      <c r="E402" s="13">
        <v>74192.549999999988</v>
      </c>
      <c r="F402" s="13">
        <v>391749.8</v>
      </c>
      <c r="G402" s="13">
        <v>-178162.2666</v>
      </c>
      <c r="H402" s="13"/>
      <c r="I402" s="13">
        <v>0</v>
      </c>
      <c r="J402" s="13">
        <v>0</v>
      </c>
      <c r="K402" s="13">
        <v>0</v>
      </c>
      <c r="L402" s="13">
        <v>0</v>
      </c>
      <c r="M402" s="13"/>
      <c r="N402" s="13">
        <v>19467.324000000001</v>
      </c>
      <c r="O402" s="13">
        <v>414757.92360000004</v>
      </c>
      <c r="P402" s="13">
        <v>0</v>
      </c>
      <c r="Q402" s="13">
        <v>58102</v>
      </c>
      <c r="R402" s="13"/>
      <c r="S402" s="13">
        <v>11169.8454</v>
      </c>
      <c r="T402" s="13">
        <v>-14562</v>
      </c>
      <c r="U402" s="13">
        <v>-3392.1545999999998</v>
      </c>
    </row>
    <row r="403" spans="1:21">
      <c r="A403" s="9">
        <v>94201</v>
      </c>
      <c r="B403" t="s">
        <v>431</v>
      </c>
      <c r="C403" s="158">
        <v>3.3897996610200336E-3</v>
      </c>
      <c r="D403" s="158">
        <v>3.480999999999998E-3</v>
      </c>
      <c r="E403" s="13">
        <v>1438766.1191279998</v>
      </c>
      <c r="F403" s="13">
        <v>4195941.7039999999</v>
      </c>
      <c r="G403" s="13">
        <v>-1999120.9908</v>
      </c>
      <c r="H403" s="13"/>
      <c r="I403" s="13">
        <v>0</v>
      </c>
      <c r="J403" s="13">
        <v>0</v>
      </c>
      <c r="K403" s="13">
        <v>0</v>
      </c>
      <c r="L403" s="13">
        <v>0</v>
      </c>
      <c r="M403" s="13"/>
      <c r="N403" s="13">
        <v>218438.712</v>
      </c>
      <c r="O403" s="13">
        <v>4653910.6568</v>
      </c>
      <c r="P403" s="13">
        <v>0</v>
      </c>
      <c r="Q403" s="13">
        <v>7421</v>
      </c>
      <c r="R403" s="13"/>
      <c r="S403" s="13">
        <v>125334.46520000001</v>
      </c>
      <c r="T403" s="13">
        <v>-1860</v>
      </c>
      <c r="U403" s="13">
        <v>123474.46520000001</v>
      </c>
    </row>
    <row r="404" spans="1:21">
      <c r="A404" s="9">
        <v>94204</v>
      </c>
      <c r="B404" t="s">
        <v>432</v>
      </c>
      <c r="C404" s="158">
        <v>2.2599997740000223E-5</v>
      </c>
      <c r="D404" s="158">
        <v>2.2999999999999986E-5</v>
      </c>
      <c r="E404" s="13">
        <v>14901.450000000004</v>
      </c>
      <c r="F404" s="13">
        <v>27723.831999999999</v>
      </c>
      <c r="G404" s="13">
        <v>-13328.259599999999</v>
      </c>
      <c r="H404" s="13"/>
      <c r="I404" s="13">
        <v>0</v>
      </c>
      <c r="J404" s="13">
        <v>0</v>
      </c>
      <c r="K404" s="13">
        <v>0</v>
      </c>
      <c r="L404" s="13">
        <v>4393</v>
      </c>
      <c r="M404" s="13"/>
      <c r="N404" s="13">
        <v>1456.3440000000001</v>
      </c>
      <c r="O404" s="13">
        <v>31027.901600000001</v>
      </c>
      <c r="P404" s="13">
        <v>0</v>
      </c>
      <c r="Q404" s="13">
        <v>0</v>
      </c>
      <c r="R404" s="13"/>
      <c r="S404" s="13">
        <v>835.61239999999998</v>
      </c>
      <c r="T404" s="13">
        <v>1101</v>
      </c>
      <c r="U404" s="13">
        <v>1936.6124</v>
      </c>
    </row>
    <row r="405" spans="1:21">
      <c r="A405" s="9">
        <v>94205</v>
      </c>
      <c r="B405" t="s">
        <v>433</v>
      </c>
      <c r="C405" s="158">
        <v>2.5399997460000249E-5</v>
      </c>
      <c r="D405" s="158">
        <v>3.9999999999999976E-5</v>
      </c>
      <c r="E405" s="13">
        <v>10760.140000000001</v>
      </c>
      <c r="F405" s="13">
        <v>48215.360000000001</v>
      </c>
      <c r="G405" s="13">
        <v>-14979.5484</v>
      </c>
      <c r="H405" s="13"/>
      <c r="I405" s="13">
        <v>0</v>
      </c>
      <c r="J405" s="13">
        <v>0</v>
      </c>
      <c r="K405" s="13">
        <v>0</v>
      </c>
      <c r="L405" s="13">
        <v>0</v>
      </c>
      <c r="M405" s="13"/>
      <c r="N405" s="13">
        <v>1636.7760000000001</v>
      </c>
      <c r="O405" s="13">
        <v>34872.066400000003</v>
      </c>
      <c r="P405" s="13">
        <v>0</v>
      </c>
      <c r="Q405" s="13">
        <v>13486</v>
      </c>
      <c r="R405" s="13"/>
      <c r="S405" s="13">
        <v>939.13959999999997</v>
      </c>
      <c r="T405" s="13">
        <v>-3380</v>
      </c>
      <c r="U405" s="13">
        <v>-2440.8604</v>
      </c>
    </row>
    <row r="406" spans="1:21">
      <c r="A406" s="9">
        <v>94209</v>
      </c>
      <c r="B406" t="s">
        <v>434</v>
      </c>
      <c r="C406" s="158">
        <v>3.2339996766000316E-4</v>
      </c>
      <c r="D406" s="158">
        <v>3.2299999999999983E-4</v>
      </c>
      <c r="E406" s="13">
        <v>141948.43</v>
      </c>
      <c r="F406" s="13">
        <v>389339.03200000001</v>
      </c>
      <c r="G406" s="13">
        <v>-190723.85639999999</v>
      </c>
      <c r="H406" s="13"/>
      <c r="I406" s="13">
        <v>0</v>
      </c>
      <c r="J406" s="13">
        <v>0</v>
      </c>
      <c r="K406" s="13">
        <v>0</v>
      </c>
      <c r="L406" s="13">
        <v>11810</v>
      </c>
      <c r="M406" s="13"/>
      <c r="N406" s="13">
        <v>20839.896000000001</v>
      </c>
      <c r="O406" s="13">
        <v>444001.0344</v>
      </c>
      <c r="P406" s="13">
        <v>0</v>
      </c>
      <c r="Q406" s="13">
        <v>0</v>
      </c>
      <c r="R406" s="13"/>
      <c r="S406" s="13">
        <v>11957.391600000001</v>
      </c>
      <c r="T406" s="13">
        <v>2960</v>
      </c>
      <c r="U406" s="13">
        <v>14917.391600000001</v>
      </c>
    </row>
    <row r="407" spans="1:21">
      <c r="A407" s="9">
        <v>94211</v>
      </c>
      <c r="B407" t="s">
        <v>435</v>
      </c>
      <c r="C407" s="158">
        <v>1.515999848400015E-4</v>
      </c>
      <c r="D407" s="158">
        <v>1.899999999999999E-4</v>
      </c>
      <c r="E407" s="13">
        <v>62115.523040000007</v>
      </c>
      <c r="F407" s="13">
        <v>229022.96000000002</v>
      </c>
      <c r="G407" s="13">
        <v>-89405.493600000002</v>
      </c>
      <c r="H407" s="13"/>
      <c r="I407" s="13">
        <v>0</v>
      </c>
      <c r="J407" s="13">
        <v>0</v>
      </c>
      <c r="K407" s="13">
        <v>0</v>
      </c>
      <c r="L407" s="13">
        <v>0</v>
      </c>
      <c r="M407" s="13"/>
      <c r="N407" s="13">
        <v>9769.1039999999994</v>
      </c>
      <c r="O407" s="13">
        <v>208134.0656</v>
      </c>
      <c r="P407" s="13">
        <v>0</v>
      </c>
      <c r="Q407" s="13">
        <v>35196</v>
      </c>
      <c r="R407" s="13"/>
      <c r="S407" s="13">
        <v>5605.2583999999997</v>
      </c>
      <c r="T407" s="13">
        <v>-8821</v>
      </c>
      <c r="U407" s="13">
        <v>-3215.7416000000003</v>
      </c>
    </row>
    <row r="408" spans="1:21">
      <c r="A408" s="9">
        <v>94221</v>
      </c>
      <c r="B408" t="s">
        <v>436</v>
      </c>
      <c r="C408" s="158">
        <v>8.679999132000085E-4</v>
      </c>
      <c r="D408" s="158">
        <v>1.0319999999999993E-3</v>
      </c>
      <c r="E408" s="13">
        <v>380861.14680799999</v>
      </c>
      <c r="F408" s="13">
        <v>1243956.2879999999</v>
      </c>
      <c r="G408" s="13">
        <v>-511899.52799999999</v>
      </c>
      <c r="H408" s="13"/>
      <c r="I408" s="13">
        <v>0</v>
      </c>
      <c r="J408" s="13">
        <v>0</v>
      </c>
      <c r="K408" s="13">
        <v>0</v>
      </c>
      <c r="L408" s="13">
        <v>0</v>
      </c>
      <c r="M408" s="13"/>
      <c r="N408" s="13">
        <v>55933.919999999998</v>
      </c>
      <c r="O408" s="13">
        <v>1191691.088</v>
      </c>
      <c r="P408" s="13">
        <v>0</v>
      </c>
      <c r="Q408" s="13">
        <v>127508</v>
      </c>
      <c r="R408" s="13"/>
      <c r="S408" s="13">
        <v>32093.431999999997</v>
      </c>
      <c r="T408" s="13">
        <v>-31957</v>
      </c>
      <c r="U408" s="13">
        <v>136.43199999999706</v>
      </c>
    </row>
    <row r="409" spans="1:21">
      <c r="A409" s="9">
        <v>94231</v>
      </c>
      <c r="B409" t="s">
        <v>437</v>
      </c>
      <c r="C409" s="158">
        <v>2.0149997985000198E-4</v>
      </c>
      <c r="D409" s="158">
        <v>2.0599999999999988E-4</v>
      </c>
      <c r="E409" s="13">
        <v>70251.056008</v>
      </c>
      <c r="F409" s="13">
        <v>248309.10399999999</v>
      </c>
      <c r="G409" s="13">
        <v>-118833.81899999999</v>
      </c>
      <c r="H409" s="13"/>
      <c r="I409" s="13">
        <v>0</v>
      </c>
      <c r="J409" s="13">
        <v>0</v>
      </c>
      <c r="K409" s="13">
        <v>0</v>
      </c>
      <c r="L409" s="13">
        <v>0</v>
      </c>
      <c r="M409" s="13"/>
      <c r="N409" s="13">
        <v>12984.66</v>
      </c>
      <c r="O409" s="13">
        <v>276642.57399999996</v>
      </c>
      <c r="P409" s="13">
        <v>0</v>
      </c>
      <c r="Q409" s="13">
        <v>11767</v>
      </c>
      <c r="R409" s="13"/>
      <c r="S409" s="13">
        <v>7450.2609999999995</v>
      </c>
      <c r="T409" s="13">
        <v>-2949</v>
      </c>
      <c r="U409" s="13">
        <v>4501.2609999999995</v>
      </c>
    </row>
    <row r="410" spans="1:21">
      <c r="A410" s="9">
        <v>94241</v>
      </c>
      <c r="B410" t="s">
        <v>438</v>
      </c>
      <c r="C410" s="158">
        <v>9.3799990620000933E-5</v>
      </c>
      <c r="D410" s="158">
        <v>9.399999999999994E-5</v>
      </c>
      <c r="E410" s="13">
        <v>40515.039120000001</v>
      </c>
      <c r="F410" s="13">
        <v>113306.09599999999</v>
      </c>
      <c r="G410" s="13">
        <v>-55318.174800000001</v>
      </c>
      <c r="H410" s="13"/>
      <c r="I410" s="13">
        <v>0</v>
      </c>
      <c r="J410" s="13">
        <v>0</v>
      </c>
      <c r="K410" s="13">
        <v>0</v>
      </c>
      <c r="L410" s="13">
        <v>2597</v>
      </c>
      <c r="M410" s="13"/>
      <c r="N410" s="13">
        <v>6044.4719999999998</v>
      </c>
      <c r="O410" s="13">
        <v>128779.5208</v>
      </c>
      <c r="P410" s="13">
        <v>0</v>
      </c>
      <c r="Q410" s="13">
        <v>0</v>
      </c>
      <c r="R410" s="13"/>
      <c r="S410" s="13">
        <v>3468.1612</v>
      </c>
      <c r="T410" s="13">
        <v>651</v>
      </c>
      <c r="U410" s="13">
        <v>4119.1612000000005</v>
      </c>
    </row>
    <row r="411" spans="1:21">
      <c r="A411" s="9">
        <v>94251</v>
      </c>
      <c r="B411" t="s">
        <v>439</v>
      </c>
      <c r="C411" s="158">
        <v>3.139999686000031E-5</v>
      </c>
      <c r="D411" s="158">
        <v>3.0999999999999981E-5</v>
      </c>
      <c r="E411" s="13">
        <v>10134.869999999999</v>
      </c>
      <c r="F411" s="13">
        <v>37366.904000000002</v>
      </c>
      <c r="G411" s="13">
        <v>-18518.024399999998</v>
      </c>
      <c r="H411" s="13"/>
      <c r="I411" s="13">
        <v>0</v>
      </c>
      <c r="J411" s="13">
        <v>0</v>
      </c>
      <c r="K411" s="13">
        <v>0</v>
      </c>
      <c r="L411" s="13">
        <v>0</v>
      </c>
      <c r="M411" s="13"/>
      <c r="N411" s="13">
        <v>2023.4159999999999</v>
      </c>
      <c r="O411" s="13">
        <v>43109.562399999995</v>
      </c>
      <c r="P411" s="13">
        <v>0</v>
      </c>
      <c r="Q411" s="13">
        <v>1420</v>
      </c>
      <c r="R411" s="13"/>
      <c r="S411" s="13">
        <v>1160.9835999999998</v>
      </c>
      <c r="T411" s="13">
        <v>-356</v>
      </c>
      <c r="U411" s="13">
        <v>804.9835999999998</v>
      </c>
    </row>
    <row r="412" spans="1:21">
      <c r="A412" s="9">
        <v>94261</v>
      </c>
      <c r="B412" t="s">
        <v>440</v>
      </c>
      <c r="C412" s="158">
        <v>2.0099997990000199E-5</v>
      </c>
      <c r="D412" s="158">
        <v>1.8999999999999991E-5</v>
      </c>
      <c r="E412" s="13">
        <v>9920.4963279999993</v>
      </c>
      <c r="F412" s="13">
        <v>22902.296000000002</v>
      </c>
      <c r="G412" s="13">
        <v>-11853.8946</v>
      </c>
      <c r="H412" s="13"/>
      <c r="I412" s="13">
        <v>0</v>
      </c>
      <c r="J412" s="13">
        <v>0</v>
      </c>
      <c r="K412" s="13">
        <v>0</v>
      </c>
      <c r="L412" s="13">
        <v>2649</v>
      </c>
      <c r="M412" s="13"/>
      <c r="N412" s="13">
        <v>1295.2440000000001</v>
      </c>
      <c r="O412" s="13">
        <v>27595.6116</v>
      </c>
      <c r="P412" s="13">
        <v>0</v>
      </c>
      <c r="Q412" s="13">
        <v>0</v>
      </c>
      <c r="R412" s="13"/>
      <c r="S412" s="13">
        <v>743.17740000000003</v>
      </c>
      <c r="T412" s="13">
        <v>664</v>
      </c>
      <c r="U412" s="13">
        <v>1407.1774</v>
      </c>
    </row>
    <row r="413" spans="1:21">
      <c r="A413" s="9">
        <v>94301</v>
      </c>
      <c r="B413" t="s">
        <v>441</v>
      </c>
      <c r="C413" s="158">
        <v>6.1358993864100604E-3</v>
      </c>
      <c r="D413" s="158">
        <v>6.0719999999999967E-3</v>
      </c>
      <c r="E413" s="13">
        <v>2392464.5304080001</v>
      </c>
      <c r="F413" s="13">
        <v>7319091.648</v>
      </c>
      <c r="G413" s="13">
        <v>-3618622.4813999999</v>
      </c>
      <c r="H413" s="13"/>
      <c r="I413" s="13">
        <v>0</v>
      </c>
      <c r="J413" s="13">
        <v>0</v>
      </c>
      <c r="K413" s="13">
        <v>0</v>
      </c>
      <c r="L413" s="13">
        <v>37865</v>
      </c>
      <c r="M413" s="13"/>
      <c r="N413" s="13">
        <v>395397.39600000001</v>
      </c>
      <c r="O413" s="13">
        <v>8424075.2843999993</v>
      </c>
      <c r="P413" s="13">
        <v>0</v>
      </c>
      <c r="Q413" s="13">
        <v>0</v>
      </c>
      <c r="R413" s="13"/>
      <c r="S413" s="13">
        <v>226868.7666</v>
      </c>
      <c r="T413" s="13">
        <v>9490</v>
      </c>
      <c r="U413" s="13">
        <v>236358.7666</v>
      </c>
    </row>
    <row r="414" spans="1:21">
      <c r="A414" s="9">
        <v>94311</v>
      </c>
      <c r="B414" t="s">
        <v>442</v>
      </c>
      <c r="C414" s="158">
        <v>9.1139990886000897E-4</v>
      </c>
      <c r="D414" s="158">
        <v>8.9899999999999952E-4</v>
      </c>
      <c r="E414" s="13">
        <v>358846.15039999998</v>
      </c>
      <c r="F414" s="13">
        <v>1083640.216</v>
      </c>
      <c r="G414" s="13">
        <v>-537494.50439999998</v>
      </c>
      <c r="H414" s="13"/>
      <c r="I414" s="13">
        <v>0</v>
      </c>
      <c r="J414" s="13">
        <v>0</v>
      </c>
      <c r="K414" s="13">
        <v>0</v>
      </c>
      <c r="L414" s="13">
        <v>11208</v>
      </c>
      <c r="M414" s="13"/>
      <c r="N414" s="13">
        <v>58730.616000000002</v>
      </c>
      <c r="O414" s="13">
        <v>1251275.6424</v>
      </c>
      <c r="P414" s="13">
        <v>0</v>
      </c>
      <c r="Q414" s="13">
        <v>0</v>
      </c>
      <c r="R414" s="13"/>
      <c r="S414" s="13">
        <v>33698.103600000002</v>
      </c>
      <c r="T414" s="13">
        <v>2809</v>
      </c>
      <c r="U414" s="13">
        <v>36507.103600000002</v>
      </c>
    </row>
    <row r="415" spans="1:21">
      <c r="A415" s="9">
        <v>94313</v>
      </c>
      <c r="B415" t="s">
        <v>443</v>
      </c>
      <c r="C415" s="158">
        <v>2.0999997900000205E-5</v>
      </c>
      <c r="D415" s="158">
        <v>2.1999999999999986E-5</v>
      </c>
      <c r="E415" s="13">
        <v>13216.24</v>
      </c>
      <c r="F415" s="13">
        <v>26518.448</v>
      </c>
      <c r="G415" s="13">
        <v>-12384.665999999999</v>
      </c>
      <c r="H415" s="13"/>
      <c r="I415" s="13">
        <v>0</v>
      </c>
      <c r="J415" s="13">
        <v>0</v>
      </c>
      <c r="K415" s="13">
        <v>0</v>
      </c>
      <c r="L415" s="13">
        <v>2973</v>
      </c>
      <c r="M415" s="13"/>
      <c r="N415" s="13">
        <v>1353.24</v>
      </c>
      <c r="O415" s="13">
        <v>28831.235999999997</v>
      </c>
      <c r="P415" s="13">
        <v>0</v>
      </c>
      <c r="Q415" s="13">
        <v>0</v>
      </c>
      <c r="R415" s="13"/>
      <c r="S415" s="13">
        <v>776.45399999999995</v>
      </c>
      <c r="T415" s="13">
        <v>745</v>
      </c>
      <c r="U415" s="13">
        <v>1521.454</v>
      </c>
    </row>
    <row r="416" spans="1:21">
      <c r="A416" s="9">
        <v>94317</v>
      </c>
      <c r="B416" t="s">
        <v>444</v>
      </c>
      <c r="C416" s="158">
        <v>1.1099998890000111E-5</v>
      </c>
      <c r="D416" s="158">
        <v>1.0999999999999993E-5</v>
      </c>
      <c r="E416" s="13">
        <v>7888.58</v>
      </c>
      <c r="F416" s="13">
        <v>13259.224</v>
      </c>
      <c r="G416" s="13">
        <v>-6546.1806000000006</v>
      </c>
      <c r="H416" s="13"/>
      <c r="I416" s="13">
        <v>0</v>
      </c>
      <c r="J416" s="13">
        <v>0</v>
      </c>
      <c r="K416" s="13">
        <v>0</v>
      </c>
      <c r="L416" s="13">
        <v>2901</v>
      </c>
      <c r="M416" s="13"/>
      <c r="N416" s="13">
        <v>715.28399999999999</v>
      </c>
      <c r="O416" s="13">
        <v>15239.367600000001</v>
      </c>
      <c r="P416" s="13">
        <v>0</v>
      </c>
      <c r="Q416" s="13">
        <v>0</v>
      </c>
      <c r="R416" s="13"/>
      <c r="S416" s="13">
        <v>410.41140000000001</v>
      </c>
      <c r="T416" s="13">
        <v>727</v>
      </c>
      <c r="U416" s="13">
        <v>1137.4114</v>
      </c>
    </row>
    <row r="417" spans="1:21">
      <c r="A417" s="9">
        <v>94321</v>
      </c>
      <c r="B417" t="s">
        <v>445</v>
      </c>
      <c r="C417" s="158">
        <v>2.6759997324000268E-4</v>
      </c>
      <c r="D417" s="158">
        <v>2.4799999999999985E-4</v>
      </c>
      <c r="E417" s="13">
        <v>90534.617288000009</v>
      </c>
      <c r="F417" s="13">
        <v>298935.23200000002</v>
      </c>
      <c r="G417" s="13">
        <v>-157816.02960000001</v>
      </c>
      <c r="H417" s="13"/>
      <c r="I417" s="13">
        <v>0</v>
      </c>
      <c r="J417" s="13">
        <v>0</v>
      </c>
      <c r="K417" s="13">
        <v>0</v>
      </c>
      <c r="L417" s="13">
        <v>6819</v>
      </c>
      <c r="M417" s="13"/>
      <c r="N417" s="13">
        <v>17244.144</v>
      </c>
      <c r="O417" s="13">
        <v>367392.32160000002</v>
      </c>
      <c r="P417" s="13">
        <v>0</v>
      </c>
      <c r="Q417" s="13">
        <v>0</v>
      </c>
      <c r="R417" s="13"/>
      <c r="S417" s="13">
        <v>9894.2423999999992</v>
      </c>
      <c r="T417" s="13">
        <v>1709</v>
      </c>
      <c r="U417" s="13">
        <v>11603.242399999999</v>
      </c>
    </row>
    <row r="418" spans="1:21">
      <c r="A418" s="9">
        <v>94331</v>
      </c>
      <c r="B418" t="s">
        <v>446</v>
      </c>
      <c r="C418" s="158">
        <v>1.7119998288000167E-4</v>
      </c>
      <c r="D418" s="158">
        <v>1.5899999999999988E-4</v>
      </c>
      <c r="E418" s="13">
        <v>73026.741863999996</v>
      </c>
      <c r="F418" s="13">
        <v>191656.05599999998</v>
      </c>
      <c r="G418" s="13">
        <v>-100964.51519999999</v>
      </c>
      <c r="H418" s="13"/>
      <c r="I418" s="13">
        <v>0</v>
      </c>
      <c r="J418" s="13">
        <v>0</v>
      </c>
      <c r="K418" s="13">
        <v>0</v>
      </c>
      <c r="L418" s="13">
        <v>16112</v>
      </c>
      <c r="M418" s="13"/>
      <c r="N418" s="13">
        <v>11032.127999999999</v>
      </c>
      <c r="O418" s="13">
        <v>235043.21919999999</v>
      </c>
      <c r="P418" s="13">
        <v>0</v>
      </c>
      <c r="Q418" s="13">
        <v>0</v>
      </c>
      <c r="R418" s="13"/>
      <c r="S418" s="13">
        <v>6329.9487999999992</v>
      </c>
      <c r="T418" s="13">
        <v>4038</v>
      </c>
      <c r="U418" s="13">
        <v>10367.948799999998</v>
      </c>
    </row>
    <row r="419" spans="1:21">
      <c r="A419" s="9">
        <v>94341</v>
      </c>
      <c r="B419" t="s">
        <v>447</v>
      </c>
      <c r="C419" s="158">
        <v>8.3499991650000824E-5</v>
      </c>
      <c r="D419" s="158">
        <v>9.1999999999999946E-5</v>
      </c>
      <c r="E419" s="13">
        <v>33477.029296000008</v>
      </c>
      <c r="F419" s="13">
        <v>110895.32799999999</v>
      </c>
      <c r="G419" s="13">
        <v>-49243.790999999997</v>
      </c>
      <c r="H419" s="13"/>
      <c r="I419" s="13">
        <v>0</v>
      </c>
      <c r="J419" s="13">
        <v>0</v>
      </c>
      <c r="K419" s="13">
        <v>0</v>
      </c>
      <c r="L419" s="13">
        <v>0</v>
      </c>
      <c r="M419" s="13"/>
      <c r="N419" s="13">
        <v>5380.74</v>
      </c>
      <c r="O419" s="13">
        <v>114638.48599999999</v>
      </c>
      <c r="P419" s="13">
        <v>0</v>
      </c>
      <c r="Q419" s="13">
        <v>7781</v>
      </c>
      <c r="R419" s="13"/>
      <c r="S419" s="13">
        <v>3087.3289999999997</v>
      </c>
      <c r="T419" s="13">
        <v>-1950</v>
      </c>
      <c r="U419" s="13">
        <v>1137.3289999999997</v>
      </c>
    </row>
    <row r="420" spans="1:21">
      <c r="A420" s="9">
        <v>94347</v>
      </c>
      <c r="B420" t="s">
        <v>448</v>
      </c>
      <c r="C420" s="158">
        <v>1.4899998510000146E-5</v>
      </c>
      <c r="D420" s="158">
        <v>1.1999999999999994E-5</v>
      </c>
      <c r="E420" s="13">
        <v>7050.58</v>
      </c>
      <c r="F420" s="13">
        <v>14464.608</v>
      </c>
      <c r="G420" s="13">
        <v>-8787.2153999999991</v>
      </c>
      <c r="H420" s="13"/>
      <c r="I420" s="13">
        <v>0</v>
      </c>
      <c r="J420" s="13">
        <v>0</v>
      </c>
      <c r="K420" s="13">
        <v>0</v>
      </c>
      <c r="L420" s="13">
        <v>3731</v>
      </c>
      <c r="M420" s="13"/>
      <c r="N420" s="13">
        <v>960.15599999999995</v>
      </c>
      <c r="O420" s="13">
        <v>20456.448400000001</v>
      </c>
      <c r="P420" s="13">
        <v>0</v>
      </c>
      <c r="Q420" s="13">
        <v>0</v>
      </c>
      <c r="R420" s="13"/>
      <c r="S420" s="13">
        <v>550.9126</v>
      </c>
      <c r="T420" s="13">
        <v>935</v>
      </c>
      <c r="U420" s="13">
        <v>1485.9126000000001</v>
      </c>
    </row>
    <row r="421" spans="1:21">
      <c r="A421" s="9">
        <v>94351</v>
      </c>
      <c r="B421" t="s">
        <v>449</v>
      </c>
      <c r="C421" s="158">
        <v>2.1899997810000219E-4</v>
      </c>
      <c r="D421" s="158">
        <v>2.2099999999999987E-4</v>
      </c>
      <c r="E421" s="13">
        <v>80508.903919999997</v>
      </c>
      <c r="F421" s="13">
        <v>266389.864</v>
      </c>
      <c r="G421" s="13">
        <v>-129154.37400000001</v>
      </c>
      <c r="H421" s="13"/>
      <c r="I421" s="13">
        <v>0</v>
      </c>
      <c r="J421" s="13">
        <v>0</v>
      </c>
      <c r="K421" s="13">
        <v>0</v>
      </c>
      <c r="L421" s="13">
        <v>0</v>
      </c>
      <c r="M421" s="13"/>
      <c r="N421" s="13">
        <v>14112.36</v>
      </c>
      <c r="O421" s="13">
        <v>300668.60399999999</v>
      </c>
      <c r="P421" s="13">
        <v>0</v>
      </c>
      <c r="Q421" s="13">
        <v>6679</v>
      </c>
      <c r="R421" s="13"/>
      <c r="S421" s="13">
        <v>8097.3060000000005</v>
      </c>
      <c r="T421" s="13">
        <v>-1674</v>
      </c>
      <c r="U421" s="13">
        <v>6423.3060000000005</v>
      </c>
    </row>
    <row r="422" spans="1:21">
      <c r="A422" s="9">
        <v>94401</v>
      </c>
      <c r="B422" t="s">
        <v>450</v>
      </c>
      <c r="C422" s="158">
        <v>3.3192996680700328E-3</v>
      </c>
      <c r="D422" s="158">
        <v>3.3679999999999977E-3</v>
      </c>
      <c r="E422" s="13">
        <v>1367400.4419199999</v>
      </c>
      <c r="F422" s="13">
        <v>4059733.3119999999</v>
      </c>
      <c r="G422" s="13">
        <v>-1957543.8977999999</v>
      </c>
      <c r="H422" s="13"/>
      <c r="I422" s="13">
        <v>0</v>
      </c>
      <c r="J422" s="13">
        <v>0</v>
      </c>
      <c r="K422" s="13">
        <v>0</v>
      </c>
      <c r="L422" s="13">
        <v>0</v>
      </c>
      <c r="M422" s="13"/>
      <c r="N422" s="13">
        <v>213895.69199999998</v>
      </c>
      <c r="O422" s="13">
        <v>4557120.0788000003</v>
      </c>
      <c r="P422" s="13">
        <v>0</v>
      </c>
      <c r="Q422" s="13">
        <v>1273</v>
      </c>
      <c r="R422" s="13"/>
      <c r="S422" s="13">
        <v>122727.79819999999</v>
      </c>
      <c r="T422" s="13">
        <v>-319</v>
      </c>
      <c r="U422" s="13">
        <v>122408.79819999999</v>
      </c>
    </row>
    <row r="423" spans="1:21">
      <c r="A423" s="9">
        <v>94402</v>
      </c>
      <c r="B423" t="s">
        <v>451</v>
      </c>
      <c r="C423" s="158">
        <v>5.0960994903900504E-3</v>
      </c>
      <c r="D423" s="158">
        <v>5.5159999999999966E-3</v>
      </c>
      <c r="E423" s="13">
        <v>2162165.8400000003</v>
      </c>
      <c r="F423" s="13">
        <v>6648898.1440000003</v>
      </c>
      <c r="G423" s="13">
        <v>-3005404.5906000002</v>
      </c>
      <c r="H423" s="13"/>
      <c r="I423" s="13">
        <v>0</v>
      </c>
      <c r="J423" s="13">
        <v>0</v>
      </c>
      <c r="K423" s="13">
        <v>0</v>
      </c>
      <c r="L423" s="13">
        <v>0</v>
      </c>
      <c r="M423" s="13"/>
      <c r="N423" s="13">
        <v>328392.68400000001</v>
      </c>
      <c r="O423" s="13">
        <v>6996517.2275999999</v>
      </c>
      <c r="P423" s="13">
        <v>0</v>
      </c>
      <c r="Q423" s="13">
        <v>284379</v>
      </c>
      <c r="R423" s="13"/>
      <c r="S423" s="13">
        <v>188423.20139999999</v>
      </c>
      <c r="T423" s="13">
        <v>-71273</v>
      </c>
      <c r="U423" s="13">
        <v>117150.20139999999</v>
      </c>
    </row>
    <row r="424" spans="1:21">
      <c r="A424" s="9">
        <v>94408</v>
      </c>
      <c r="B424" t="s">
        <v>452</v>
      </c>
      <c r="C424" s="158">
        <v>1.7099998290000168E-5</v>
      </c>
      <c r="D424" s="158">
        <v>2.5999999999999981E-5</v>
      </c>
      <c r="E424" s="13">
        <v>8231.23</v>
      </c>
      <c r="F424" s="13">
        <v>31339.983999999997</v>
      </c>
      <c r="G424" s="13">
        <v>-10084.6566</v>
      </c>
      <c r="H424" s="13"/>
      <c r="I424" s="13">
        <v>0</v>
      </c>
      <c r="J424" s="13">
        <v>0</v>
      </c>
      <c r="K424" s="13">
        <v>0</v>
      </c>
      <c r="L424" s="13">
        <v>0</v>
      </c>
      <c r="M424" s="13"/>
      <c r="N424" s="13">
        <v>1101.924</v>
      </c>
      <c r="O424" s="13">
        <v>23476.863599999997</v>
      </c>
      <c r="P424" s="13">
        <v>0</v>
      </c>
      <c r="Q424" s="13">
        <v>7393</v>
      </c>
      <c r="R424" s="13"/>
      <c r="S424" s="13">
        <v>632.25540000000001</v>
      </c>
      <c r="T424" s="13">
        <v>-1853</v>
      </c>
      <c r="U424" s="13">
        <v>-1220.7446</v>
      </c>
    </row>
    <row r="425" spans="1:21">
      <c r="A425" s="9">
        <v>94411</v>
      </c>
      <c r="B425" t="s">
        <v>453</v>
      </c>
      <c r="C425" s="158">
        <v>1.123499887650011E-3</v>
      </c>
      <c r="D425" s="158">
        <v>1.1319999999999993E-3</v>
      </c>
      <c r="E425" s="13">
        <v>453439.54027200001</v>
      </c>
      <c r="F425" s="13">
        <v>1364494.6880000001</v>
      </c>
      <c r="G425" s="13">
        <v>-662579.63099999994</v>
      </c>
      <c r="H425" s="13"/>
      <c r="I425" s="13">
        <v>0</v>
      </c>
      <c r="J425" s="13">
        <v>0</v>
      </c>
      <c r="K425" s="13">
        <v>0</v>
      </c>
      <c r="L425" s="13">
        <v>0</v>
      </c>
      <c r="M425" s="13"/>
      <c r="N425" s="13">
        <v>72398.34</v>
      </c>
      <c r="O425" s="13">
        <v>1542471.1259999999</v>
      </c>
      <c r="P425" s="13">
        <v>0</v>
      </c>
      <c r="Q425" s="13">
        <v>243</v>
      </c>
      <c r="R425" s="13"/>
      <c r="S425" s="13">
        <v>41540.288999999997</v>
      </c>
      <c r="T425" s="13">
        <v>-61</v>
      </c>
      <c r="U425" s="13">
        <v>41479.288999999997</v>
      </c>
    </row>
    <row r="426" spans="1:21">
      <c r="A426" s="9">
        <v>94412</v>
      </c>
      <c r="B426" t="s">
        <v>454</v>
      </c>
      <c r="C426" s="158">
        <v>1.7999998200000178E-5</v>
      </c>
      <c r="D426" s="158">
        <v>1.5999999999999989E-5</v>
      </c>
      <c r="E426" s="13">
        <v>15481.710000000001</v>
      </c>
      <c r="F426" s="13">
        <v>19286.144</v>
      </c>
      <c r="G426" s="13">
        <v>-10615.428</v>
      </c>
      <c r="H426" s="13"/>
      <c r="I426" s="13">
        <v>0</v>
      </c>
      <c r="J426" s="13">
        <v>0</v>
      </c>
      <c r="K426" s="13">
        <v>0</v>
      </c>
      <c r="L426" s="13">
        <v>8626</v>
      </c>
      <c r="M426" s="13"/>
      <c r="N426" s="13">
        <v>1159.92</v>
      </c>
      <c r="O426" s="13">
        <v>24712.488000000001</v>
      </c>
      <c r="P426" s="13">
        <v>0</v>
      </c>
      <c r="Q426" s="13">
        <v>0</v>
      </c>
      <c r="R426" s="13"/>
      <c r="S426" s="13">
        <v>665.53200000000004</v>
      </c>
      <c r="T426" s="13">
        <v>2162</v>
      </c>
      <c r="U426" s="13">
        <v>2827.5320000000002</v>
      </c>
    </row>
    <row r="427" spans="1:21">
      <c r="A427" s="9">
        <v>94421</v>
      </c>
      <c r="B427" t="s">
        <v>455</v>
      </c>
      <c r="C427" s="158">
        <v>1.6329998367000162E-4</v>
      </c>
      <c r="D427" s="158">
        <v>1.8699999999999988E-4</v>
      </c>
      <c r="E427" s="13">
        <v>68410.748095999996</v>
      </c>
      <c r="F427" s="13">
        <v>225406.80799999999</v>
      </c>
      <c r="G427" s="13">
        <v>-96305.521800000002</v>
      </c>
      <c r="H427" s="13"/>
      <c r="I427" s="13">
        <v>0</v>
      </c>
      <c r="J427" s="13">
        <v>0</v>
      </c>
      <c r="K427" s="13">
        <v>0</v>
      </c>
      <c r="L427" s="13">
        <v>0</v>
      </c>
      <c r="M427" s="13"/>
      <c r="N427" s="13">
        <v>10523.052000000001</v>
      </c>
      <c r="O427" s="13">
        <v>224197.18280000001</v>
      </c>
      <c r="P427" s="13">
        <v>0</v>
      </c>
      <c r="Q427" s="13">
        <v>19687</v>
      </c>
      <c r="R427" s="13"/>
      <c r="S427" s="13">
        <v>6037.8542000000007</v>
      </c>
      <c r="T427" s="13">
        <v>-4934</v>
      </c>
      <c r="U427" s="13">
        <v>1103.8542000000007</v>
      </c>
    </row>
    <row r="428" spans="1:21">
      <c r="A428" s="9">
        <v>94427</v>
      </c>
      <c r="B428" t="s">
        <v>456</v>
      </c>
      <c r="C428" s="158">
        <v>1.5799998420000158E-5</v>
      </c>
      <c r="D428" s="158">
        <v>1.699999999999999E-5</v>
      </c>
      <c r="E428" s="13">
        <v>7191.35</v>
      </c>
      <c r="F428" s="13">
        <v>20491.527999999998</v>
      </c>
      <c r="G428" s="13">
        <v>-9317.9868000000006</v>
      </c>
      <c r="H428" s="13"/>
      <c r="I428" s="13">
        <v>0</v>
      </c>
      <c r="J428" s="13">
        <v>0</v>
      </c>
      <c r="K428" s="13">
        <v>0</v>
      </c>
      <c r="L428" s="13">
        <v>0</v>
      </c>
      <c r="M428" s="13"/>
      <c r="N428" s="13">
        <v>1018.152</v>
      </c>
      <c r="O428" s="13">
        <v>21692.072800000002</v>
      </c>
      <c r="P428" s="13">
        <v>0</v>
      </c>
      <c r="Q428" s="13">
        <v>395</v>
      </c>
      <c r="R428" s="13"/>
      <c r="S428" s="13">
        <v>584.18920000000003</v>
      </c>
      <c r="T428" s="13">
        <v>-99</v>
      </c>
      <c r="U428" s="13">
        <v>485.18920000000003</v>
      </c>
    </row>
    <row r="429" spans="1:21">
      <c r="A429" s="9">
        <v>94428</v>
      </c>
      <c r="B429" t="s">
        <v>457</v>
      </c>
      <c r="C429" s="158">
        <v>7.4899992510000742E-5</v>
      </c>
      <c r="D429" s="158">
        <v>7.5999999999999964E-5</v>
      </c>
      <c r="E429" s="13">
        <v>31430.410000000003</v>
      </c>
      <c r="F429" s="13">
        <v>91609.184000000008</v>
      </c>
      <c r="G429" s="13">
        <v>-44171.975400000003</v>
      </c>
      <c r="H429" s="13"/>
      <c r="I429" s="13">
        <v>0</v>
      </c>
      <c r="J429" s="13">
        <v>0</v>
      </c>
      <c r="K429" s="13">
        <v>0</v>
      </c>
      <c r="L429" s="13">
        <v>427</v>
      </c>
      <c r="M429" s="13"/>
      <c r="N429" s="13">
        <v>4826.5560000000005</v>
      </c>
      <c r="O429" s="13">
        <v>102831.4084</v>
      </c>
      <c r="P429" s="13">
        <v>0</v>
      </c>
      <c r="Q429" s="13">
        <v>0</v>
      </c>
      <c r="R429" s="13"/>
      <c r="S429" s="13">
        <v>2769.3526000000002</v>
      </c>
      <c r="T429" s="13">
        <v>107</v>
      </c>
      <c r="U429" s="13">
        <v>2876.3526000000002</v>
      </c>
    </row>
    <row r="430" spans="1:21">
      <c r="A430" s="9">
        <v>94431</v>
      </c>
      <c r="B430" t="s">
        <v>458</v>
      </c>
      <c r="C430" s="158">
        <v>3.7549996245000376E-4</v>
      </c>
      <c r="D430" s="158">
        <v>3.7799999999999981E-4</v>
      </c>
      <c r="E430" s="13">
        <v>148163.22908800002</v>
      </c>
      <c r="F430" s="13">
        <v>455635.15200000006</v>
      </c>
      <c r="G430" s="13">
        <v>-221449.62300000002</v>
      </c>
      <c r="H430" s="13"/>
      <c r="I430" s="13">
        <v>0</v>
      </c>
      <c r="J430" s="13">
        <v>0</v>
      </c>
      <c r="K430" s="13">
        <v>0</v>
      </c>
      <c r="L430" s="13">
        <v>0</v>
      </c>
      <c r="M430" s="13"/>
      <c r="N430" s="13">
        <v>24197.22</v>
      </c>
      <c r="O430" s="13">
        <v>515529.95800000004</v>
      </c>
      <c r="P430" s="13">
        <v>0</v>
      </c>
      <c r="Q430" s="13">
        <v>2462</v>
      </c>
      <c r="R430" s="13"/>
      <c r="S430" s="13">
        <v>13883.737000000001</v>
      </c>
      <c r="T430" s="13">
        <v>-617</v>
      </c>
      <c r="U430" s="13">
        <v>13266.737000000001</v>
      </c>
    </row>
    <row r="431" spans="1:21">
      <c r="A431" s="9">
        <v>94437</v>
      </c>
      <c r="B431" t="s">
        <v>459</v>
      </c>
      <c r="C431" s="158">
        <v>1.0099998990000099E-5</v>
      </c>
      <c r="D431" s="158">
        <v>5.9999999999999968E-6</v>
      </c>
      <c r="E431" s="13">
        <v>5812.0400000000009</v>
      </c>
      <c r="F431" s="13">
        <v>7232.3040000000001</v>
      </c>
      <c r="G431" s="13">
        <v>-5956.4345999999996</v>
      </c>
      <c r="H431" s="13"/>
      <c r="I431" s="13">
        <v>0</v>
      </c>
      <c r="J431" s="13">
        <v>0</v>
      </c>
      <c r="K431" s="13">
        <v>0</v>
      </c>
      <c r="L431" s="13">
        <v>5410</v>
      </c>
      <c r="M431" s="13"/>
      <c r="N431" s="13">
        <v>650.84399999999994</v>
      </c>
      <c r="O431" s="13">
        <v>13866.4516</v>
      </c>
      <c r="P431" s="13">
        <v>0</v>
      </c>
      <c r="Q431" s="13">
        <v>0</v>
      </c>
      <c r="R431" s="13"/>
      <c r="S431" s="13">
        <v>373.43739999999997</v>
      </c>
      <c r="T431" s="13">
        <v>1356</v>
      </c>
      <c r="U431" s="13">
        <v>1729.4374</v>
      </c>
    </row>
    <row r="432" spans="1:21">
      <c r="A432" s="9">
        <v>94501</v>
      </c>
      <c r="B432" t="s">
        <v>460</v>
      </c>
      <c r="C432" s="158">
        <v>5.4612994538700537E-3</v>
      </c>
      <c r="D432" s="158">
        <v>5.2969999999999962E-3</v>
      </c>
      <c r="E432" s="13">
        <v>2246141.3655280001</v>
      </c>
      <c r="F432" s="13">
        <v>6384919.0479999995</v>
      </c>
      <c r="G432" s="13">
        <v>-3220779.8297999999</v>
      </c>
      <c r="H432" s="13"/>
      <c r="I432" s="13">
        <v>0</v>
      </c>
      <c r="J432" s="13">
        <v>0</v>
      </c>
      <c r="K432" s="13">
        <v>0</v>
      </c>
      <c r="L432" s="13">
        <v>230562</v>
      </c>
      <c r="M432" s="13"/>
      <c r="N432" s="13">
        <v>351926.17199999996</v>
      </c>
      <c r="O432" s="13">
        <v>7497906.1507999999</v>
      </c>
      <c r="P432" s="13">
        <v>0</v>
      </c>
      <c r="Q432" s="13">
        <v>0</v>
      </c>
      <c r="R432" s="13"/>
      <c r="S432" s="13">
        <v>201926.10619999998</v>
      </c>
      <c r="T432" s="13">
        <v>57785</v>
      </c>
      <c r="U432" s="13">
        <v>259711.10619999998</v>
      </c>
    </row>
    <row r="433" spans="1:21">
      <c r="A433" s="9">
        <v>94511</v>
      </c>
      <c r="B433" t="s">
        <v>461</v>
      </c>
      <c r="C433" s="158">
        <v>1.3024998697500128E-3</v>
      </c>
      <c r="D433" s="158">
        <v>1.289999999999999E-3</v>
      </c>
      <c r="E433" s="13">
        <v>521362.88723200007</v>
      </c>
      <c r="F433" s="13">
        <v>1554945.3599999999</v>
      </c>
      <c r="G433" s="13">
        <v>-768144.16500000004</v>
      </c>
      <c r="H433" s="13"/>
      <c r="I433" s="13">
        <v>0</v>
      </c>
      <c r="J433" s="13">
        <v>0</v>
      </c>
      <c r="K433" s="13">
        <v>0</v>
      </c>
      <c r="L433" s="13">
        <v>17807</v>
      </c>
      <c r="M433" s="13"/>
      <c r="N433" s="13">
        <v>83933.1</v>
      </c>
      <c r="O433" s="13">
        <v>1788223.09</v>
      </c>
      <c r="P433" s="13">
        <v>0</v>
      </c>
      <c r="Q433" s="13">
        <v>0</v>
      </c>
      <c r="R433" s="13"/>
      <c r="S433" s="13">
        <v>48158.635000000002</v>
      </c>
      <c r="T433" s="13">
        <v>4463</v>
      </c>
      <c r="U433" s="13">
        <v>52621.635000000002</v>
      </c>
    </row>
    <row r="434" spans="1:21">
      <c r="A434" s="9">
        <v>94512</v>
      </c>
      <c r="B434" t="s">
        <v>462</v>
      </c>
      <c r="C434" s="158">
        <v>3.9779996022000399E-4</v>
      </c>
      <c r="D434" s="158">
        <v>3.999999999999998E-4</v>
      </c>
      <c r="E434" s="13">
        <v>131551.26</v>
      </c>
      <c r="F434" s="13">
        <v>482153.60000000003</v>
      </c>
      <c r="G434" s="13">
        <v>-234600.95880000002</v>
      </c>
      <c r="H434" s="13"/>
      <c r="I434" s="13">
        <v>0</v>
      </c>
      <c r="J434" s="13">
        <v>0</v>
      </c>
      <c r="K434" s="13">
        <v>0</v>
      </c>
      <c r="L434" s="13">
        <v>0</v>
      </c>
      <c r="M434" s="13"/>
      <c r="N434" s="13">
        <v>25634.232</v>
      </c>
      <c r="O434" s="13">
        <v>546145.98479999998</v>
      </c>
      <c r="P434" s="13">
        <v>0</v>
      </c>
      <c r="Q434" s="13">
        <v>22492</v>
      </c>
      <c r="R434" s="13"/>
      <c r="S434" s="13">
        <v>14708.2572</v>
      </c>
      <c r="T434" s="13">
        <v>-5637</v>
      </c>
      <c r="U434" s="13">
        <v>9071.2572</v>
      </c>
    </row>
    <row r="435" spans="1:21">
      <c r="A435" s="9">
        <v>94517</v>
      </c>
      <c r="B435" t="s">
        <v>463</v>
      </c>
      <c r="C435" s="158">
        <v>4.8399995160000475E-5</v>
      </c>
      <c r="D435" s="158">
        <v>4.1999999999999971E-5</v>
      </c>
      <c r="E435" s="13">
        <v>29780.690000000002</v>
      </c>
      <c r="F435" s="13">
        <v>50626.127999999997</v>
      </c>
      <c r="G435" s="13">
        <v>-28543.706399999999</v>
      </c>
      <c r="H435" s="13"/>
      <c r="I435" s="13">
        <v>0</v>
      </c>
      <c r="J435" s="13">
        <v>0</v>
      </c>
      <c r="K435" s="13">
        <v>0</v>
      </c>
      <c r="L435" s="13">
        <v>14703</v>
      </c>
      <c r="M435" s="13"/>
      <c r="N435" s="13">
        <v>3118.8959999999997</v>
      </c>
      <c r="O435" s="13">
        <v>66449.134399999995</v>
      </c>
      <c r="P435" s="13">
        <v>0</v>
      </c>
      <c r="Q435" s="13">
        <v>0</v>
      </c>
      <c r="R435" s="13"/>
      <c r="S435" s="13">
        <v>1789.5416</v>
      </c>
      <c r="T435" s="13">
        <v>3685</v>
      </c>
      <c r="U435" s="13">
        <v>5474.5416000000005</v>
      </c>
    </row>
    <row r="436" spans="1:21">
      <c r="A436" s="9">
        <v>94521</v>
      </c>
      <c r="B436" t="s">
        <v>464</v>
      </c>
      <c r="C436" s="158">
        <v>1.4439998556000145E-4</v>
      </c>
      <c r="D436" s="158">
        <v>1.3899999999999991E-4</v>
      </c>
      <c r="E436" s="13">
        <v>54625.824200000003</v>
      </c>
      <c r="F436" s="13">
        <v>167548.37599999999</v>
      </c>
      <c r="G436" s="13">
        <v>-85159.322400000005</v>
      </c>
      <c r="H436" s="13"/>
      <c r="I436" s="13">
        <v>0</v>
      </c>
      <c r="J436" s="13">
        <v>0</v>
      </c>
      <c r="K436" s="13">
        <v>0</v>
      </c>
      <c r="L436" s="13">
        <v>3304</v>
      </c>
      <c r="M436" s="13"/>
      <c r="N436" s="13">
        <v>9305.1360000000004</v>
      </c>
      <c r="O436" s="13">
        <v>198249.07040000003</v>
      </c>
      <c r="P436" s="13">
        <v>0</v>
      </c>
      <c r="Q436" s="13">
        <v>0</v>
      </c>
      <c r="R436" s="13"/>
      <c r="S436" s="13">
        <v>5339.0456000000004</v>
      </c>
      <c r="T436" s="13">
        <v>828</v>
      </c>
      <c r="U436" s="13">
        <v>6167.0456000000004</v>
      </c>
    </row>
    <row r="437" spans="1:21">
      <c r="A437" s="9">
        <v>94527</v>
      </c>
      <c r="B437" t="s">
        <v>465</v>
      </c>
      <c r="C437" s="158">
        <v>8.8999991100000863E-6</v>
      </c>
      <c r="D437" s="158">
        <v>9.999999999999994E-6</v>
      </c>
      <c r="E437" s="13">
        <v>4695.84</v>
      </c>
      <c r="F437" s="13">
        <v>12053.84</v>
      </c>
      <c r="G437" s="13">
        <v>-5248.7393999999995</v>
      </c>
      <c r="H437" s="13"/>
      <c r="I437" s="13">
        <v>0</v>
      </c>
      <c r="J437" s="13">
        <v>0</v>
      </c>
      <c r="K437" s="13">
        <v>0</v>
      </c>
      <c r="L437" s="13">
        <v>0</v>
      </c>
      <c r="M437" s="13"/>
      <c r="N437" s="13">
        <v>573.51599999999996</v>
      </c>
      <c r="O437" s="13">
        <v>12218.9524</v>
      </c>
      <c r="P437" s="13">
        <v>0</v>
      </c>
      <c r="Q437" s="13">
        <v>116</v>
      </c>
      <c r="R437" s="13"/>
      <c r="S437" s="13">
        <v>329.0686</v>
      </c>
      <c r="T437" s="13">
        <v>-29</v>
      </c>
      <c r="U437" s="13">
        <v>300.0686</v>
      </c>
    </row>
    <row r="438" spans="1:21">
      <c r="A438" s="9">
        <v>94531</v>
      </c>
      <c r="B438" t="s">
        <v>466</v>
      </c>
      <c r="C438" s="158">
        <v>1.7599998240000174E-5</v>
      </c>
      <c r="D438" s="158">
        <v>1.699999999999999E-5</v>
      </c>
      <c r="E438" s="13">
        <v>9899.5</v>
      </c>
      <c r="F438" s="13">
        <v>20491.527999999998</v>
      </c>
      <c r="G438" s="13">
        <v>-10379.5296</v>
      </c>
      <c r="H438" s="13"/>
      <c r="I438" s="13">
        <v>0</v>
      </c>
      <c r="J438" s="13">
        <v>0</v>
      </c>
      <c r="K438" s="13">
        <v>0</v>
      </c>
      <c r="L438" s="13">
        <v>2941</v>
      </c>
      <c r="M438" s="13"/>
      <c r="N438" s="13">
        <v>1134.144</v>
      </c>
      <c r="O438" s="13">
        <v>24163.321600000003</v>
      </c>
      <c r="P438" s="13">
        <v>0</v>
      </c>
      <c r="Q438" s="13">
        <v>0</v>
      </c>
      <c r="R438" s="13"/>
      <c r="S438" s="13">
        <v>650.74240000000009</v>
      </c>
      <c r="T438" s="13">
        <v>737</v>
      </c>
      <c r="U438" s="13">
        <v>1387.7424000000001</v>
      </c>
    </row>
    <row r="439" spans="1:21">
      <c r="A439" s="9">
        <v>94532</v>
      </c>
      <c r="B439" t="s">
        <v>467</v>
      </c>
      <c r="C439" s="158">
        <v>1.1239998876000111E-4</v>
      </c>
      <c r="D439" s="158">
        <v>1.2299999999999995E-4</v>
      </c>
      <c r="E439" s="13">
        <v>42716.260000000009</v>
      </c>
      <c r="F439" s="13">
        <v>148262.23200000002</v>
      </c>
      <c r="G439" s="13">
        <v>-66287.450400000002</v>
      </c>
      <c r="H439" s="13"/>
      <c r="I439" s="13">
        <v>0</v>
      </c>
      <c r="J439" s="13">
        <v>0</v>
      </c>
      <c r="K439" s="13">
        <v>0</v>
      </c>
      <c r="L439" s="13">
        <v>0</v>
      </c>
      <c r="M439" s="13"/>
      <c r="N439" s="13">
        <v>7243.0559999999996</v>
      </c>
      <c r="O439" s="13">
        <v>154315.75839999999</v>
      </c>
      <c r="P439" s="13">
        <v>0</v>
      </c>
      <c r="Q439" s="13">
        <v>11539</v>
      </c>
      <c r="R439" s="13"/>
      <c r="S439" s="13">
        <v>4155.8775999999998</v>
      </c>
      <c r="T439" s="13">
        <v>-2892</v>
      </c>
      <c r="U439" s="13">
        <v>1263.8775999999998</v>
      </c>
    </row>
    <row r="440" spans="1:21">
      <c r="A440" s="9">
        <v>94541</v>
      </c>
      <c r="B440" t="s">
        <v>468</v>
      </c>
      <c r="C440" s="158">
        <v>3.0019996998000297E-4</v>
      </c>
      <c r="D440" s="158">
        <v>2.8699999999999982E-4</v>
      </c>
      <c r="E440" s="13">
        <v>100742.58868000002</v>
      </c>
      <c r="F440" s="13">
        <v>345945.20799999998</v>
      </c>
      <c r="G440" s="13">
        <v>-177041.74919999999</v>
      </c>
      <c r="H440" s="13"/>
      <c r="I440" s="13">
        <v>0</v>
      </c>
      <c r="J440" s="13">
        <v>0</v>
      </c>
      <c r="K440" s="13">
        <v>0</v>
      </c>
      <c r="L440" s="13">
        <v>0</v>
      </c>
      <c r="M440" s="13"/>
      <c r="N440" s="13">
        <v>19344.887999999999</v>
      </c>
      <c r="O440" s="13">
        <v>412149.38319999998</v>
      </c>
      <c r="P440" s="13">
        <v>0</v>
      </c>
      <c r="Q440" s="13">
        <v>1476</v>
      </c>
      <c r="R440" s="13"/>
      <c r="S440" s="13">
        <v>11099.594799999999</v>
      </c>
      <c r="T440" s="13">
        <v>-370</v>
      </c>
      <c r="U440" s="13">
        <v>10729.594799999999</v>
      </c>
    </row>
    <row r="441" spans="1:21">
      <c r="A441" s="9">
        <v>94547</v>
      </c>
      <c r="B441" t="s">
        <v>469</v>
      </c>
      <c r="C441" s="158">
        <v>1.3999998600000138E-5</v>
      </c>
      <c r="D441" s="158">
        <v>1.4999999999999994E-5</v>
      </c>
      <c r="E441" s="13">
        <v>6992.8300000000008</v>
      </c>
      <c r="F441" s="13">
        <v>18080.760000000002</v>
      </c>
      <c r="G441" s="13">
        <v>-8256.4439999999995</v>
      </c>
      <c r="H441" s="13"/>
      <c r="I441" s="13">
        <v>0</v>
      </c>
      <c r="J441" s="13">
        <v>0</v>
      </c>
      <c r="K441" s="13">
        <v>0</v>
      </c>
      <c r="L441" s="13">
        <v>207</v>
      </c>
      <c r="M441" s="13"/>
      <c r="N441" s="13">
        <v>902.16</v>
      </c>
      <c r="O441" s="13">
        <v>19220.824000000001</v>
      </c>
      <c r="P441" s="13">
        <v>0</v>
      </c>
      <c r="Q441" s="13">
        <v>0</v>
      </c>
      <c r="R441" s="13"/>
      <c r="S441" s="13">
        <v>517.63599999999997</v>
      </c>
      <c r="T441" s="13">
        <v>52</v>
      </c>
      <c r="U441" s="13">
        <v>569.63599999999997</v>
      </c>
    </row>
    <row r="442" spans="1:21">
      <c r="A442" s="9">
        <v>94551</v>
      </c>
      <c r="B442" t="s">
        <v>470</v>
      </c>
      <c r="C442" s="158">
        <v>4.4999995500000448E-5</v>
      </c>
      <c r="D442" s="158">
        <v>3.7999999999999982E-5</v>
      </c>
      <c r="E442" s="13">
        <v>17820.12</v>
      </c>
      <c r="F442" s="13">
        <v>45804.592000000004</v>
      </c>
      <c r="G442" s="13">
        <v>-26538.570000000003</v>
      </c>
      <c r="H442" s="13"/>
      <c r="I442" s="13">
        <v>0</v>
      </c>
      <c r="J442" s="13">
        <v>0</v>
      </c>
      <c r="K442" s="13">
        <v>0</v>
      </c>
      <c r="L442" s="13">
        <v>6791</v>
      </c>
      <c r="M442" s="13"/>
      <c r="N442" s="13">
        <v>2899.8</v>
      </c>
      <c r="O442" s="13">
        <v>61781.22</v>
      </c>
      <c r="P442" s="13">
        <v>0</v>
      </c>
      <c r="Q442" s="13">
        <v>0</v>
      </c>
      <c r="R442" s="13"/>
      <c r="S442" s="13">
        <v>1663.8300000000002</v>
      </c>
      <c r="T442" s="13">
        <v>1702</v>
      </c>
      <c r="U442" s="13">
        <v>3365.83</v>
      </c>
    </row>
    <row r="443" spans="1:21">
      <c r="A443" s="9">
        <v>94601</v>
      </c>
      <c r="B443" t="s">
        <v>471</v>
      </c>
      <c r="C443" s="158">
        <v>1.0158998984100098E-3</v>
      </c>
      <c r="D443" s="158">
        <v>1.0259999999999994E-3</v>
      </c>
      <c r="E443" s="13">
        <v>419854.79860000004</v>
      </c>
      <c r="F443" s="13">
        <v>1236723.9839999999</v>
      </c>
      <c r="G443" s="13">
        <v>-599122.96139999991</v>
      </c>
      <c r="H443" s="13"/>
      <c r="I443" s="13">
        <v>0</v>
      </c>
      <c r="J443" s="13">
        <v>0</v>
      </c>
      <c r="K443" s="13">
        <v>0</v>
      </c>
      <c r="L443" s="13">
        <v>5323</v>
      </c>
      <c r="M443" s="13"/>
      <c r="N443" s="13">
        <v>65464.595999999998</v>
      </c>
      <c r="O443" s="13">
        <v>1394745.3643999998</v>
      </c>
      <c r="P443" s="13">
        <v>0</v>
      </c>
      <c r="Q443" s="13">
        <v>0</v>
      </c>
      <c r="R443" s="13"/>
      <c r="S443" s="13">
        <v>37561.886599999998</v>
      </c>
      <c r="T443" s="13">
        <v>1334</v>
      </c>
      <c r="U443" s="13">
        <v>38895.886599999998</v>
      </c>
    </row>
    <row r="444" spans="1:21">
      <c r="A444" s="9">
        <v>94604</v>
      </c>
      <c r="B444" t="s">
        <v>472</v>
      </c>
      <c r="C444" s="158">
        <v>2.8499997150000285E-5</v>
      </c>
      <c r="D444" s="158">
        <v>2.8999999999999983E-5</v>
      </c>
      <c r="E444" s="13">
        <v>11725.559999999998</v>
      </c>
      <c r="F444" s="13">
        <v>34956.135999999999</v>
      </c>
      <c r="G444" s="13">
        <v>-16807.761000000002</v>
      </c>
      <c r="H444" s="13"/>
      <c r="I444" s="13">
        <v>0</v>
      </c>
      <c r="J444" s="13">
        <v>0</v>
      </c>
      <c r="K444" s="13">
        <v>0</v>
      </c>
      <c r="L444" s="13">
        <v>0</v>
      </c>
      <c r="M444" s="13"/>
      <c r="N444" s="13">
        <v>1836.5400000000002</v>
      </c>
      <c r="O444" s="13">
        <v>39128.106</v>
      </c>
      <c r="P444" s="13">
        <v>0</v>
      </c>
      <c r="Q444" s="13">
        <v>104</v>
      </c>
      <c r="R444" s="13"/>
      <c r="S444" s="13">
        <v>1053.759</v>
      </c>
      <c r="T444" s="13">
        <v>-26</v>
      </c>
      <c r="U444" s="13">
        <v>1027.759</v>
      </c>
    </row>
    <row r="445" spans="1:21">
      <c r="A445" s="9">
        <v>94606</v>
      </c>
      <c r="B445" t="s">
        <v>473</v>
      </c>
      <c r="C445" s="158">
        <v>3.1529996847000315E-4</v>
      </c>
      <c r="D445" s="158">
        <v>3.529999999999998E-4</v>
      </c>
      <c r="E445" s="13">
        <v>125290.88</v>
      </c>
      <c r="F445" s="13">
        <v>425500.55200000003</v>
      </c>
      <c r="G445" s="13">
        <v>-185946.91380000001</v>
      </c>
      <c r="H445" s="13"/>
      <c r="I445" s="13">
        <v>0</v>
      </c>
      <c r="J445" s="13">
        <v>0</v>
      </c>
      <c r="K445" s="13">
        <v>0</v>
      </c>
      <c r="L445" s="13">
        <v>0</v>
      </c>
      <c r="M445" s="13"/>
      <c r="N445" s="13">
        <v>20317.932000000001</v>
      </c>
      <c r="O445" s="13">
        <v>432880.41480000003</v>
      </c>
      <c r="P445" s="13">
        <v>0</v>
      </c>
      <c r="Q445" s="13">
        <v>35675</v>
      </c>
      <c r="R445" s="13"/>
      <c r="S445" s="13">
        <v>11657.9022</v>
      </c>
      <c r="T445" s="13">
        <v>-8941</v>
      </c>
      <c r="U445" s="13">
        <v>2716.9022000000004</v>
      </c>
    </row>
    <row r="446" spans="1:21">
      <c r="A446" s="9">
        <v>94611</v>
      </c>
      <c r="B446" t="s">
        <v>474</v>
      </c>
      <c r="C446" s="158">
        <v>4.5519995448000452E-4</v>
      </c>
      <c r="D446" s="158">
        <v>4.669999999999997E-4</v>
      </c>
      <c r="E446" s="13">
        <v>181585.10956800001</v>
      </c>
      <c r="F446" s="13">
        <v>562914.32799999998</v>
      </c>
      <c r="G446" s="13">
        <v>-268452.37920000002</v>
      </c>
      <c r="H446" s="13"/>
      <c r="I446" s="13">
        <v>0</v>
      </c>
      <c r="J446" s="13">
        <v>0</v>
      </c>
      <c r="K446" s="13">
        <v>0</v>
      </c>
      <c r="L446" s="13">
        <v>0</v>
      </c>
      <c r="M446" s="13"/>
      <c r="N446" s="13">
        <v>29333.088</v>
      </c>
      <c r="O446" s="13">
        <v>624951.36320000002</v>
      </c>
      <c r="P446" s="13">
        <v>0</v>
      </c>
      <c r="Q446" s="13">
        <v>9855</v>
      </c>
      <c r="R446" s="13"/>
      <c r="S446" s="13">
        <v>16830.5648</v>
      </c>
      <c r="T446" s="13">
        <v>-2470</v>
      </c>
      <c r="U446" s="13">
        <v>14360.5648</v>
      </c>
    </row>
    <row r="447" spans="1:21">
      <c r="A447" s="9">
        <v>94621</v>
      </c>
      <c r="B447" t="s">
        <v>475</v>
      </c>
      <c r="C447" s="158">
        <v>1.9419998058000192E-4</v>
      </c>
      <c r="D447" s="158">
        <v>1.709999999999999E-4</v>
      </c>
      <c r="E447" s="13">
        <v>81888.778464000003</v>
      </c>
      <c r="F447" s="13">
        <v>206120.66400000002</v>
      </c>
      <c r="G447" s="13">
        <v>-114528.6732</v>
      </c>
      <c r="H447" s="13"/>
      <c r="I447" s="13">
        <v>0</v>
      </c>
      <c r="J447" s="13">
        <v>0</v>
      </c>
      <c r="K447" s="13">
        <v>0</v>
      </c>
      <c r="L447" s="13">
        <v>26541</v>
      </c>
      <c r="M447" s="13"/>
      <c r="N447" s="13">
        <v>12514.248</v>
      </c>
      <c r="O447" s="13">
        <v>266620.28720000002</v>
      </c>
      <c r="P447" s="13">
        <v>0</v>
      </c>
      <c r="Q447" s="13">
        <v>0</v>
      </c>
      <c r="R447" s="13"/>
      <c r="S447" s="13">
        <v>7180.3508000000002</v>
      </c>
      <c r="T447" s="13">
        <v>6652</v>
      </c>
      <c r="U447" s="13">
        <v>13832.3508</v>
      </c>
    </row>
    <row r="448" spans="1:21">
      <c r="A448" s="9">
        <v>94631</v>
      </c>
      <c r="B448" t="s">
        <v>476</v>
      </c>
      <c r="C448" s="158">
        <v>4.1299995870000409E-5</v>
      </c>
      <c r="D448" s="158">
        <v>4.1999999999999971E-5</v>
      </c>
      <c r="E448" s="13">
        <v>19541.239999999998</v>
      </c>
      <c r="F448" s="13">
        <v>50626.127999999997</v>
      </c>
      <c r="G448" s="13">
        <v>-24356.5098</v>
      </c>
      <c r="H448" s="13"/>
      <c r="I448" s="13">
        <v>0</v>
      </c>
      <c r="J448" s="13">
        <v>0</v>
      </c>
      <c r="K448" s="13">
        <v>0</v>
      </c>
      <c r="L448" s="13">
        <v>1915</v>
      </c>
      <c r="M448" s="13"/>
      <c r="N448" s="13">
        <v>2661.3719999999998</v>
      </c>
      <c r="O448" s="13">
        <v>56701.430800000002</v>
      </c>
      <c r="P448" s="13">
        <v>0</v>
      </c>
      <c r="Q448" s="13">
        <v>0</v>
      </c>
      <c r="R448" s="13"/>
      <c r="S448" s="13">
        <v>1527.0262</v>
      </c>
      <c r="T448" s="13">
        <v>480</v>
      </c>
      <c r="U448" s="13">
        <v>2007.0262</v>
      </c>
    </row>
    <row r="449" spans="1:21">
      <c r="A449" s="9">
        <v>94641</v>
      </c>
      <c r="B449" t="s">
        <v>477</v>
      </c>
      <c r="C449" s="158">
        <v>5.0999994900000508E-6</v>
      </c>
      <c r="D449" s="158">
        <v>4.999999999999997E-6</v>
      </c>
      <c r="E449" s="13">
        <v>4825.88</v>
      </c>
      <c r="F449" s="13">
        <v>6026.92</v>
      </c>
      <c r="G449" s="13">
        <v>-3007.7046</v>
      </c>
      <c r="H449" s="13"/>
      <c r="I449" s="13">
        <v>0</v>
      </c>
      <c r="J449" s="13">
        <v>0</v>
      </c>
      <c r="K449" s="13">
        <v>0</v>
      </c>
      <c r="L449" s="13">
        <v>2346</v>
      </c>
      <c r="M449" s="13"/>
      <c r="N449" s="13">
        <v>328.64400000000001</v>
      </c>
      <c r="O449" s="13">
        <v>7001.8716000000004</v>
      </c>
      <c r="P449" s="13">
        <v>0</v>
      </c>
      <c r="Q449" s="13">
        <v>0</v>
      </c>
      <c r="R449" s="13"/>
      <c r="S449" s="13">
        <v>188.56740000000002</v>
      </c>
      <c r="T449" s="13">
        <v>588</v>
      </c>
      <c r="U449" s="13">
        <v>776.56740000000002</v>
      </c>
    </row>
    <row r="450" spans="1:21">
      <c r="A450" s="9">
        <v>94701</v>
      </c>
      <c r="B450" t="s">
        <v>478</v>
      </c>
      <c r="C450" s="158">
        <v>2.4744997525500247E-3</v>
      </c>
      <c r="D450" s="158">
        <v>2.4319999999999988E-3</v>
      </c>
      <c r="E450" s="13">
        <v>987431.3031759999</v>
      </c>
      <c r="F450" s="13">
        <v>2931493.8880000003</v>
      </c>
      <c r="G450" s="13">
        <v>-1459326.4770000002</v>
      </c>
      <c r="H450" s="13"/>
      <c r="I450" s="13">
        <v>0</v>
      </c>
      <c r="J450" s="13">
        <v>0</v>
      </c>
      <c r="K450" s="13">
        <v>0</v>
      </c>
      <c r="L450" s="13">
        <v>49460</v>
      </c>
      <c r="M450" s="13"/>
      <c r="N450" s="13">
        <v>159456.78</v>
      </c>
      <c r="O450" s="13">
        <v>3397280.642</v>
      </c>
      <c r="P450" s="13">
        <v>0</v>
      </c>
      <c r="Q450" s="13">
        <v>0</v>
      </c>
      <c r="R450" s="13"/>
      <c r="S450" s="13">
        <v>91492.163</v>
      </c>
      <c r="T450" s="13">
        <v>12396</v>
      </c>
      <c r="U450" s="13">
        <v>103888.163</v>
      </c>
    </row>
    <row r="451" spans="1:21">
      <c r="A451" s="9">
        <v>94704</v>
      </c>
      <c r="B451" t="s">
        <v>479</v>
      </c>
      <c r="C451" s="158">
        <v>1.1099998890000111E-5</v>
      </c>
      <c r="D451" s="158">
        <v>1.0999999999999993E-5</v>
      </c>
      <c r="E451" s="13">
        <v>4550.6299999999992</v>
      </c>
      <c r="F451" s="13">
        <v>13259.224</v>
      </c>
      <c r="G451" s="13">
        <v>-6546.1806000000006</v>
      </c>
      <c r="H451" s="13"/>
      <c r="I451" s="13">
        <v>0</v>
      </c>
      <c r="J451" s="13">
        <v>0</v>
      </c>
      <c r="K451" s="13">
        <v>0</v>
      </c>
      <c r="L451" s="13">
        <v>231</v>
      </c>
      <c r="M451" s="13"/>
      <c r="N451" s="13">
        <v>715.28399999999999</v>
      </c>
      <c r="O451" s="13">
        <v>15239.367600000001</v>
      </c>
      <c r="P451" s="13">
        <v>0</v>
      </c>
      <c r="Q451" s="13">
        <v>0</v>
      </c>
      <c r="R451" s="13"/>
      <c r="S451" s="13">
        <v>410.41140000000001</v>
      </c>
      <c r="T451" s="13">
        <v>58</v>
      </c>
      <c r="U451" s="13">
        <v>468.41140000000001</v>
      </c>
    </row>
    <row r="452" spans="1:21">
      <c r="A452" s="9">
        <v>94711</v>
      </c>
      <c r="B452" t="s">
        <v>480</v>
      </c>
      <c r="C452" s="158">
        <v>3.2749996725000321E-4</v>
      </c>
      <c r="D452" s="158">
        <v>3.4899999999999981E-4</v>
      </c>
      <c r="E452" s="13">
        <v>142758.20007200001</v>
      </c>
      <c r="F452" s="13">
        <v>420679.016</v>
      </c>
      <c r="G452" s="13">
        <v>-193141.815</v>
      </c>
      <c r="H452" s="13"/>
      <c r="I452" s="13">
        <v>0</v>
      </c>
      <c r="J452" s="13">
        <v>0</v>
      </c>
      <c r="K452" s="13">
        <v>0</v>
      </c>
      <c r="L452" s="13">
        <v>0</v>
      </c>
      <c r="M452" s="13"/>
      <c r="N452" s="13">
        <v>21104.1</v>
      </c>
      <c r="O452" s="13">
        <v>449629.99</v>
      </c>
      <c r="P452" s="13">
        <v>0</v>
      </c>
      <c r="Q452" s="13">
        <v>9947</v>
      </c>
      <c r="R452" s="13"/>
      <c r="S452" s="13">
        <v>12108.985000000001</v>
      </c>
      <c r="T452" s="13">
        <v>-2493</v>
      </c>
      <c r="U452" s="13">
        <v>9615.9850000000006</v>
      </c>
    </row>
    <row r="453" spans="1:21">
      <c r="A453" s="9">
        <v>94801</v>
      </c>
      <c r="B453" t="s">
        <v>481</v>
      </c>
      <c r="C453" s="158">
        <v>7.0549992945000692E-4</v>
      </c>
      <c r="D453" s="158">
        <v>7.1799999999999956E-4</v>
      </c>
      <c r="E453" s="13">
        <v>319589.30307999998</v>
      </c>
      <c r="F453" s="13">
        <v>865465.71199999994</v>
      </c>
      <c r="G453" s="13">
        <v>-416065.80299999996</v>
      </c>
      <c r="H453" s="13"/>
      <c r="I453" s="13">
        <v>0</v>
      </c>
      <c r="J453" s="13">
        <v>0</v>
      </c>
      <c r="K453" s="13">
        <v>0</v>
      </c>
      <c r="L453" s="13">
        <v>20812</v>
      </c>
      <c r="M453" s="13"/>
      <c r="N453" s="13">
        <v>45462.42</v>
      </c>
      <c r="O453" s="13">
        <v>968592.2379999999</v>
      </c>
      <c r="P453" s="13">
        <v>0</v>
      </c>
      <c r="Q453" s="13">
        <v>0</v>
      </c>
      <c r="R453" s="13"/>
      <c r="S453" s="13">
        <v>26085.156999999999</v>
      </c>
      <c r="T453" s="13">
        <v>5216</v>
      </c>
      <c r="U453" s="13">
        <v>31301.156999999999</v>
      </c>
    </row>
    <row r="454" spans="1:21">
      <c r="A454" s="9">
        <v>94804</v>
      </c>
      <c r="B454" t="s">
        <v>482</v>
      </c>
      <c r="C454" s="158">
        <v>5.9999994000000598E-6</v>
      </c>
      <c r="D454" s="158">
        <v>0</v>
      </c>
      <c r="E454" s="13">
        <v>3775.3399999999997</v>
      </c>
      <c r="F454" s="13">
        <v>0</v>
      </c>
      <c r="G454" s="13">
        <v>-3538.4760000000001</v>
      </c>
      <c r="H454" s="13"/>
      <c r="I454" s="13">
        <v>0</v>
      </c>
      <c r="J454" s="13">
        <v>0</v>
      </c>
      <c r="K454" s="13">
        <v>0</v>
      </c>
      <c r="L454" s="13">
        <v>6907</v>
      </c>
      <c r="M454" s="13"/>
      <c r="N454" s="13">
        <v>386.64</v>
      </c>
      <c r="O454" s="13">
        <v>8237.496000000001</v>
      </c>
      <c r="P454" s="13">
        <v>0</v>
      </c>
      <c r="Q454" s="13">
        <v>0</v>
      </c>
      <c r="R454" s="13"/>
      <c r="S454" s="13">
        <v>221.84399999999999</v>
      </c>
      <c r="T454" s="13">
        <v>1731</v>
      </c>
      <c r="U454" s="13">
        <v>1952.8440000000001</v>
      </c>
    </row>
    <row r="455" spans="1:21">
      <c r="A455" s="9">
        <v>94812</v>
      </c>
      <c r="B455" t="s">
        <v>483</v>
      </c>
      <c r="C455" s="158">
        <v>2.7699997230000275E-5</v>
      </c>
      <c r="D455" s="158">
        <v>2.7999999999999983E-5</v>
      </c>
      <c r="E455" s="13">
        <v>13052.500000000002</v>
      </c>
      <c r="F455" s="13">
        <v>33750.752</v>
      </c>
      <c r="G455" s="13">
        <v>-16335.9642</v>
      </c>
      <c r="H455" s="13"/>
      <c r="I455" s="13">
        <v>0</v>
      </c>
      <c r="J455" s="13">
        <v>0</v>
      </c>
      <c r="K455" s="13">
        <v>0</v>
      </c>
      <c r="L455" s="13">
        <v>1404</v>
      </c>
      <c r="M455" s="13"/>
      <c r="N455" s="13">
        <v>1784.9879999999998</v>
      </c>
      <c r="O455" s="13">
        <v>38029.773199999996</v>
      </c>
      <c r="P455" s="13">
        <v>0</v>
      </c>
      <c r="Q455" s="13">
        <v>0</v>
      </c>
      <c r="R455" s="13"/>
      <c r="S455" s="13">
        <v>1024.1797999999999</v>
      </c>
      <c r="T455" s="13">
        <v>352</v>
      </c>
      <c r="U455" s="13">
        <v>1376.1797999999999</v>
      </c>
    </row>
    <row r="456" spans="1:21">
      <c r="A456" s="9">
        <v>94901</v>
      </c>
      <c r="B456" t="s">
        <v>484</v>
      </c>
      <c r="C456" s="158">
        <v>6.8738993126100673E-3</v>
      </c>
      <c r="D456" s="158">
        <v>6.8689999999999966E-3</v>
      </c>
      <c r="E456" s="13">
        <v>2753862.9487280003</v>
      </c>
      <c r="F456" s="13">
        <v>8279782.6960000005</v>
      </c>
      <c r="G456" s="13">
        <v>-4053855.0293999999</v>
      </c>
      <c r="H456" s="13"/>
      <c r="I456" s="13">
        <v>0</v>
      </c>
      <c r="J456" s="13">
        <v>0</v>
      </c>
      <c r="K456" s="13">
        <v>0</v>
      </c>
      <c r="L456" s="13">
        <v>37031</v>
      </c>
      <c r="M456" s="13"/>
      <c r="N456" s="13">
        <v>442954.11599999998</v>
      </c>
      <c r="O456" s="13">
        <v>9437287.2923999988</v>
      </c>
      <c r="P456" s="13">
        <v>0</v>
      </c>
      <c r="Q456" s="13">
        <v>0</v>
      </c>
      <c r="R456" s="13"/>
      <c r="S456" s="13">
        <v>254155.57859999998</v>
      </c>
      <c r="T456" s="13">
        <v>9281</v>
      </c>
      <c r="U456" s="13">
        <v>263436.57860000001</v>
      </c>
    </row>
    <row r="457" spans="1:21">
      <c r="A457" s="9">
        <v>94908</v>
      </c>
      <c r="B457" t="s">
        <v>485</v>
      </c>
      <c r="C457" s="158">
        <v>4.429999557000044E-5</v>
      </c>
      <c r="D457" s="158">
        <v>4.699999999999997E-5</v>
      </c>
      <c r="E457" s="13">
        <v>14997.839999999998</v>
      </c>
      <c r="F457" s="13">
        <v>56653.047999999995</v>
      </c>
      <c r="G457" s="13">
        <v>-26125.747800000001</v>
      </c>
      <c r="H457" s="13"/>
      <c r="I457" s="13">
        <v>0</v>
      </c>
      <c r="J457" s="13">
        <v>0</v>
      </c>
      <c r="K457" s="13">
        <v>0</v>
      </c>
      <c r="L457" s="13">
        <v>0</v>
      </c>
      <c r="M457" s="13"/>
      <c r="N457" s="13">
        <v>2854.692</v>
      </c>
      <c r="O457" s="13">
        <v>60820.178800000002</v>
      </c>
      <c r="P457" s="13">
        <v>0</v>
      </c>
      <c r="Q457" s="13">
        <v>4592</v>
      </c>
      <c r="R457" s="13"/>
      <c r="S457" s="13">
        <v>1637.9482</v>
      </c>
      <c r="T457" s="13">
        <v>-1151</v>
      </c>
      <c r="U457" s="13">
        <v>486.94820000000004</v>
      </c>
    </row>
    <row r="458" spans="1:21">
      <c r="A458" s="9">
        <v>94911</v>
      </c>
      <c r="B458" t="s">
        <v>486</v>
      </c>
      <c r="C458" s="158">
        <v>2.813399718660028E-3</v>
      </c>
      <c r="D458" s="158">
        <v>2.8689999999999983E-3</v>
      </c>
      <c r="E458" s="13">
        <v>1140917.740152</v>
      </c>
      <c r="F458" s="13">
        <v>3458246.696</v>
      </c>
      <c r="G458" s="13">
        <v>-1659191.3964000002</v>
      </c>
      <c r="H458" s="13"/>
      <c r="I458" s="13">
        <v>0</v>
      </c>
      <c r="J458" s="13">
        <v>0</v>
      </c>
      <c r="K458" s="13">
        <v>0</v>
      </c>
      <c r="L458" s="13">
        <v>0</v>
      </c>
      <c r="M458" s="13"/>
      <c r="N458" s="13">
        <v>181295.49600000001</v>
      </c>
      <c r="O458" s="13">
        <v>3862561.8744000001</v>
      </c>
      <c r="P458" s="13">
        <v>0</v>
      </c>
      <c r="Q458" s="13">
        <v>29334</v>
      </c>
      <c r="R458" s="13"/>
      <c r="S458" s="13">
        <v>104022.65160000001</v>
      </c>
      <c r="T458" s="13">
        <v>-7352</v>
      </c>
      <c r="U458" s="13">
        <v>96670.651600000012</v>
      </c>
    </row>
    <row r="459" spans="1:21">
      <c r="A459" s="9">
        <v>94917</v>
      </c>
      <c r="B459" t="s">
        <v>487</v>
      </c>
      <c r="C459" s="158">
        <v>4.1399995860000401E-5</v>
      </c>
      <c r="D459" s="158">
        <v>4.1999999999999971E-5</v>
      </c>
      <c r="E459" s="13">
        <v>27687.879999999997</v>
      </c>
      <c r="F459" s="13">
        <v>50626.127999999997</v>
      </c>
      <c r="G459" s="13">
        <v>-24415.484399999998</v>
      </c>
      <c r="H459" s="13"/>
      <c r="I459" s="13">
        <v>0</v>
      </c>
      <c r="J459" s="13">
        <v>0</v>
      </c>
      <c r="K459" s="13">
        <v>0</v>
      </c>
      <c r="L459" s="13">
        <v>8495</v>
      </c>
      <c r="M459" s="13"/>
      <c r="N459" s="13">
        <v>2667.8159999999998</v>
      </c>
      <c r="O459" s="13">
        <v>56838.722399999999</v>
      </c>
      <c r="P459" s="13">
        <v>0</v>
      </c>
      <c r="Q459" s="13">
        <v>0</v>
      </c>
      <c r="R459" s="13"/>
      <c r="S459" s="13">
        <v>1530.7235999999998</v>
      </c>
      <c r="T459" s="13">
        <v>2129</v>
      </c>
      <c r="U459" s="13">
        <v>3659.7235999999998</v>
      </c>
    </row>
    <row r="460" spans="1:21">
      <c r="A460" s="9">
        <v>94921</v>
      </c>
      <c r="B460" t="s">
        <v>488</v>
      </c>
      <c r="C460" s="158">
        <v>4.0538995946100406E-3</v>
      </c>
      <c r="D460" s="158">
        <v>3.9409999999999983E-3</v>
      </c>
      <c r="E460" s="13">
        <v>1355408.7452159999</v>
      </c>
      <c r="F460" s="13">
        <v>4750418.3440000005</v>
      </c>
      <c r="G460" s="13">
        <v>-2390771.3094000001</v>
      </c>
      <c r="H460" s="13"/>
      <c r="I460" s="13">
        <v>0</v>
      </c>
      <c r="J460" s="13">
        <v>0</v>
      </c>
      <c r="K460" s="13">
        <v>0</v>
      </c>
      <c r="L460" s="13">
        <v>0</v>
      </c>
      <c r="M460" s="13"/>
      <c r="N460" s="13">
        <v>261233.31599999999</v>
      </c>
      <c r="O460" s="13">
        <v>5565664.1724000005</v>
      </c>
      <c r="P460" s="13">
        <v>0</v>
      </c>
      <c r="Q460" s="13">
        <v>86974</v>
      </c>
      <c r="R460" s="13"/>
      <c r="S460" s="13">
        <v>149888.89860000001</v>
      </c>
      <c r="T460" s="13">
        <v>-21798</v>
      </c>
      <c r="U460" s="13">
        <v>128090.89860000001</v>
      </c>
    </row>
    <row r="461" spans="1:21">
      <c r="A461" s="9">
        <v>94923</v>
      </c>
      <c r="B461" t="s">
        <v>489</v>
      </c>
      <c r="C461" s="158">
        <v>3.0799996920000308E-5</v>
      </c>
      <c r="D461" s="158">
        <v>3.2999999999999982E-5</v>
      </c>
      <c r="E461" s="13">
        <v>14375.97</v>
      </c>
      <c r="F461" s="13">
        <v>39777.672000000006</v>
      </c>
      <c r="G461" s="13">
        <v>-18164.176800000001</v>
      </c>
      <c r="H461" s="13"/>
      <c r="I461" s="13">
        <v>0</v>
      </c>
      <c r="J461" s="13">
        <v>0</v>
      </c>
      <c r="K461" s="13">
        <v>0</v>
      </c>
      <c r="L461" s="13">
        <v>0</v>
      </c>
      <c r="M461" s="13"/>
      <c r="N461" s="13">
        <v>1984.7520000000002</v>
      </c>
      <c r="O461" s="13">
        <v>42285.812800000007</v>
      </c>
      <c r="P461" s="13">
        <v>0</v>
      </c>
      <c r="Q461" s="13">
        <v>347</v>
      </c>
      <c r="R461" s="13"/>
      <c r="S461" s="13">
        <v>1138.7992000000002</v>
      </c>
      <c r="T461" s="13">
        <v>-87</v>
      </c>
      <c r="U461" s="13">
        <v>1051.7992000000002</v>
      </c>
    </row>
    <row r="462" spans="1:21">
      <c r="A462" s="9">
        <v>94927</v>
      </c>
      <c r="B462" t="s">
        <v>490</v>
      </c>
      <c r="C462" s="158">
        <v>3.4399996560000348E-5</v>
      </c>
      <c r="D462" s="158">
        <v>3.4999999999999977E-5</v>
      </c>
      <c r="E462" s="13">
        <v>14171.620000000003</v>
      </c>
      <c r="F462" s="13">
        <v>42188.439999999995</v>
      </c>
      <c r="G462" s="13">
        <v>-20287.262400000003</v>
      </c>
      <c r="H462" s="13"/>
      <c r="I462" s="13">
        <v>0</v>
      </c>
      <c r="J462" s="13">
        <v>0</v>
      </c>
      <c r="K462" s="13">
        <v>0</v>
      </c>
      <c r="L462" s="13">
        <v>0</v>
      </c>
      <c r="M462" s="13"/>
      <c r="N462" s="13">
        <v>2216.7360000000003</v>
      </c>
      <c r="O462" s="13">
        <v>47228.310400000002</v>
      </c>
      <c r="P462" s="13">
        <v>0</v>
      </c>
      <c r="Q462" s="13">
        <v>104</v>
      </c>
      <c r="R462" s="13"/>
      <c r="S462" s="13">
        <v>1271.9056</v>
      </c>
      <c r="T462" s="13">
        <v>-26</v>
      </c>
      <c r="U462" s="13">
        <v>1245.9056</v>
      </c>
    </row>
    <row r="463" spans="1:21">
      <c r="A463" s="9">
        <v>94931</v>
      </c>
      <c r="B463" t="s">
        <v>491</v>
      </c>
      <c r="C463" s="158">
        <v>2.3149997685000228E-4</v>
      </c>
      <c r="D463" s="158">
        <v>2.4099999999999984E-4</v>
      </c>
      <c r="E463" s="13">
        <v>84715.538079999998</v>
      </c>
      <c r="F463" s="13">
        <v>290497.54399999999</v>
      </c>
      <c r="G463" s="13">
        <v>-136526.19899999999</v>
      </c>
      <c r="H463" s="13"/>
      <c r="I463" s="13">
        <v>0</v>
      </c>
      <c r="J463" s="13">
        <v>0</v>
      </c>
      <c r="K463" s="13">
        <v>0</v>
      </c>
      <c r="L463" s="13">
        <v>0</v>
      </c>
      <c r="M463" s="13"/>
      <c r="N463" s="13">
        <v>14917.859999999999</v>
      </c>
      <c r="O463" s="13">
        <v>317830.054</v>
      </c>
      <c r="P463" s="13">
        <v>0</v>
      </c>
      <c r="Q463" s="13">
        <v>14488</v>
      </c>
      <c r="R463" s="13"/>
      <c r="S463" s="13">
        <v>8559.4809999999998</v>
      </c>
      <c r="T463" s="13">
        <v>-3631</v>
      </c>
      <c r="U463" s="13">
        <v>4928.4809999999998</v>
      </c>
    </row>
    <row r="464" spans="1:21">
      <c r="A464" s="9">
        <v>94941</v>
      </c>
      <c r="B464" t="s">
        <v>492</v>
      </c>
      <c r="C464" s="158">
        <v>4.349999565000043E-4</v>
      </c>
      <c r="D464" s="158">
        <v>3.2699999999999976E-4</v>
      </c>
      <c r="E464" s="13">
        <v>182284.27</v>
      </c>
      <c r="F464" s="13">
        <v>394160.56799999997</v>
      </c>
      <c r="G464" s="13">
        <v>-256539.51</v>
      </c>
      <c r="H464" s="13"/>
      <c r="I464" s="13">
        <v>0</v>
      </c>
      <c r="J464" s="13">
        <v>0</v>
      </c>
      <c r="K464" s="13">
        <v>0</v>
      </c>
      <c r="L464" s="13">
        <v>112542</v>
      </c>
      <c r="M464" s="13"/>
      <c r="N464" s="13">
        <v>28031.4</v>
      </c>
      <c r="O464" s="13">
        <v>597218.46</v>
      </c>
      <c r="P464" s="13">
        <v>0</v>
      </c>
      <c r="Q464" s="13">
        <v>0</v>
      </c>
      <c r="R464" s="13"/>
      <c r="S464" s="13">
        <v>16083.69</v>
      </c>
      <c r="T464" s="13">
        <v>28206</v>
      </c>
      <c r="U464" s="13">
        <v>44289.69</v>
      </c>
    </row>
    <row r="465" spans="1:21">
      <c r="A465" s="9">
        <v>95001</v>
      </c>
      <c r="B465" t="s">
        <v>493</v>
      </c>
      <c r="C465" s="158">
        <v>2.3797997620200236E-3</v>
      </c>
      <c r="D465" s="158">
        <v>2.4759999999999986E-3</v>
      </c>
      <c r="E465" s="13">
        <v>1035267.562176</v>
      </c>
      <c r="F465" s="13">
        <v>2984530.784</v>
      </c>
      <c r="G465" s="13">
        <v>-1403477.5308000001</v>
      </c>
      <c r="H465" s="13"/>
      <c r="I465" s="13">
        <v>0</v>
      </c>
      <c r="J465" s="13">
        <v>0</v>
      </c>
      <c r="K465" s="13">
        <v>0</v>
      </c>
      <c r="L465" s="13">
        <v>0</v>
      </c>
      <c r="M465" s="13"/>
      <c r="N465" s="13">
        <v>153354.31200000001</v>
      </c>
      <c r="O465" s="13">
        <v>3267265.4967999998</v>
      </c>
      <c r="P465" s="13">
        <v>0</v>
      </c>
      <c r="Q465" s="13">
        <v>16084</v>
      </c>
      <c r="R465" s="13"/>
      <c r="S465" s="13">
        <v>87990.725200000001</v>
      </c>
      <c r="T465" s="13">
        <v>-4031</v>
      </c>
      <c r="U465" s="13">
        <v>83959.725200000001</v>
      </c>
    </row>
    <row r="466" spans="1:21">
      <c r="A466" s="9">
        <v>95002</v>
      </c>
      <c r="B466" t="s">
        <v>494</v>
      </c>
      <c r="C466" s="158">
        <v>1.98899980110002E-4</v>
      </c>
      <c r="D466" s="158">
        <v>1.999999999999999E-4</v>
      </c>
      <c r="E466" s="13">
        <v>86202.79</v>
      </c>
      <c r="F466" s="13">
        <v>241076.80000000002</v>
      </c>
      <c r="G466" s="13">
        <v>-117300.47940000001</v>
      </c>
      <c r="H466" s="13"/>
      <c r="I466" s="13">
        <v>0</v>
      </c>
      <c r="J466" s="13">
        <v>0</v>
      </c>
      <c r="K466" s="13">
        <v>0</v>
      </c>
      <c r="L466" s="13">
        <v>5087</v>
      </c>
      <c r="M466" s="13"/>
      <c r="N466" s="13">
        <v>12817.116</v>
      </c>
      <c r="O466" s="13">
        <v>273072.99239999999</v>
      </c>
      <c r="P466" s="13">
        <v>0</v>
      </c>
      <c r="Q466" s="13">
        <v>0</v>
      </c>
      <c r="R466" s="13"/>
      <c r="S466" s="13">
        <v>7354.1286</v>
      </c>
      <c r="T466" s="13">
        <v>1275</v>
      </c>
      <c r="U466" s="13">
        <v>8629.1286</v>
      </c>
    </row>
    <row r="467" spans="1:21">
      <c r="A467" s="9">
        <v>95005</v>
      </c>
      <c r="B467" t="s">
        <v>495</v>
      </c>
      <c r="C467" s="158">
        <v>2.2059997794000218E-4</v>
      </c>
      <c r="D467" s="158">
        <v>2.1599999999999986E-4</v>
      </c>
      <c r="E467" s="13">
        <v>102729.37999999999</v>
      </c>
      <c r="F467" s="13">
        <v>260362.94399999999</v>
      </c>
      <c r="G467" s="13">
        <v>-130097.9676</v>
      </c>
      <c r="H467" s="13"/>
      <c r="I467" s="13">
        <v>0</v>
      </c>
      <c r="J467" s="13">
        <v>0</v>
      </c>
      <c r="K467" s="13">
        <v>0</v>
      </c>
      <c r="L467" s="13">
        <v>16946</v>
      </c>
      <c r="M467" s="13"/>
      <c r="N467" s="13">
        <v>14215.464</v>
      </c>
      <c r="O467" s="13">
        <v>302865.2696</v>
      </c>
      <c r="P467" s="13">
        <v>0</v>
      </c>
      <c r="Q467" s="13">
        <v>0</v>
      </c>
      <c r="R467" s="13"/>
      <c r="S467" s="13">
        <v>8156.4643999999998</v>
      </c>
      <c r="T467" s="13">
        <v>4247</v>
      </c>
      <c r="U467" s="13">
        <v>12403.464400000001</v>
      </c>
    </row>
    <row r="468" spans="1:21">
      <c r="A468" s="9">
        <v>95008</v>
      </c>
      <c r="B468" t="s">
        <v>496</v>
      </c>
      <c r="C468" s="158">
        <v>1.2889998711000127E-4</v>
      </c>
      <c r="D468" s="158">
        <v>1.1299999999999993E-4</v>
      </c>
      <c r="E468" s="13">
        <v>62105.179999999993</v>
      </c>
      <c r="F468" s="13">
        <v>136208.39199999999</v>
      </c>
      <c r="G468" s="13">
        <v>-76018.259399999995</v>
      </c>
      <c r="H468" s="13"/>
      <c r="I468" s="13">
        <v>0</v>
      </c>
      <c r="J468" s="13">
        <v>0</v>
      </c>
      <c r="K468" s="13">
        <v>0</v>
      </c>
      <c r="L468" s="13">
        <v>24299</v>
      </c>
      <c r="M468" s="13"/>
      <c r="N468" s="13">
        <v>8306.3159999999989</v>
      </c>
      <c r="O468" s="13">
        <v>176968.87239999999</v>
      </c>
      <c r="P468" s="13">
        <v>0</v>
      </c>
      <c r="Q468" s="13">
        <v>0</v>
      </c>
      <c r="R468" s="13"/>
      <c r="S468" s="13">
        <v>4765.9485999999997</v>
      </c>
      <c r="T468" s="13">
        <v>6090</v>
      </c>
      <c r="U468" s="13">
        <v>10855.9486</v>
      </c>
    </row>
    <row r="469" spans="1:21">
      <c r="A469" s="9">
        <v>95009</v>
      </c>
      <c r="B469" t="s">
        <v>497</v>
      </c>
      <c r="C469" s="158">
        <v>2.9633997036600294E-3</v>
      </c>
      <c r="D469" s="158">
        <v>1.5049999999999992E-3</v>
      </c>
      <c r="E469" s="13">
        <v>1184648.82</v>
      </c>
      <c r="F469" s="13">
        <v>1814102.9200000002</v>
      </c>
      <c r="G469" s="13">
        <v>-1747653.2964000001</v>
      </c>
      <c r="H469" s="13"/>
      <c r="I469" s="13">
        <v>0</v>
      </c>
      <c r="J469" s="13">
        <v>0</v>
      </c>
      <c r="K469" s="13">
        <v>0</v>
      </c>
      <c r="L469" s="13">
        <v>1417515</v>
      </c>
      <c r="M469" s="13"/>
      <c r="N469" s="13">
        <v>190961.49600000001</v>
      </c>
      <c r="O469" s="13">
        <v>4068499.2744</v>
      </c>
      <c r="P469" s="13">
        <v>0</v>
      </c>
      <c r="Q469" s="13">
        <v>0</v>
      </c>
      <c r="R469" s="13"/>
      <c r="S469" s="13">
        <v>109568.7516</v>
      </c>
      <c r="T469" s="13">
        <v>355267</v>
      </c>
      <c r="U469" s="13">
        <v>464835.75160000002</v>
      </c>
    </row>
    <row r="470" spans="1:21">
      <c r="A470" s="9">
        <v>95011</v>
      </c>
      <c r="B470" t="s">
        <v>498</v>
      </c>
      <c r="C470" s="158">
        <v>1.8679998132000182E-4</v>
      </c>
      <c r="D470" s="158">
        <v>1.909999999999999E-4</v>
      </c>
      <c r="E470" s="13">
        <v>68807.335640000005</v>
      </c>
      <c r="F470" s="13">
        <v>230228.34400000001</v>
      </c>
      <c r="G470" s="13">
        <v>-110164.55279999999</v>
      </c>
      <c r="H470" s="13"/>
      <c r="I470" s="13">
        <v>0</v>
      </c>
      <c r="J470" s="13">
        <v>0</v>
      </c>
      <c r="K470" s="13">
        <v>0</v>
      </c>
      <c r="L470" s="13">
        <v>0</v>
      </c>
      <c r="M470" s="13"/>
      <c r="N470" s="13">
        <v>12037.392</v>
      </c>
      <c r="O470" s="13">
        <v>256460.70879999999</v>
      </c>
      <c r="P470" s="13">
        <v>0</v>
      </c>
      <c r="Q470" s="13">
        <v>7992</v>
      </c>
      <c r="R470" s="13"/>
      <c r="S470" s="13">
        <v>6906.7431999999999</v>
      </c>
      <c r="T470" s="13">
        <v>-2003</v>
      </c>
      <c r="U470" s="13">
        <v>4903.7431999999999</v>
      </c>
    </row>
    <row r="471" spans="1:21">
      <c r="A471" s="9">
        <v>95017</v>
      </c>
      <c r="B471" t="s">
        <v>499</v>
      </c>
      <c r="C471" s="158">
        <v>2.2899997710000228E-5</v>
      </c>
      <c r="D471" s="158">
        <v>1.699999999999999E-5</v>
      </c>
      <c r="E471" s="13">
        <v>10797.63</v>
      </c>
      <c r="F471" s="13">
        <v>20491.527999999998</v>
      </c>
      <c r="G471" s="13">
        <v>-13505.1834</v>
      </c>
      <c r="H471" s="13"/>
      <c r="I471" s="13">
        <v>0</v>
      </c>
      <c r="J471" s="13">
        <v>0</v>
      </c>
      <c r="K471" s="13">
        <v>0</v>
      </c>
      <c r="L471" s="13">
        <v>7090</v>
      </c>
      <c r="M471" s="13"/>
      <c r="N471" s="13">
        <v>1475.6760000000002</v>
      </c>
      <c r="O471" s="13">
        <v>31439.776400000002</v>
      </c>
      <c r="P471" s="13">
        <v>0</v>
      </c>
      <c r="Q471" s="13">
        <v>0</v>
      </c>
      <c r="R471" s="13"/>
      <c r="S471" s="13">
        <v>846.70460000000003</v>
      </c>
      <c r="T471" s="13">
        <v>1777</v>
      </c>
      <c r="U471" s="13">
        <v>2623.7046</v>
      </c>
    </row>
    <row r="472" spans="1:21">
      <c r="A472" s="9">
        <v>95101</v>
      </c>
      <c r="B472" t="s">
        <v>500</v>
      </c>
      <c r="C472" s="158">
        <v>7.7166992283300767E-3</v>
      </c>
      <c r="D472" s="158">
        <v>7.5269999999999964E-3</v>
      </c>
      <c r="E472" s="13">
        <v>2989453.9809279996</v>
      </c>
      <c r="F472" s="13">
        <v>9072925.3680000007</v>
      </c>
      <c r="G472" s="13">
        <v>-4550892.9582000002</v>
      </c>
      <c r="H472" s="13"/>
      <c r="I472" s="13">
        <v>0</v>
      </c>
      <c r="J472" s="13">
        <v>0</v>
      </c>
      <c r="K472" s="13">
        <v>0</v>
      </c>
      <c r="L472" s="13">
        <v>137499</v>
      </c>
      <c r="M472" s="13"/>
      <c r="N472" s="13">
        <v>497264.14799999999</v>
      </c>
      <c r="O472" s="13">
        <v>10594380.8972</v>
      </c>
      <c r="P472" s="13">
        <v>0</v>
      </c>
      <c r="Q472" s="13">
        <v>0</v>
      </c>
      <c r="R472" s="13"/>
      <c r="S472" s="13">
        <v>285317.26579999999</v>
      </c>
      <c r="T472" s="13">
        <v>34461</v>
      </c>
      <c r="U472" s="13">
        <v>319778.26579999999</v>
      </c>
    </row>
    <row r="473" spans="1:21">
      <c r="A473" s="9">
        <v>95103</v>
      </c>
      <c r="B473" t="s">
        <v>501</v>
      </c>
      <c r="C473" s="158">
        <v>5.8499994150000573E-5</v>
      </c>
      <c r="D473" s="158">
        <v>0</v>
      </c>
      <c r="E473" s="13">
        <v>20696.849999999999</v>
      </c>
      <c r="F473" s="13">
        <v>0</v>
      </c>
      <c r="G473" s="13">
        <v>-34500.140999999996</v>
      </c>
      <c r="H473" s="13"/>
      <c r="I473" s="13">
        <v>0</v>
      </c>
      <c r="J473" s="13">
        <v>0</v>
      </c>
      <c r="K473" s="13">
        <v>0</v>
      </c>
      <c r="L473" s="13">
        <v>54467</v>
      </c>
      <c r="M473" s="13"/>
      <c r="N473" s="13">
        <v>3769.74</v>
      </c>
      <c r="O473" s="13">
        <v>80315.585999999996</v>
      </c>
      <c r="P473" s="13">
        <v>0</v>
      </c>
      <c r="Q473" s="13">
        <v>0</v>
      </c>
      <c r="R473" s="13"/>
      <c r="S473" s="13">
        <v>2162.9789999999998</v>
      </c>
      <c r="T473" s="13">
        <v>13651</v>
      </c>
      <c r="U473" s="13">
        <v>15813.978999999999</v>
      </c>
    </row>
    <row r="474" spans="1:21">
      <c r="A474" s="9">
        <v>95104</v>
      </c>
      <c r="B474" t="s">
        <v>502</v>
      </c>
      <c r="C474" s="158">
        <v>9.2499990750000903E-5</v>
      </c>
      <c r="D474" s="158">
        <v>9.4999999999999951E-5</v>
      </c>
      <c r="E474" s="13">
        <v>46399.71</v>
      </c>
      <c r="F474" s="13">
        <v>114511.48000000001</v>
      </c>
      <c r="G474" s="13">
        <v>-54551.504999999997</v>
      </c>
      <c r="H474" s="13"/>
      <c r="I474" s="13">
        <v>0</v>
      </c>
      <c r="J474" s="13">
        <v>0</v>
      </c>
      <c r="K474" s="13">
        <v>0</v>
      </c>
      <c r="L474" s="13">
        <v>5494</v>
      </c>
      <c r="M474" s="13"/>
      <c r="N474" s="13">
        <v>5960.7</v>
      </c>
      <c r="O474" s="13">
        <v>126994.73</v>
      </c>
      <c r="P474" s="13">
        <v>0</v>
      </c>
      <c r="Q474" s="13">
        <v>0</v>
      </c>
      <c r="R474" s="13"/>
      <c r="S474" s="13">
        <v>3420.0949999999998</v>
      </c>
      <c r="T474" s="13">
        <v>1377</v>
      </c>
      <c r="U474" s="13">
        <v>4797.0949999999993</v>
      </c>
    </row>
    <row r="475" spans="1:21">
      <c r="A475" s="9">
        <v>95105</v>
      </c>
      <c r="B475" t="s">
        <v>503</v>
      </c>
      <c r="C475" s="158">
        <v>6.1699993830000602E-5</v>
      </c>
      <c r="D475" s="158">
        <v>5.899999999999997E-5</v>
      </c>
      <c r="E475" s="13">
        <v>28996.380000000005</v>
      </c>
      <c r="F475" s="13">
        <v>71117.656000000003</v>
      </c>
      <c r="G475" s="13">
        <v>-36387.328199999996</v>
      </c>
      <c r="H475" s="13"/>
      <c r="I475" s="13">
        <v>0</v>
      </c>
      <c r="J475" s="13">
        <v>0</v>
      </c>
      <c r="K475" s="13">
        <v>0</v>
      </c>
      <c r="L475" s="13">
        <v>6312</v>
      </c>
      <c r="M475" s="13"/>
      <c r="N475" s="13">
        <v>3975.9479999999999</v>
      </c>
      <c r="O475" s="13">
        <v>84708.917199999996</v>
      </c>
      <c r="P475" s="13">
        <v>0</v>
      </c>
      <c r="Q475" s="13">
        <v>0</v>
      </c>
      <c r="R475" s="13"/>
      <c r="S475" s="13">
        <v>2281.2957999999999</v>
      </c>
      <c r="T475" s="13">
        <v>1582</v>
      </c>
      <c r="U475" s="13">
        <v>3863.2957999999999</v>
      </c>
    </row>
    <row r="476" spans="1:21">
      <c r="A476" s="9">
        <v>95106</v>
      </c>
      <c r="B476" t="s">
        <v>504</v>
      </c>
      <c r="C476" s="158">
        <v>1.6999998300000168E-6</v>
      </c>
      <c r="D476" s="158">
        <v>0</v>
      </c>
      <c r="E476" s="13">
        <v>2509.1699999999996</v>
      </c>
      <c r="F476" s="13">
        <v>0</v>
      </c>
      <c r="G476" s="13">
        <v>-1002.5682</v>
      </c>
      <c r="H476" s="13"/>
      <c r="I476" s="13">
        <v>0</v>
      </c>
      <c r="J476" s="13">
        <v>0</v>
      </c>
      <c r="K476" s="13">
        <v>0</v>
      </c>
      <c r="L476" s="13">
        <v>3108</v>
      </c>
      <c r="M476" s="13"/>
      <c r="N476" s="13">
        <v>109.548</v>
      </c>
      <c r="O476" s="13">
        <v>2333.9571999999998</v>
      </c>
      <c r="P476" s="13">
        <v>0</v>
      </c>
      <c r="Q476" s="13">
        <v>0</v>
      </c>
      <c r="R476" s="13"/>
      <c r="S476" s="13">
        <v>62.855800000000002</v>
      </c>
      <c r="T476" s="13">
        <v>779</v>
      </c>
      <c r="U476" s="13">
        <v>841.85580000000004</v>
      </c>
    </row>
    <row r="477" spans="1:21">
      <c r="A477" s="9">
        <v>95110</v>
      </c>
      <c r="B477" t="s">
        <v>505</v>
      </c>
      <c r="C477" s="158">
        <v>6.2360993763900608E-3</v>
      </c>
      <c r="D477" s="158">
        <v>7.5729999999999955E-3</v>
      </c>
      <c r="E477" s="13">
        <v>2439406.0499999998</v>
      </c>
      <c r="F477" s="13">
        <v>9128373.0319999997</v>
      </c>
      <c r="G477" s="13">
        <v>-3677715.0305999997</v>
      </c>
      <c r="H477" s="13"/>
      <c r="I477" s="13">
        <v>0</v>
      </c>
      <c r="J477" s="13">
        <v>0</v>
      </c>
      <c r="K477" s="13">
        <v>0</v>
      </c>
      <c r="L477" s="13">
        <v>0</v>
      </c>
      <c r="M477" s="13"/>
      <c r="N477" s="13">
        <v>401854.28399999999</v>
      </c>
      <c r="O477" s="13">
        <v>8561641.4675999992</v>
      </c>
      <c r="P477" s="13">
        <v>0</v>
      </c>
      <c r="Q477" s="13">
        <v>1306354</v>
      </c>
      <c r="R477" s="13"/>
      <c r="S477" s="13">
        <v>230573.56139999998</v>
      </c>
      <c r="T477" s="13">
        <v>-327407</v>
      </c>
      <c r="U477" s="13">
        <v>-96833.438600000023</v>
      </c>
    </row>
    <row r="478" spans="1:21">
      <c r="A478" s="9">
        <v>95111</v>
      </c>
      <c r="B478" t="s">
        <v>506</v>
      </c>
      <c r="C478" s="158">
        <v>1.1845998815400117E-3</v>
      </c>
      <c r="D478" s="158">
        <v>1.2369999999999994E-3</v>
      </c>
      <c r="E478" s="13">
        <v>429916.27867999999</v>
      </c>
      <c r="F478" s="13">
        <v>1491060.0080000001</v>
      </c>
      <c r="G478" s="13">
        <v>-698613.11160000006</v>
      </c>
      <c r="H478" s="13"/>
      <c r="I478" s="13">
        <v>0</v>
      </c>
      <c r="J478" s="13">
        <v>0</v>
      </c>
      <c r="K478" s="13">
        <v>0</v>
      </c>
      <c r="L478" s="13">
        <v>0</v>
      </c>
      <c r="M478" s="13"/>
      <c r="N478" s="13">
        <v>76335.624000000011</v>
      </c>
      <c r="O478" s="13">
        <v>1626356.2936</v>
      </c>
      <c r="P478" s="13">
        <v>0</v>
      </c>
      <c r="Q478" s="13">
        <v>80654</v>
      </c>
      <c r="R478" s="13"/>
      <c r="S478" s="13">
        <v>43799.400400000006</v>
      </c>
      <c r="T478" s="13">
        <v>-20214</v>
      </c>
      <c r="U478" s="13">
        <v>23585.400400000006</v>
      </c>
    </row>
    <row r="479" spans="1:21">
      <c r="A479" s="9">
        <v>95113</v>
      </c>
      <c r="B479" t="s">
        <v>507</v>
      </c>
      <c r="C479" s="158">
        <v>4.2799995720000417E-5</v>
      </c>
      <c r="D479" s="158">
        <v>3.2999999999999982E-5</v>
      </c>
      <c r="E479" s="13">
        <v>25256.720000000001</v>
      </c>
      <c r="F479" s="13">
        <v>39777.672000000006</v>
      </c>
      <c r="G479" s="13">
        <v>-25241.128799999999</v>
      </c>
      <c r="H479" s="13"/>
      <c r="I479" s="13">
        <v>0</v>
      </c>
      <c r="J479" s="13">
        <v>0</v>
      </c>
      <c r="K479" s="13">
        <v>0</v>
      </c>
      <c r="L479" s="13">
        <v>16132</v>
      </c>
      <c r="M479" s="13"/>
      <c r="N479" s="13">
        <v>2758.0319999999997</v>
      </c>
      <c r="O479" s="13">
        <v>58760.804799999998</v>
      </c>
      <c r="P479" s="13">
        <v>0</v>
      </c>
      <c r="Q479" s="13">
        <v>0</v>
      </c>
      <c r="R479" s="13"/>
      <c r="S479" s="13">
        <v>1582.4871999999998</v>
      </c>
      <c r="T479" s="13">
        <v>4043</v>
      </c>
      <c r="U479" s="13">
        <v>5625.4871999999996</v>
      </c>
    </row>
    <row r="480" spans="1:21">
      <c r="A480" s="9">
        <v>95121</v>
      </c>
      <c r="B480" t="s">
        <v>508</v>
      </c>
      <c r="C480" s="158">
        <v>4.6399995360000461E-4</v>
      </c>
      <c r="D480" s="158">
        <v>5.2799999999999972E-4</v>
      </c>
      <c r="E480" s="13">
        <v>196501.94270400002</v>
      </c>
      <c r="F480" s="13">
        <v>636442.75200000009</v>
      </c>
      <c r="G480" s="13">
        <v>-273642.14400000003</v>
      </c>
      <c r="H480" s="13"/>
      <c r="I480" s="13">
        <v>0</v>
      </c>
      <c r="J480" s="13">
        <v>0</v>
      </c>
      <c r="K480" s="13">
        <v>0</v>
      </c>
      <c r="L480" s="13">
        <v>0</v>
      </c>
      <c r="M480" s="13"/>
      <c r="N480" s="13">
        <v>29900.16</v>
      </c>
      <c r="O480" s="13">
        <v>637033.02399999998</v>
      </c>
      <c r="P480" s="13">
        <v>0</v>
      </c>
      <c r="Q480" s="13">
        <v>51020</v>
      </c>
      <c r="R480" s="13"/>
      <c r="S480" s="13">
        <v>17155.936000000002</v>
      </c>
      <c r="T480" s="13">
        <v>-12787</v>
      </c>
      <c r="U480" s="13">
        <v>4368.9360000000015</v>
      </c>
    </row>
    <row r="481" spans="1:21">
      <c r="A481" s="9">
        <v>95122</v>
      </c>
      <c r="B481" t="s">
        <v>509</v>
      </c>
      <c r="C481" s="158">
        <v>3.5999996400000354E-6</v>
      </c>
      <c r="D481" s="158">
        <v>3.9999999999999973E-6</v>
      </c>
      <c r="E481" s="13">
        <v>1929.1417600000004</v>
      </c>
      <c r="F481" s="13">
        <v>4821.5360000000001</v>
      </c>
      <c r="G481" s="13">
        <v>-2123.0855999999999</v>
      </c>
      <c r="H481" s="13"/>
      <c r="I481" s="13">
        <v>0</v>
      </c>
      <c r="J481" s="13">
        <v>0</v>
      </c>
      <c r="K481" s="13">
        <v>0</v>
      </c>
      <c r="L481" s="13">
        <v>20</v>
      </c>
      <c r="M481" s="13"/>
      <c r="N481" s="13">
        <v>231.98399999999998</v>
      </c>
      <c r="O481" s="13">
        <v>4942.4975999999997</v>
      </c>
      <c r="P481" s="13">
        <v>0</v>
      </c>
      <c r="Q481" s="13">
        <v>0</v>
      </c>
      <c r="R481" s="13"/>
      <c r="S481" s="13">
        <v>133.10640000000001</v>
      </c>
      <c r="T481" s="13">
        <v>5</v>
      </c>
      <c r="U481" s="13">
        <v>138.10640000000001</v>
      </c>
    </row>
    <row r="482" spans="1:21">
      <c r="A482" s="9">
        <v>95123</v>
      </c>
      <c r="B482" t="s">
        <v>510</v>
      </c>
      <c r="C482" s="158">
        <v>5.1099994890000502E-5</v>
      </c>
      <c r="D482" s="158">
        <v>6.1999999999999962E-5</v>
      </c>
      <c r="E482" s="13">
        <v>25953.02</v>
      </c>
      <c r="F482" s="13">
        <v>74733.808000000005</v>
      </c>
      <c r="G482" s="13">
        <v>-30136.0206</v>
      </c>
      <c r="H482" s="13"/>
      <c r="I482" s="13">
        <v>0</v>
      </c>
      <c r="J482" s="13">
        <v>0</v>
      </c>
      <c r="K482" s="13">
        <v>0</v>
      </c>
      <c r="L482" s="13">
        <v>0</v>
      </c>
      <c r="M482" s="13"/>
      <c r="N482" s="13">
        <v>3292.884</v>
      </c>
      <c r="O482" s="13">
        <v>70156.007599999997</v>
      </c>
      <c r="P482" s="13">
        <v>0</v>
      </c>
      <c r="Q482" s="13">
        <v>5881</v>
      </c>
      <c r="R482" s="13"/>
      <c r="S482" s="13">
        <v>1889.3714</v>
      </c>
      <c r="T482" s="13">
        <v>-1474</v>
      </c>
      <c r="U482" s="13">
        <v>415.37139999999999</v>
      </c>
    </row>
    <row r="483" spans="1:21">
      <c r="A483" s="9">
        <v>95131</v>
      </c>
      <c r="B483" t="s">
        <v>511</v>
      </c>
      <c r="C483" s="158">
        <v>1.3907998609200137E-3</v>
      </c>
      <c r="D483" s="158">
        <v>1.3909999999999992E-3</v>
      </c>
      <c r="E483" s="13">
        <v>544988.04530400003</v>
      </c>
      <c r="F483" s="13">
        <v>1676689.1440000001</v>
      </c>
      <c r="G483" s="13">
        <v>-820218.73679999996</v>
      </c>
      <c r="H483" s="13"/>
      <c r="I483" s="13">
        <v>0</v>
      </c>
      <c r="J483" s="13">
        <v>0</v>
      </c>
      <c r="K483" s="13">
        <v>0</v>
      </c>
      <c r="L483" s="13">
        <v>0</v>
      </c>
      <c r="M483" s="13"/>
      <c r="N483" s="13">
        <v>89623.152000000002</v>
      </c>
      <c r="O483" s="13">
        <v>1909451.5728</v>
      </c>
      <c r="P483" s="13">
        <v>0</v>
      </c>
      <c r="Q483" s="13">
        <v>3411</v>
      </c>
      <c r="R483" s="13"/>
      <c r="S483" s="13">
        <v>51423.439200000001</v>
      </c>
      <c r="T483" s="13">
        <v>-855</v>
      </c>
      <c r="U483" s="13">
        <v>50568.439200000001</v>
      </c>
    </row>
    <row r="484" spans="1:21">
      <c r="A484" s="9">
        <v>95141</v>
      </c>
      <c r="B484" t="s">
        <v>512</v>
      </c>
      <c r="C484" s="158">
        <v>3.4659996534000347E-4</v>
      </c>
      <c r="D484" s="158">
        <v>3.2699999999999976E-4</v>
      </c>
      <c r="E484" s="13">
        <v>119498.69886399999</v>
      </c>
      <c r="F484" s="13">
        <v>394160.56799999997</v>
      </c>
      <c r="G484" s="13">
        <v>-204405.96360000002</v>
      </c>
      <c r="H484" s="13"/>
      <c r="I484" s="13">
        <v>0</v>
      </c>
      <c r="J484" s="13">
        <v>0</v>
      </c>
      <c r="K484" s="13">
        <v>0</v>
      </c>
      <c r="L484" s="13">
        <v>5043</v>
      </c>
      <c r="M484" s="13"/>
      <c r="N484" s="13">
        <v>22334.904000000002</v>
      </c>
      <c r="O484" s="13">
        <v>475852.68560000003</v>
      </c>
      <c r="P484" s="13">
        <v>0</v>
      </c>
      <c r="Q484" s="13">
        <v>0</v>
      </c>
      <c r="R484" s="13"/>
      <c r="S484" s="13">
        <v>12815.188400000001</v>
      </c>
      <c r="T484" s="13">
        <v>1264</v>
      </c>
      <c r="U484" s="13">
        <v>14079.188400000001</v>
      </c>
    </row>
    <row r="485" spans="1:21">
      <c r="A485" s="9">
        <v>95151</v>
      </c>
      <c r="B485" t="s">
        <v>513</v>
      </c>
      <c r="C485" s="158">
        <v>1.1319998868000112E-4</v>
      </c>
      <c r="D485" s="158">
        <v>1.0599999999999993E-4</v>
      </c>
      <c r="E485" s="13">
        <v>37845.756399999998</v>
      </c>
      <c r="F485" s="13">
        <v>127770.704</v>
      </c>
      <c r="G485" s="13">
        <v>-66759.247199999998</v>
      </c>
      <c r="H485" s="13"/>
      <c r="I485" s="13">
        <v>0</v>
      </c>
      <c r="J485" s="13">
        <v>0</v>
      </c>
      <c r="K485" s="13">
        <v>0</v>
      </c>
      <c r="L485" s="13">
        <v>1468</v>
      </c>
      <c r="M485" s="13"/>
      <c r="N485" s="13">
        <v>7294.6080000000002</v>
      </c>
      <c r="O485" s="13">
        <v>155414.0912</v>
      </c>
      <c r="P485" s="13">
        <v>0</v>
      </c>
      <c r="Q485" s="13">
        <v>0</v>
      </c>
      <c r="R485" s="13"/>
      <c r="S485" s="13">
        <v>4185.4567999999999</v>
      </c>
      <c r="T485" s="13">
        <v>368</v>
      </c>
      <c r="U485" s="13">
        <v>4553.4567999999999</v>
      </c>
    </row>
    <row r="486" spans="1:21">
      <c r="A486" s="9">
        <v>95161</v>
      </c>
      <c r="B486" t="s">
        <v>514</v>
      </c>
      <c r="C486" s="158">
        <v>8.1499991850000799E-5</v>
      </c>
      <c r="D486" s="158">
        <v>8.1999999999999947E-5</v>
      </c>
      <c r="E486" s="13">
        <v>34416.922144000004</v>
      </c>
      <c r="F486" s="13">
        <v>98841.487999999998</v>
      </c>
      <c r="G486" s="13">
        <v>-48064.298999999999</v>
      </c>
      <c r="H486" s="13"/>
      <c r="I486" s="13">
        <v>0</v>
      </c>
      <c r="J486" s="13">
        <v>0</v>
      </c>
      <c r="K486" s="13">
        <v>0</v>
      </c>
      <c r="L486" s="13">
        <v>1313</v>
      </c>
      <c r="M486" s="13"/>
      <c r="N486" s="13">
        <v>5251.8600000000006</v>
      </c>
      <c r="O486" s="13">
        <v>111892.65400000001</v>
      </c>
      <c r="P486" s="13">
        <v>0</v>
      </c>
      <c r="Q486" s="13">
        <v>0</v>
      </c>
      <c r="R486" s="13"/>
      <c r="S486" s="13">
        <v>3013.3810000000003</v>
      </c>
      <c r="T486" s="13">
        <v>329</v>
      </c>
      <c r="U486" s="13">
        <v>3342.3810000000003</v>
      </c>
    </row>
    <row r="487" spans="1:21">
      <c r="A487" s="9">
        <v>95171</v>
      </c>
      <c r="B487" t="s">
        <v>515</v>
      </c>
      <c r="C487" s="158">
        <v>1.0159998984000099E-4</v>
      </c>
      <c r="D487" s="158">
        <v>1.2299999999999995E-4</v>
      </c>
      <c r="E487" s="13">
        <v>44157.828856</v>
      </c>
      <c r="F487" s="13">
        <v>148262.23200000002</v>
      </c>
      <c r="G487" s="13">
        <v>-59918.193599999999</v>
      </c>
      <c r="H487" s="13"/>
      <c r="I487" s="13">
        <v>0</v>
      </c>
      <c r="J487" s="13">
        <v>0</v>
      </c>
      <c r="K487" s="13">
        <v>0</v>
      </c>
      <c r="L487" s="13">
        <v>0</v>
      </c>
      <c r="M487" s="13"/>
      <c r="N487" s="13">
        <v>6547.1040000000003</v>
      </c>
      <c r="O487" s="13">
        <v>139488.26560000001</v>
      </c>
      <c r="P487" s="13">
        <v>0</v>
      </c>
      <c r="Q487" s="13">
        <v>17384</v>
      </c>
      <c r="R487" s="13"/>
      <c r="S487" s="13">
        <v>3756.5583999999999</v>
      </c>
      <c r="T487" s="13">
        <v>-4357</v>
      </c>
      <c r="U487" s="13">
        <v>-600.44160000000011</v>
      </c>
    </row>
    <row r="488" spans="1:21">
      <c r="A488" s="9">
        <v>95181</v>
      </c>
      <c r="B488" t="s">
        <v>516</v>
      </c>
      <c r="C488" s="158">
        <v>7.1599992840000714E-5</v>
      </c>
      <c r="D488" s="158">
        <v>6.8999999999999956E-5</v>
      </c>
      <c r="E488" s="13">
        <v>23645.539231999999</v>
      </c>
      <c r="F488" s="13">
        <v>83171.495999999999</v>
      </c>
      <c r="G488" s="13">
        <v>-42225.813600000001</v>
      </c>
      <c r="H488" s="13"/>
      <c r="I488" s="13">
        <v>0</v>
      </c>
      <c r="J488" s="13">
        <v>0</v>
      </c>
      <c r="K488" s="13">
        <v>0</v>
      </c>
      <c r="L488" s="13">
        <v>0</v>
      </c>
      <c r="M488" s="13"/>
      <c r="N488" s="13">
        <v>4613.9040000000005</v>
      </c>
      <c r="O488" s="13">
        <v>98300.785600000003</v>
      </c>
      <c r="P488" s="13">
        <v>0</v>
      </c>
      <c r="Q488" s="13">
        <v>1189</v>
      </c>
      <c r="R488" s="13"/>
      <c r="S488" s="13">
        <v>2647.3384000000001</v>
      </c>
      <c r="T488" s="13">
        <v>-298</v>
      </c>
      <c r="U488" s="13">
        <v>2349.3384000000001</v>
      </c>
    </row>
    <row r="489" spans="1:21">
      <c r="A489" s="9">
        <v>95191</v>
      </c>
      <c r="B489" t="s">
        <v>517</v>
      </c>
      <c r="C489" s="158">
        <v>6.3599993640000628E-5</v>
      </c>
      <c r="D489" s="158">
        <v>4.9999999999999975E-5</v>
      </c>
      <c r="E489" s="13">
        <v>19337.578960000003</v>
      </c>
      <c r="F489" s="13">
        <v>60269.200000000004</v>
      </c>
      <c r="G489" s="13">
        <v>-37507.845600000001</v>
      </c>
      <c r="H489" s="13"/>
      <c r="I489" s="13">
        <v>0</v>
      </c>
      <c r="J489" s="13">
        <v>0</v>
      </c>
      <c r="K489" s="13">
        <v>0</v>
      </c>
      <c r="L489" s="13">
        <v>8495</v>
      </c>
      <c r="M489" s="13"/>
      <c r="N489" s="13">
        <v>4098.384</v>
      </c>
      <c r="O489" s="13">
        <v>87317.457599999994</v>
      </c>
      <c r="P489" s="13">
        <v>0</v>
      </c>
      <c r="Q489" s="13">
        <v>0</v>
      </c>
      <c r="R489" s="13"/>
      <c r="S489" s="13">
        <v>2351.5464000000002</v>
      </c>
      <c r="T489" s="13">
        <v>2129</v>
      </c>
      <c r="U489" s="13">
        <v>4480.5464000000002</v>
      </c>
    </row>
    <row r="490" spans="1:21">
      <c r="A490" s="9">
        <v>95201</v>
      </c>
      <c r="B490" t="s">
        <v>518</v>
      </c>
      <c r="C490" s="158">
        <v>6.7959993204000672E-4</v>
      </c>
      <c r="D490" s="158">
        <v>6.7599999999999952E-4</v>
      </c>
      <c r="E490" s="13">
        <v>260858.16954399997</v>
      </c>
      <c r="F490" s="13">
        <v>814839.58399999992</v>
      </c>
      <c r="G490" s="13">
        <v>-400791.38160000002</v>
      </c>
      <c r="H490" s="13"/>
      <c r="I490" s="13">
        <v>0</v>
      </c>
      <c r="J490" s="13">
        <v>0</v>
      </c>
      <c r="K490" s="13">
        <v>0</v>
      </c>
      <c r="L490" s="13">
        <v>0</v>
      </c>
      <c r="M490" s="13"/>
      <c r="N490" s="13">
        <v>43793.423999999999</v>
      </c>
      <c r="O490" s="13">
        <v>933033.71360000002</v>
      </c>
      <c r="P490" s="13">
        <v>0</v>
      </c>
      <c r="Q490" s="13">
        <v>2458</v>
      </c>
      <c r="R490" s="13"/>
      <c r="S490" s="13">
        <v>25127.5304</v>
      </c>
      <c r="T490" s="13">
        <v>-616</v>
      </c>
      <c r="U490" s="13">
        <v>24511.5304</v>
      </c>
    </row>
    <row r="491" spans="1:21">
      <c r="A491" s="9">
        <v>95204</v>
      </c>
      <c r="B491" t="s">
        <v>519</v>
      </c>
      <c r="C491" s="158">
        <v>1.6199998380000161E-5</v>
      </c>
      <c r="D491" s="158">
        <v>1.799999999999999E-5</v>
      </c>
      <c r="E491" s="13">
        <v>7033.3399999999992</v>
      </c>
      <c r="F491" s="13">
        <v>21696.912</v>
      </c>
      <c r="G491" s="13">
        <v>-9553.8852000000006</v>
      </c>
      <c r="H491" s="13"/>
      <c r="I491" s="13">
        <v>0</v>
      </c>
      <c r="J491" s="13">
        <v>0</v>
      </c>
      <c r="K491" s="13">
        <v>0</v>
      </c>
      <c r="L491" s="13">
        <v>0</v>
      </c>
      <c r="M491" s="13"/>
      <c r="N491" s="13">
        <v>1043.9280000000001</v>
      </c>
      <c r="O491" s="13">
        <v>22241.2392</v>
      </c>
      <c r="P491" s="13">
        <v>0</v>
      </c>
      <c r="Q491" s="13">
        <v>1225</v>
      </c>
      <c r="R491" s="13"/>
      <c r="S491" s="13">
        <v>598.97879999999998</v>
      </c>
      <c r="T491" s="13">
        <v>-307</v>
      </c>
      <c r="U491" s="13">
        <v>291.97879999999998</v>
      </c>
    </row>
    <row r="492" spans="1:21">
      <c r="A492" s="9">
        <v>95205</v>
      </c>
      <c r="B492" t="s">
        <v>520</v>
      </c>
      <c r="C492" s="158">
        <v>4.999999500000049E-6</v>
      </c>
      <c r="D492" s="158">
        <v>4.999999999999997E-6</v>
      </c>
      <c r="E492" s="13">
        <v>2528.2800000000002</v>
      </c>
      <c r="F492" s="13">
        <v>6026.92</v>
      </c>
      <c r="G492" s="13">
        <v>-2948.73</v>
      </c>
      <c r="H492" s="13"/>
      <c r="I492" s="13">
        <v>0</v>
      </c>
      <c r="J492" s="13">
        <v>0</v>
      </c>
      <c r="K492" s="13">
        <v>0</v>
      </c>
      <c r="L492" s="13">
        <v>443</v>
      </c>
      <c r="M492" s="13"/>
      <c r="N492" s="13">
        <v>322.20000000000005</v>
      </c>
      <c r="O492" s="13">
        <v>6864.5800000000008</v>
      </c>
      <c r="P492" s="13">
        <v>0</v>
      </c>
      <c r="Q492" s="13">
        <v>0</v>
      </c>
      <c r="R492" s="13"/>
      <c r="S492" s="13">
        <v>184.87</v>
      </c>
      <c r="T492" s="13">
        <v>111</v>
      </c>
      <c r="U492" s="13">
        <v>295.87</v>
      </c>
    </row>
    <row r="493" spans="1:21">
      <c r="A493" s="9">
        <v>95211</v>
      </c>
      <c r="B493" t="s">
        <v>521</v>
      </c>
      <c r="C493" s="158">
        <v>9.1999990800000907E-6</v>
      </c>
      <c r="D493" s="158">
        <v>1.5999999999999989E-5</v>
      </c>
      <c r="E493" s="13">
        <v>7144.52</v>
      </c>
      <c r="F493" s="13">
        <v>19286.144</v>
      </c>
      <c r="G493" s="13">
        <v>-5425.6632</v>
      </c>
      <c r="H493" s="13"/>
      <c r="I493" s="13">
        <v>0</v>
      </c>
      <c r="J493" s="13">
        <v>0</v>
      </c>
      <c r="K493" s="13">
        <v>0</v>
      </c>
      <c r="L493" s="13">
        <v>0</v>
      </c>
      <c r="M493" s="13"/>
      <c r="N493" s="13">
        <v>592.84799999999996</v>
      </c>
      <c r="O493" s="13">
        <v>12630.8272</v>
      </c>
      <c r="P493" s="13">
        <v>0</v>
      </c>
      <c r="Q493" s="13">
        <v>3747</v>
      </c>
      <c r="R493" s="13"/>
      <c r="S493" s="13">
        <v>340.16079999999999</v>
      </c>
      <c r="T493" s="13">
        <v>-939</v>
      </c>
      <c r="U493" s="13">
        <v>-598.83920000000001</v>
      </c>
    </row>
    <row r="494" spans="1:21">
      <c r="A494" s="9">
        <v>95221</v>
      </c>
      <c r="B494" t="s">
        <v>522</v>
      </c>
      <c r="C494" s="158">
        <v>5.9999994000000595E-5</v>
      </c>
      <c r="D494" s="158">
        <v>4.5999999999999973E-5</v>
      </c>
      <c r="E494" s="13">
        <v>20458.861936000001</v>
      </c>
      <c r="F494" s="13">
        <v>55447.663999999997</v>
      </c>
      <c r="G494" s="13">
        <v>-35384.76</v>
      </c>
      <c r="H494" s="13"/>
      <c r="I494" s="13">
        <v>0</v>
      </c>
      <c r="J494" s="13">
        <v>0</v>
      </c>
      <c r="K494" s="13">
        <v>0</v>
      </c>
      <c r="L494" s="13">
        <v>10913</v>
      </c>
      <c r="M494" s="13"/>
      <c r="N494" s="13">
        <v>3866.4</v>
      </c>
      <c r="O494" s="13">
        <v>82374.960000000006</v>
      </c>
      <c r="P494" s="13">
        <v>0</v>
      </c>
      <c r="Q494" s="13">
        <v>0</v>
      </c>
      <c r="R494" s="13"/>
      <c r="S494" s="13">
        <v>2218.44</v>
      </c>
      <c r="T494" s="13">
        <v>2735</v>
      </c>
      <c r="U494" s="13">
        <v>4953.4400000000005</v>
      </c>
    </row>
    <row r="495" spans="1:21">
      <c r="A495" s="9">
        <v>95301</v>
      </c>
      <c r="B495" t="s">
        <v>523</v>
      </c>
      <c r="C495" s="158">
        <v>2.2684997731500225E-3</v>
      </c>
      <c r="D495" s="158">
        <v>2.3589999999999987E-3</v>
      </c>
      <c r="E495" s="13">
        <v>947980.15308800014</v>
      </c>
      <c r="F495" s="13">
        <v>2843500.8560000001</v>
      </c>
      <c r="G495" s="13">
        <v>-1337838.801</v>
      </c>
      <c r="H495" s="13"/>
      <c r="I495" s="13">
        <v>0</v>
      </c>
      <c r="J495" s="13">
        <v>0</v>
      </c>
      <c r="K495" s="13">
        <v>0</v>
      </c>
      <c r="L495" s="13">
        <v>0</v>
      </c>
      <c r="M495" s="13"/>
      <c r="N495" s="13">
        <v>146182.14000000001</v>
      </c>
      <c r="O495" s="13">
        <v>3114459.946</v>
      </c>
      <c r="P495" s="13">
        <v>0</v>
      </c>
      <c r="Q495" s="13">
        <v>45251</v>
      </c>
      <c r="R495" s="13"/>
      <c r="S495" s="13">
        <v>83875.519</v>
      </c>
      <c r="T495" s="13">
        <v>-11341</v>
      </c>
      <c r="U495" s="13">
        <v>72534.519</v>
      </c>
    </row>
    <row r="496" spans="1:21">
      <c r="A496" s="9">
        <v>95311</v>
      </c>
      <c r="B496" t="s">
        <v>524</v>
      </c>
      <c r="C496" s="158">
        <v>2.8941997105800285E-3</v>
      </c>
      <c r="D496" s="158">
        <v>2.9859999999999982E-3</v>
      </c>
      <c r="E496" s="13">
        <v>1118586.8895760002</v>
      </c>
      <c r="F496" s="13">
        <v>3599276.6239999998</v>
      </c>
      <c r="G496" s="13">
        <v>-1706842.8732</v>
      </c>
      <c r="H496" s="13"/>
      <c r="I496" s="13">
        <v>0</v>
      </c>
      <c r="J496" s="13">
        <v>0</v>
      </c>
      <c r="K496" s="13">
        <v>0</v>
      </c>
      <c r="L496" s="13">
        <v>0</v>
      </c>
      <c r="M496" s="13"/>
      <c r="N496" s="13">
        <v>186502.24799999999</v>
      </c>
      <c r="O496" s="13">
        <v>3973493.4871999999</v>
      </c>
      <c r="P496" s="13">
        <v>0</v>
      </c>
      <c r="Q496" s="13">
        <v>107582</v>
      </c>
      <c r="R496" s="13"/>
      <c r="S496" s="13">
        <v>107010.1508</v>
      </c>
      <c r="T496" s="13">
        <v>-26963</v>
      </c>
      <c r="U496" s="13">
        <v>80047.150800000003</v>
      </c>
    </row>
    <row r="497" spans="1:21">
      <c r="A497" s="9">
        <v>95317</v>
      </c>
      <c r="B497" t="s">
        <v>525</v>
      </c>
      <c r="C497" s="158">
        <v>4.9999995000000497E-5</v>
      </c>
      <c r="D497" s="158">
        <v>5.3999999999999964E-5</v>
      </c>
      <c r="E497" s="13">
        <v>24368.2</v>
      </c>
      <c r="F497" s="13">
        <v>65090.735999999997</v>
      </c>
      <c r="G497" s="13">
        <v>-29487.300000000003</v>
      </c>
      <c r="H497" s="13"/>
      <c r="I497" s="13">
        <v>0</v>
      </c>
      <c r="J497" s="13">
        <v>0</v>
      </c>
      <c r="K497" s="13">
        <v>0</v>
      </c>
      <c r="L497" s="13">
        <v>0</v>
      </c>
      <c r="M497" s="13"/>
      <c r="N497" s="13">
        <v>3222</v>
      </c>
      <c r="O497" s="13">
        <v>68645.8</v>
      </c>
      <c r="P497" s="13">
        <v>0</v>
      </c>
      <c r="Q497" s="13">
        <v>152</v>
      </c>
      <c r="R497" s="13"/>
      <c r="S497" s="13">
        <v>1848.7</v>
      </c>
      <c r="T497" s="13">
        <v>-38</v>
      </c>
      <c r="U497" s="13">
        <v>1810.7</v>
      </c>
    </row>
    <row r="498" spans="1:21">
      <c r="A498" s="9">
        <v>95321</v>
      </c>
      <c r="B498" t="s">
        <v>526</v>
      </c>
      <c r="C498" s="158">
        <v>5.1899994810000509E-5</v>
      </c>
      <c r="D498" s="158">
        <v>5.3999999999999964E-5</v>
      </c>
      <c r="E498" s="13">
        <v>23801.751800000002</v>
      </c>
      <c r="F498" s="13">
        <v>65090.735999999997</v>
      </c>
      <c r="G498" s="13">
        <v>-30607.8174</v>
      </c>
      <c r="H498" s="13"/>
      <c r="I498" s="13">
        <v>0</v>
      </c>
      <c r="J498" s="13">
        <v>0</v>
      </c>
      <c r="K498" s="13">
        <v>0</v>
      </c>
      <c r="L498" s="13">
        <v>626</v>
      </c>
      <c r="M498" s="13"/>
      <c r="N498" s="13">
        <v>3344.4360000000001</v>
      </c>
      <c r="O498" s="13">
        <v>71254.340400000001</v>
      </c>
      <c r="P498" s="13">
        <v>0</v>
      </c>
      <c r="Q498" s="13">
        <v>0</v>
      </c>
      <c r="R498" s="13"/>
      <c r="S498" s="13">
        <v>1918.9506000000001</v>
      </c>
      <c r="T498" s="13">
        <v>157</v>
      </c>
      <c r="U498" s="13">
        <v>2075.9506000000001</v>
      </c>
    </row>
    <row r="499" spans="1:21">
      <c r="A499" s="9">
        <v>95401</v>
      </c>
      <c r="B499" t="s">
        <v>527</v>
      </c>
      <c r="C499" s="158">
        <v>2.8936997106300284E-3</v>
      </c>
      <c r="D499" s="158">
        <v>2.9009999999999982E-3</v>
      </c>
      <c r="E499" s="13">
        <v>1184193.9406960001</v>
      </c>
      <c r="F499" s="13">
        <v>3496818.9839999997</v>
      </c>
      <c r="G499" s="13">
        <v>-1706548.0001999999</v>
      </c>
      <c r="H499" s="13"/>
      <c r="I499" s="13">
        <v>0</v>
      </c>
      <c r="J499" s="13">
        <v>0</v>
      </c>
      <c r="K499" s="13">
        <v>0</v>
      </c>
      <c r="L499" s="13">
        <v>26478</v>
      </c>
      <c r="M499" s="13"/>
      <c r="N499" s="13">
        <v>186470.02799999999</v>
      </c>
      <c r="O499" s="13">
        <v>3972807.0291999998</v>
      </c>
      <c r="P499" s="13">
        <v>0</v>
      </c>
      <c r="Q499" s="13">
        <v>0</v>
      </c>
      <c r="R499" s="13"/>
      <c r="S499" s="13">
        <v>106991.66379999999</v>
      </c>
      <c r="T499" s="13">
        <v>6636</v>
      </c>
      <c r="U499" s="13">
        <v>113627.66379999999</v>
      </c>
    </row>
    <row r="500" spans="1:21">
      <c r="A500" s="9">
        <v>95404</v>
      </c>
      <c r="B500" t="s">
        <v>528</v>
      </c>
      <c r="C500" s="158">
        <v>3.4199996580000336E-5</v>
      </c>
      <c r="D500" s="158">
        <v>3.3999999999999979E-5</v>
      </c>
      <c r="E500" s="13">
        <v>14174.439999999999</v>
      </c>
      <c r="F500" s="13">
        <v>40983.055999999997</v>
      </c>
      <c r="G500" s="13">
        <v>-20169.313200000001</v>
      </c>
      <c r="H500" s="13"/>
      <c r="I500" s="13">
        <v>0</v>
      </c>
      <c r="J500" s="13">
        <v>0</v>
      </c>
      <c r="K500" s="13">
        <v>0</v>
      </c>
      <c r="L500" s="13">
        <v>730</v>
      </c>
      <c r="M500" s="13"/>
      <c r="N500" s="13">
        <v>2203.848</v>
      </c>
      <c r="O500" s="13">
        <v>46953.727199999994</v>
      </c>
      <c r="P500" s="13">
        <v>0</v>
      </c>
      <c r="Q500" s="13">
        <v>0</v>
      </c>
      <c r="R500" s="13"/>
      <c r="S500" s="13">
        <v>1264.5108</v>
      </c>
      <c r="T500" s="13">
        <v>183</v>
      </c>
      <c r="U500" s="13">
        <v>1447.5108</v>
      </c>
    </row>
    <row r="501" spans="1:21">
      <c r="A501" s="9">
        <v>95405</v>
      </c>
      <c r="B501" t="s">
        <v>529</v>
      </c>
      <c r="C501" s="158">
        <v>1.5599998440000152E-5</v>
      </c>
      <c r="D501" s="158">
        <v>2.0999999999999985E-5</v>
      </c>
      <c r="E501" s="13">
        <v>12815.810000000001</v>
      </c>
      <c r="F501" s="13">
        <v>25313.063999999998</v>
      </c>
      <c r="G501" s="13">
        <v>-9200.0375999999997</v>
      </c>
      <c r="H501" s="13"/>
      <c r="I501" s="13">
        <v>0</v>
      </c>
      <c r="J501" s="13">
        <v>0</v>
      </c>
      <c r="K501" s="13">
        <v>0</v>
      </c>
      <c r="L501" s="13">
        <v>120</v>
      </c>
      <c r="M501" s="13"/>
      <c r="N501" s="13">
        <v>1005.264</v>
      </c>
      <c r="O501" s="13">
        <v>21417.489600000001</v>
      </c>
      <c r="P501" s="13">
        <v>0</v>
      </c>
      <c r="Q501" s="13">
        <v>0</v>
      </c>
      <c r="R501" s="13"/>
      <c r="S501" s="13">
        <v>576.7944</v>
      </c>
      <c r="T501" s="13">
        <v>30</v>
      </c>
      <c r="U501" s="13">
        <v>606.7944</v>
      </c>
    </row>
    <row r="502" spans="1:21">
      <c r="A502" s="9">
        <v>95411</v>
      </c>
      <c r="B502" t="s">
        <v>530</v>
      </c>
      <c r="C502" s="158">
        <v>2.350999764900023E-3</v>
      </c>
      <c r="D502" s="158">
        <v>2.4659999999999981E-3</v>
      </c>
      <c r="E502" s="13">
        <v>972794.30451199994</v>
      </c>
      <c r="F502" s="13">
        <v>2972476.9439999997</v>
      </c>
      <c r="G502" s="13">
        <v>-1386492.8459999999</v>
      </c>
      <c r="H502" s="13"/>
      <c r="I502" s="13">
        <v>0</v>
      </c>
      <c r="J502" s="13">
        <v>0</v>
      </c>
      <c r="K502" s="13">
        <v>0</v>
      </c>
      <c r="L502" s="13">
        <v>0</v>
      </c>
      <c r="M502" s="13"/>
      <c r="N502" s="13">
        <v>151498.43999999997</v>
      </c>
      <c r="O502" s="13">
        <v>3227725.5159999998</v>
      </c>
      <c r="P502" s="13">
        <v>0</v>
      </c>
      <c r="Q502" s="13">
        <v>75064</v>
      </c>
      <c r="R502" s="13"/>
      <c r="S502" s="13">
        <v>86925.873999999996</v>
      </c>
      <c r="T502" s="13">
        <v>-18813</v>
      </c>
      <c r="U502" s="13">
        <v>68112.873999999996</v>
      </c>
    </row>
    <row r="503" spans="1:21">
      <c r="A503" s="9">
        <v>95412</v>
      </c>
      <c r="B503" t="s">
        <v>531</v>
      </c>
      <c r="C503" s="158">
        <v>6.2299993770000611E-5</v>
      </c>
      <c r="D503" s="158">
        <v>9.4999999999999951E-5</v>
      </c>
      <c r="E503" s="13">
        <v>28716.059999999994</v>
      </c>
      <c r="F503" s="13">
        <v>114511.48000000001</v>
      </c>
      <c r="G503" s="13">
        <v>-36741.175799999997</v>
      </c>
      <c r="H503" s="13"/>
      <c r="I503" s="13">
        <v>0</v>
      </c>
      <c r="J503" s="13">
        <v>0</v>
      </c>
      <c r="K503" s="13">
        <v>0</v>
      </c>
      <c r="L503" s="13">
        <v>0</v>
      </c>
      <c r="M503" s="13"/>
      <c r="N503" s="13">
        <v>4014.6119999999996</v>
      </c>
      <c r="O503" s="13">
        <v>85532.666799999992</v>
      </c>
      <c r="P503" s="13">
        <v>0</v>
      </c>
      <c r="Q503" s="13">
        <v>28221</v>
      </c>
      <c r="R503" s="13"/>
      <c r="S503" s="13">
        <v>2303.4802</v>
      </c>
      <c r="T503" s="13">
        <v>-7073</v>
      </c>
      <c r="U503" s="13">
        <v>-4769.5198</v>
      </c>
    </row>
    <row r="504" spans="1:21">
      <c r="A504" s="9">
        <v>95413</v>
      </c>
      <c r="B504" t="s">
        <v>532</v>
      </c>
      <c r="C504" s="158">
        <v>2.9779997022000293E-4</v>
      </c>
      <c r="D504" s="158">
        <v>3.3099999999999986E-4</v>
      </c>
      <c r="E504" s="13">
        <v>110189.92</v>
      </c>
      <c r="F504" s="13">
        <v>398982.10400000005</v>
      </c>
      <c r="G504" s="13">
        <v>-175626.35879999999</v>
      </c>
      <c r="H504" s="13"/>
      <c r="I504" s="13">
        <v>0</v>
      </c>
      <c r="J504" s="13">
        <v>0</v>
      </c>
      <c r="K504" s="13">
        <v>0</v>
      </c>
      <c r="L504" s="13">
        <v>0</v>
      </c>
      <c r="M504" s="13"/>
      <c r="N504" s="13">
        <v>19190.232</v>
      </c>
      <c r="O504" s="13">
        <v>408854.38479999994</v>
      </c>
      <c r="P504" s="13">
        <v>0</v>
      </c>
      <c r="Q504" s="13">
        <v>37889</v>
      </c>
      <c r="R504" s="13"/>
      <c r="S504" s="13">
        <v>11010.857199999999</v>
      </c>
      <c r="T504" s="13">
        <v>-9496</v>
      </c>
      <c r="U504" s="13">
        <v>1514.8571999999986</v>
      </c>
    </row>
    <row r="505" spans="1:21">
      <c r="A505" s="9">
        <v>95415</v>
      </c>
      <c r="B505" t="s">
        <v>533</v>
      </c>
      <c r="C505" s="158">
        <v>8.4299991570000832E-5</v>
      </c>
      <c r="D505" s="158">
        <v>6.1999999999999962E-5</v>
      </c>
      <c r="E505" s="13">
        <v>33117.530000000006</v>
      </c>
      <c r="F505" s="13">
        <v>74733.808000000005</v>
      </c>
      <c r="G505" s="13">
        <v>-49715.587800000001</v>
      </c>
      <c r="H505" s="13"/>
      <c r="I505" s="13">
        <v>0</v>
      </c>
      <c r="J505" s="13">
        <v>0</v>
      </c>
      <c r="K505" s="13">
        <v>0</v>
      </c>
      <c r="L505" s="13">
        <v>21366</v>
      </c>
      <c r="M505" s="13"/>
      <c r="N505" s="13">
        <v>5432.2920000000004</v>
      </c>
      <c r="O505" s="13">
        <v>115736.81880000001</v>
      </c>
      <c r="P505" s="13">
        <v>0</v>
      </c>
      <c r="Q505" s="13">
        <v>0</v>
      </c>
      <c r="R505" s="13"/>
      <c r="S505" s="13">
        <v>3116.9082000000003</v>
      </c>
      <c r="T505" s="13">
        <v>5355</v>
      </c>
      <c r="U505" s="13">
        <v>8471.9081999999999</v>
      </c>
    </row>
    <row r="506" spans="1:21">
      <c r="A506" s="9">
        <v>95421</v>
      </c>
      <c r="B506" t="s">
        <v>534</v>
      </c>
      <c r="C506" s="158">
        <v>5.1299994870000507E-5</v>
      </c>
      <c r="D506" s="158">
        <v>5.2999999999999967E-5</v>
      </c>
      <c r="E506" s="13">
        <v>13159.345136</v>
      </c>
      <c r="F506" s="13">
        <v>63885.351999999999</v>
      </c>
      <c r="G506" s="13">
        <v>-30253.969799999999</v>
      </c>
      <c r="H506" s="13"/>
      <c r="I506" s="13">
        <v>0</v>
      </c>
      <c r="J506" s="13">
        <v>0</v>
      </c>
      <c r="K506" s="13">
        <v>0</v>
      </c>
      <c r="L506" s="13">
        <v>0</v>
      </c>
      <c r="M506" s="13"/>
      <c r="N506" s="13">
        <v>3305.7719999999999</v>
      </c>
      <c r="O506" s="13">
        <v>70430.590800000005</v>
      </c>
      <c r="P506" s="13">
        <v>0</v>
      </c>
      <c r="Q506" s="13">
        <v>7310</v>
      </c>
      <c r="R506" s="13"/>
      <c r="S506" s="13">
        <v>1896.7662</v>
      </c>
      <c r="T506" s="13">
        <v>-1832</v>
      </c>
      <c r="U506" s="13">
        <v>64.766200000000026</v>
      </c>
    </row>
    <row r="507" spans="1:21">
      <c r="A507" s="9">
        <v>95431</v>
      </c>
      <c r="B507" t="s">
        <v>535</v>
      </c>
      <c r="C507" s="158">
        <v>1.737999826200017E-4</v>
      </c>
      <c r="D507" s="158">
        <v>1.6499999999999989E-4</v>
      </c>
      <c r="E507" s="13">
        <v>59124.610000000008</v>
      </c>
      <c r="F507" s="13">
        <v>198888.36</v>
      </c>
      <c r="G507" s="13">
        <v>-102497.8548</v>
      </c>
      <c r="H507" s="13"/>
      <c r="I507" s="13">
        <v>0</v>
      </c>
      <c r="J507" s="13">
        <v>0</v>
      </c>
      <c r="K507" s="13">
        <v>0</v>
      </c>
      <c r="L507" s="13">
        <v>902</v>
      </c>
      <c r="M507" s="13"/>
      <c r="N507" s="13">
        <v>11199.672</v>
      </c>
      <c r="O507" s="13">
        <v>238612.8008</v>
      </c>
      <c r="P507" s="13">
        <v>0</v>
      </c>
      <c r="Q507" s="13">
        <v>0</v>
      </c>
      <c r="R507" s="13"/>
      <c r="S507" s="13">
        <v>6426.0811999999996</v>
      </c>
      <c r="T507" s="13">
        <v>226</v>
      </c>
      <c r="U507" s="13">
        <v>6652.0811999999996</v>
      </c>
    </row>
    <row r="508" spans="1:21">
      <c r="A508" s="9">
        <v>95501</v>
      </c>
      <c r="B508" t="s">
        <v>536</v>
      </c>
      <c r="C508" s="158">
        <v>4.7700995229900478E-3</v>
      </c>
      <c r="D508" s="158">
        <v>4.6079999999999975E-3</v>
      </c>
      <c r="E508" s="13">
        <v>1847352.8828719996</v>
      </c>
      <c r="F508" s="13">
        <v>5554409.4720000001</v>
      </c>
      <c r="G508" s="13">
        <v>-2813147.3946000002</v>
      </c>
      <c r="H508" s="13"/>
      <c r="I508" s="13">
        <v>0</v>
      </c>
      <c r="J508" s="13">
        <v>0</v>
      </c>
      <c r="K508" s="13">
        <v>0</v>
      </c>
      <c r="L508" s="13">
        <v>127740</v>
      </c>
      <c r="M508" s="13"/>
      <c r="N508" s="13">
        <v>307385.24400000001</v>
      </c>
      <c r="O508" s="13">
        <v>6548946.6116000004</v>
      </c>
      <c r="P508" s="13">
        <v>0</v>
      </c>
      <c r="Q508" s="13">
        <v>0</v>
      </c>
      <c r="R508" s="13"/>
      <c r="S508" s="13">
        <v>176369.67740000002</v>
      </c>
      <c r="T508" s="13">
        <v>32015</v>
      </c>
      <c r="U508" s="13">
        <v>208384.67740000002</v>
      </c>
    </row>
    <row r="509" spans="1:21">
      <c r="A509" s="9">
        <v>95504</v>
      </c>
      <c r="B509" t="s">
        <v>537</v>
      </c>
      <c r="C509" s="158">
        <v>7.0999992900000707E-6</v>
      </c>
      <c r="D509" s="158">
        <v>8.9999999999999951E-6</v>
      </c>
      <c r="E509" s="13">
        <v>5692.6</v>
      </c>
      <c r="F509" s="13">
        <v>10848.456</v>
      </c>
      <c r="G509" s="13">
        <v>-4187.1966000000002</v>
      </c>
      <c r="H509" s="13"/>
      <c r="I509" s="13">
        <v>0</v>
      </c>
      <c r="J509" s="13">
        <v>0</v>
      </c>
      <c r="K509" s="13">
        <v>0</v>
      </c>
      <c r="L509" s="13">
        <v>479</v>
      </c>
      <c r="M509" s="13"/>
      <c r="N509" s="13">
        <v>457.524</v>
      </c>
      <c r="O509" s="13">
        <v>9747.7035999999989</v>
      </c>
      <c r="P509" s="13">
        <v>0</v>
      </c>
      <c r="Q509" s="13">
        <v>0</v>
      </c>
      <c r="R509" s="13"/>
      <c r="S509" s="13">
        <v>262.5154</v>
      </c>
      <c r="T509" s="13">
        <v>120</v>
      </c>
      <c r="U509" s="13">
        <v>382.5154</v>
      </c>
    </row>
    <row r="510" spans="1:21">
      <c r="A510" s="9">
        <v>95511</v>
      </c>
      <c r="B510" t="s">
        <v>538</v>
      </c>
      <c r="C510" s="158">
        <v>1.111899888810011E-3</v>
      </c>
      <c r="D510" s="158">
        <v>1.0929999999999994E-3</v>
      </c>
      <c r="E510" s="13">
        <v>443243.64819999994</v>
      </c>
      <c r="F510" s="13">
        <v>1317484.7120000001</v>
      </c>
      <c r="G510" s="13">
        <v>-655738.57740000007</v>
      </c>
      <c r="H510" s="13"/>
      <c r="I510" s="13">
        <v>0</v>
      </c>
      <c r="J510" s="13">
        <v>0</v>
      </c>
      <c r="K510" s="13">
        <v>0</v>
      </c>
      <c r="L510" s="13">
        <v>21670</v>
      </c>
      <c r="M510" s="13"/>
      <c r="N510" s="13">
        <v>71650.83600000001</v>
      </c>
      <c r="O510" s="13">
        <v>1526545.3004000001</v>
      </c>
      <c r="P510" s="13">
        <v>0</v>
      </c>
      <c r="Q510" s="13">
        <v>0</v>
      </c>
      <c r="R510" s="13"/>
      <c r="S510" s="13">
        <v>41111.390600000006</v>
      </c>
      <c r="T510" s="13">
        <v>5431</v>
      </c>
      <c r="U510" s="13">
        <v>46542.390600000006</v>
      </c>
    </row>
    <row r="511" spans="1:21">
      <c r="A511" s="9">
        <v>95513</v>
      </c>
      <c r="B511" t="s">
        <v>539</v>
      </c>
      <c r="C511" s="158">
        <v>4.5299995470000445E-5</v>
      </c>
      <c r="D511" s="158">
        <v>4.4999999999999976E-5</v>
      </c>
      <c r="E511" s="13">
        <v>29181.480000000003</v>
      </c>
      <c r="F511" s="13">
        <v>54242.280000000006</v>
      </c>
      <c r="G511" s="13">
        <v>-26715.4938</v>
      </c>
      <c r="H511" s="13"/>
      <c r="I511" s="13">
        <v>0</v>
      </c>
      <c r="J511" s="13">
        <v>0</v>
      </c>
      <c r="K511" s="13">
        <v>0</v>
      </c>
      <c r="L511" s="13">
        <v>9321</v>
      </c>
      <c r="M511" s="13"/>
      <c r="N511" s="13">
        <v>2919.1320000000001</v>
      </c>
      <c r="O511" s="13">
        <v>62193.094800000006</v>
      </c>
      <c r="P511" s="13">
        <v>0</v>
      </c>
      <c r="Q511" s="13">
        <v>0</v>
      </c>
      <c r="R511" s="13"/>
      <c r="S511" s="13">
        <v>1674.9222000000002</v>
      </c>
      <c r="T511" s="13">
        <v>2336</v>
      </c>
      <c r="U511" s="13">
        <v>4010.9222</v>
      </c>
    </row>
    <row r="512" spans="1:21">
      <c r="A512" s="9">
        <v>95517</v>
      </c>
      <c r="B512" t="s">
        <v>540</v>
      </c>
      <c r="C512" s="158">
        <v>1.2299998770000122E-5</v>
      </c>
      <c r="D512" s="158">
        <v>1.2999999999999991E-5</v>
      </c>
      <c r="E512" s="13">
        <v>10886.850000000002</v>
      </c>
      <c r="F512" s="13">
        <v>15669.991999999998</v>
      </c>
      <c r="G512" s="13">
        <v>-7253.8758000000007</v>
      </c>
      <c r="H512" s="13"/>
      <c r="I512" s="13">
        <v>0</v>
      </c>
      <c r="J512" s="13">
        <v>0</v>
      </c>
      <c r="K512" s="13">
        <v>0</v>
      </c>
      <c r="L512" s="13">
        <v>4150</v>
      </c>
      <c r="M512" s="13"/>
      <c r="N512" s="13">
        <v>792.61200000000008</v>
      </c>
      <c r="O512" s="13">
        <v>16886.8668</v>
      </c>
      <c r="P512" s="13">
        <v>0</v>
      </c>
      <c r="Q512" s="13">
        <v>0</v>
      </c>
      <c r="R512" s="13"/>
      <c r="S512" s="13">
        <v>454.78020000000004</v>
      </c>
      <c r="T512" s="13">
        <v>1040</v>
      </c>
      <c r="U512" s="13">
        <v>1494.7802000000001</v>
      </c>
    </row>
    <row r="513" spans="1:21">
      <c r="A513" s="9">
        <v>95601</v>
      </c>
      <c r="B513" t="s">
        <v>541</v>
      </c>
      <c r="C513" s="158">
        <v>2.4213997578600242E-3</v>
      </c>
      <c r="D513" s="158">
        <v>2.3689999999999987E-3</v>
      </c>
      <c r="E513" s="13">
        <v>1026095.348376</v>
      </c>
      <c r="F513" s="13">
        <v>2855554.696</v>
      </c>
      <c r="G513" s="13">
        <v>-1428010.9644000002</v>
      </c>
      <c r="H513" s="13"/>
      <c r="I513" s="13">
        <v>0</v>
      </c>
      <c r="J513" s="13">
        <v>0</v>
      </c>
      <c r="K513" s="13">
        <v>0</v>
      </c>
      <c r="L513" s="13">
        <v>106677</v>
      </c>
      <c r="M513" s="13"/>
      <c r="N513" s="13">
        <v>156035.016</v>
      </c>
      <c r="O513" s="13">
        <v>3324378.8024000004</v>
      </c>
      <c r="P513" s="13">
        <v>0</v>
      </c>
      <c r="Q513" s="13">
        <v>0</v>
      </c>
      <c r="R513" s="13"/>
      <c r="S513" s="13">
        <v>89528.843600000007</v>
      </c>
      <c r="T513" s="13">
        <v>26736</v>
      </c>
      <c r="U513" s="13">
        <v>116264.84360000001</v>
      </c>
    </row>
    <row r="514" spans="1:21">
      <c r="A514" s="9">
        <v>95611</v>
      </c>
      <c r="B514" t="s">
        <v>542</v>
      </c>
      <c r="C514" s="158">
        <v>4.0559995944000398E-4</v>
      </c>
      <c r="D514" s="158">
        <v>4.0299999999999977E-4</v>
      </c>
      <c r="E514" s="13">
        <v>163874.52432</v>
      </c>
      <c r="F514" s="13">
        <v>485769.75199999998</v>
      </c>
      <c r="G514" s="13">
        <v>-239200.97759999998</v>
      </c>
      <c r="H514" s="13"/>
      <c r="I514" s="13">
        <v>0</v>
      </c>
      <c r="J514" s="13">
        <v>0</v>
      </c>
      <c r="K514" s="13">
        <v>0</v>
      </c>
      <c r="L514" s="13">
        <v>5514</v>
      </c>
      <c r="M514" s="13"/>
      <c r="N514" s="13">
        <v>26136.863999999998</v>
      </c>
      <c r="O514" s="13">
        <v>556854.72959999996</v>
      </c>
      <c r="P514" s="13">
        <v>0</v>
      </c>
      <c r="Q514" s="13">
        <v>0</v>
      </c>
      <c r="R514" s="13"/>
      <c r="S514" s="13">
        <v>14996.654399999999</v>
      </c>
      <c r="T514" s="13">
        <v>1382</v>
      </c>
      <c r="U514" s="13">
        <v>16378.654399999999</v>
      </c>
    </row>
    <row r="515" spans="1:21">
      <c r="A515" s="9">
        <v>95617</v>
      </c>
      <c r="B515" t="s">
        <v>543</v>
      </c>
      <c r="C515" s="158">
        <v>2.0299997970000197E-5</v>
      </c>
      <c r="D515" s="158">
        <v>2.1999999999999986E-5</v>
      </c>
      <c r="E515" s="13">
        <v>8283.84</v>
      </c>
      <c r="F515" s="13">
        <v>26518.448</v>
      </c>
      <c r="G515" s="13">
        <v>-11971.843799999999</v>
      </c>
      <c r="H515" s="13"/>
      <c r="I515" s="13">
        <v>0</v>
      </c>
      <c r="J515" s="13">
        <v>0</v>
      </c>
      <c r="K515" s="13">
        <v>0</v>
      </c>
      <c r="L515" s="13">
        <v>0</v>
      </c>
      <c r="M515" s="13"/>
      <c r="N515" s="13">
        <v>1308.1319999999998</v>
      </c>
      <c r="O515" s="13">
        <v>27870.194799999997</v>
      </c>
      <c r="P515" s="13">
        <v>0</v>
      </c>
      <c r="Q515" s="13">
        <v>1424</v>
      </c>
      <c r="R515" s="13"/>
      <c r="S515" s="13">
        <v>750.57219999999995</v>
      </c>
      <c r="T515" s="13">
        <v>-357</v>
      </c>
      <c r="U515" s="13">
        <v>393.57219999999995</v>
      </c>
    </row>
    <row r="516" spans="1:21">
      <c r="A516" s="9">
        <v>95621</v>
      </c>
      <c r="B516" t="s">
        <v>544</v>
      </c>
      <c r="C516" s="158">
        <v>5.1589994841000515E-4</v>
      </c>
      <c r="D516" s="158">
        <v>5.049999999999997E-4</v>
      </c>
      <c r="E516" s="13">
        <v>206470.74601600002</v>
      </c>
      <c r="F516" s="13">
        <v>608718.92000000004</v>
      </c>
      <c r="G516" s="13">
        <v>-304249.96140000003</v>
      </c>
      <c r="H516" s="13"/>
      <c r="I516" s="13">
        <v>0</v>
      </c>
      <c r="J516" s="13">
        <v>0</v>
      </c>
      <c r="K516" s="13">
        <v>0</v>
      </c>
      <c r="L516" s="13">
        <v>12760</v>
      </c>
      <c r="M516" s="13"/>
      <c r="N516" s="13">
        <v>33244.595999999998</v>
      </c>
      <c r="O516" s="13">
        <v>708287.36440000008</v>
      </c>
      <c r="P516" s="13">
        <v>0</v>
      </c>
      <c r="Q516" s="13">
        <v>0</v>
      </c>
      <c r="R516" s="13"/>
      <c r="S516" s="13">
        <v>19074.886600000002</v>
      </c>
      <c r="T516" s="13">
        <v>3198</v>
      </c>
      <c r="U516" s="13">
        <v>22272.886600000002</v>
      </c>
    </row>
    <row r="517" spans="1:21">
      <c r="A517" s="9">
        <v>95701</v>
      </c>
      <c r="B517" t="s">
        <v>545</v>
      </c>
      <c r="C517" s="158">
        <v>1.2653998734600126E-3</v>
      </c>
      <c r="D517" s="158">
        <v>1.2389999999999992E-3</v>
      </c>
      <c r="E517" s="13">
        <v>531204.68257599999</v>
      </c>
      <c r="F517" s="13">
        <v>1493470.7760000001</v>
      </c>
      <c r="G517" s="13">
        <v>-746264.58840000001</v>
      </c>
      <c r="H517" s="13"/>
      <c r="I517" s="13">
        <v>0</v>
      </c>
      <c r="J517" s="13">
        <v>0</v>
      </c>
      <c r="K517" s="13">
        <v>0</v>
      </c>
      <c r="L517" s="13">
        <v>50785</v>
      </c>
      <c r="M517" s="13"/>
      <c r="N517" s="13">
        <v>81542.376000000004</v>
      </c>
      <c r="O517" s="13">
        <v>1737287.9064000002</v>
      </c>
      <c r="P517" s="13">
        <v>0</v>
      </c>
      <c r="Q517" s="13">
        <v>0</v>
      </c>
      <c r="R517" s="13"/>
      <c r="S517" s="13">
        <v>46786.899600000004</v>
      </c>
      <c r="T517" s="13">
        <v>12728</v>
      </c>
      <c r="U517" s="13">
        <v>59514.899600000004</v>
      </c>
    </row>
    <row r="518" spans="1:21">
      <c r="A518" s="9">
        <v>95711</v>
      </c>
      <c r="B518" t="s">
        <v>546</v>
      </c>
      <c r="C518" s="158">
        <v>1.109999889000011E-4</v>
      </c>
      <c r="D518" s="158">
        <v>1.1599999999999993E-4</v>
      </c>
      <c r="E518" s="13">
        <v>49483.506496000002</v>
      </c>
      <c r="F518" s="13">
        <v>139824.54399999999</v>
      </c>
      <c r="G518" s="13">
        <v>-65461.806000000004</v>
      </c>
      <c r="H518" s="13"/>
      <c r="I518" s="13">
        <v>0</v>
      </c>
      <c r="J518" s="13">
        <v>0</v>
      </c>
      <c r="K518" s="13">
        <v>0</v>
      </c>
      <c r="L518" s="13">
        <v>0</v>
      </c>
      <c r="M518" s="13"/>
      <c r="N518" s="13">
        <v>7152.84</v>
      </c>
      <c r="O518" s="13">
        <v>152393.67600000001</v>
      </c>
      <c r="P518" s="13">
        <v>0</v>
      </c>
      <c r="Q518" s="13">
        <v>287</v>
      </c>
      <c r="R518" s="13"/>
      <c r="S518" s="13">
        <v>4104.1140000000005</v>
      </c>
      <c r="T518" s="13">
        <v>-72</v>
      </c>
      <c r="U518" s="13">
        <v>4032.1140000000005</v>
      </c>
    </row>
    <row r="519" spans="1:21">
      <c r="A519" s="9">
        <v>95721</v>
      </c>
      <c r="B519" t="s">
        <v>547</v>
      </c>
      <c r="C519" s="158">
        <v>6.2599993740000622E-5</v>
      </c>
      <c r="D519" s="158">
        <v>6.7999999999999959E-5</v>
      </c>
      <c r="E519" s="13">
        <v>19069.734423999998</v>
      </c>
      <c r="F519" s="13">
        <v>81966.111999999994</v>
      </c>
      <c r="G519" s="13">
        <v>-36918.099600000001</v>
      </c>
      <c r="H519" s="13"/>
      <c r="I519" s="13">
        <v>0</v>
      </c>
      <c r="J519" s="13">
        <v>0</v>
      </c>
      <c r="K519" s="13">
        <v>0</v>
      </c>
      <c r="L519" s="13">
        <v>0</v>
      </c>
      <c r="M519" s="13"/>
      <c r="N519" s="13">
        <v>4033.9440000000004</v>
      </c>
      <c r="O519" s="13">
        <v>85944.541600000011</v>
      </c>
      <c r="P519" s="13">
        <v>0</v>
      </c>
      <c r="Q519" s="13">
        <v>9716</v>
      </c>
      <c r="R519" s="13"/>
      <c r="S519" s="13">
        <v>2314.5724</v>
      </c>
      <c r="T519" s="13">
        <v>-2435</v>
      </c>
      <c r="U519" s="13">
        <v>-120.42759999999998</v>
      </c>
    </row>
    <row r="520" spans="1:21">
      <c r="A520" s="9">
        <v>95733</v>
      </c>
      <c r="B520" t="s">
        <v>548</v>
      </c>
      <c r="C520" s="158">
        <v>1.4499998550000144E-5</v>
      </c>
      <c r="D520" s="158">
        <v>1.4999999999999994E-5</v>
      </c>
      <c r="E520" s="13">
        <v>6604.43</v>
      </c>
      <c r="F520" s="13">
        <v>18080.760000000002</v>
      </c>
      <c r="G520" s="13">
        <v>-8551.3170000000009</v>
      </c>
      <c r="H520" s="13"/>
      <c r="I520" s="13">
        <v>0</v>
      </c>
      <c r="J520" s="13">
        <v>0</v>
      </c>
      <c r="K520" s="13">
        <v>0</v>
      </c>
      <c r="L520" s="13">
        <v>219</v>
      </c>
      <c r="M520" s="13"/>
      <c r="N520" s="13">
        <v>934.38</v>
      </c>
      <c r="O520" s="13">
        <v>19907.281999999999</v>
      </c>
      <c r="P520" s="13">
        <v>0</v>
      </c>
      <c r="Q520" s="13">
        <v>0</v>
      </c>
      <c r="R520" s="13"/>
      <c r="S520" s="13">
        <v>536.12300000000005</v>
      </c>
      <c r="T520" s="13">
        <v>55</v>
      </c>
      <c r="U520" s="13">
        <v>591.12300000000005</v>
      </c>
    </row>
    <row r="521" spans="1:21">
      <c r="A521" s="9">
        <v>95801</v>
      </c>
      <c r="B521" t="s">
        <v>549</v>
      </c>
      <c r="C521" s="158">
        <v>9.1669990833000896E-4</v>
      </c>
      <c r="D521" s="158">
        <v>9.5599999999999949E-4</v>
      </c>
      <c r="E521" s="13">
        <v>389832.433104</v>
      </c>
      <c r="F521" s="13">
        <v>1152347.1040000001</v>
      </c>
      <c r="G521" s="13">
        <v>-540620.15819999995</v>
      </c>
      <c r="H521" s="13"/>
      <c r="I521" s="13">
        <v>0</v>
      </c>
      <c r="J521" s="13">
        <v>0</v>
      </c>
      <c r="K521" s="13">
        <v>0</v>
      </c>
      <c r="L521" s="13">
        <v>0</v>
      </c>
      <c r="M521" s="13"/>
      <c r="N521" s="13">
        <v>59072.148000000001</v>
      </c>
      <c r="O521" s="13">
        <v>1258552.0972</v>
      </c>
      <c r="P521" s="13">
        <v>0</v>
      </c>
      <c r="Q521" s="13">
        <v>15513</v>
      </c>
      <c r="R521" s="13"/>
      <c r="S521" s="13">
        <v>33894.065799999997</v>
      </c>
      <c r="T521" s="13">
        <v>-3888</v>
      </c>
      <c r="U521" s="13">
        <v>30006.065799999997</v>
      </c>
    </row>
    <row r="522" spans="1:21">
      <c r="A522" s="9">
        <v>95802</v>
      </c>
      <c r="B522" t="s">
        <v>550</v>
      </c>
      <c r="C522" s="158">
        <v>6.2999993700000617E-6</v>
      </c>
      <c r="D522" s="158">
        <v>1.2999999999999991E-5</v>
      </c>
      <c r="E522" s="13">
        <v>4269.8999999999996</v>
      </c>
      <c r="F522" s="13">
        <v>15669.991999999998</v>
      </c>
      <c r="G522" s="13">
        <v>-3715.3997999999997</v>
      </c>
      <c r="H522" s="13"/>
      <c r="I522" s="13">
        <v>0</v>
      </c>
      <c r="J522" s="13">
        <v>0</v>
      </c>
      <c r="K522" s="13">
        <v>0</v>
      </c>
      <c r="L522" s="13">
        <v>0</v>
      </c>
      <c r="M522" s="13"/>
      <c r="N522" s="13">
        <v>405.97199999999998</v>
      </c>
      <c r="O522" s="13">
        <v>8649.3708000000006</v>
      </c>
      <c r="P522" s="13">
        <v>0</v>
      </c>
      <c r="Q522" s="13">
        <v>5031</v>
      </c>
      <c r="R522" s="13"/>
      <c r="S522" s="13">
        <v>232.93619999999999</v>
      </c>
      <c r="T522" s="13">
        <v>-1261</v>
      </c>
      <c r="U522" s="13">
        <v>-1028.0637999999999</v>
      </c>
    </row>
    <row r="523" spans="1:21">
      <c r="A523" s="9">
        <v>95804</v>
      </c>
      <c r="B523" t="s">
        <v>551</v>
      </c>
      <c r="C523" s="158">
        <v>1.2099998790000119E-5</v>
      </c>
      <c r="D523" s="158">
        <v>1.1999999999999994E-5</v>
      </c>
      <c r="E523" s="13">
        <v>7213.54</v>
      </c>
      <c r="F523" s="13">
        <v>14464.608</v>
      </c>
      <c r="G523" s="13">
        <v>-7135.9265999999998</v>
      </c>
      <c r="H523" s="13"/>
      <c r="I523" s="13">
        <v>0</v>
      </c>
      <c r="J523" s="13">
        <v>0</v>
      </c>
      <c r="K523" s="13">
        <v>0</v>
      </c>
      <c r="L523" s="13">
        <v>2043</v>
      </c>
      <c r="M523" s="13"/>
      <c r="N523" s="13">
        <v>779.72399999999993</v>
      </c>
      <c r="O523" s="13">
        <v>16612.283599999999</v>
      </c>
      <c r="P523" s="13">
        <v>0</v>
      </c>
      <c r="Q523" s="13">
        <v>0</v>
      </c>
      <c r="R523" s="13"/>
      <c r="S523" s="13">
        <v>447.3854</v>
      </c>
      <c r="T523" s="13">
        <v>512</v>
      </c>
      <c r="U523" s="13">
        <v>959.3854</v>
      </c>
    </row>
    <row r="524" spans="1:21">
      <c r="A524" s="9">
        <v>95811</v>
      </c>
      <c r="B524" t="s">
        <v>552</v>
      </c>
      <c r="C524" s="158">
        <v>5.3999994600000543E-4</v>
      </c>
      <c r="D524" s="158">
        <v>5.3099999999999968E-4</v>
      </c>
      <c r="E524" s="13">
        <v>204433.58471200001</v>
      </c>
      <c r="F524" s="13">
        <v>640058.90399999998</v>
      </c>
      <c r="G524" s="13">
        <v>-318462.84000000003</v>
      </c>
      <c r="H524" s="13"/>
      <c r="I524" s="13">
        <v>0</v>
      </c>
      <c r="J524" s="13">
        <v>0</v>
      </c>
      <c r="K524" s="13">
        <v>0</v>
      </c>
      <c r="L524" s="13">
        <v>1692</v>
      </c>
      <c r="M524" s="13"/>
      <c r="N524" s="13">
        <v>34797.599999999999</v>
      </c>
      <c r="O524" s="13">
        <v>741374.64</v>
      </c>
      <c r="P524" s="13">
        <v>0</v>
      </c>
      <c r="Q524" s="13">
        <v>0</v>
      </c>
      <c r="R524" s="13"/>
      <c r="S524" s="13">
        <v>19965.96</v>
      </c>
      <c r="T524" s="13">
        <v>424</v>
      </c>
      <c r="U524" s="13">
        <v>20389.96</v>
      </c>
    </row>
    <row r="525" spans="1:21">
      <c r="A525" s="9">
        <v>95813</v>
      </c>
      <c r="B525" t="s">
        <v>553</v>
      </c>
      <c r="C525" s="158">
        <v>5.529999447000055E-5</v>
      </c>
      <c r="D525" s="158">
        <v>5.5999999999999965E-5</v>
      </c>
      <c r="E525" s="13">
        <v>24438.18</v>
      </c>
      <c r="F525" s="13">
        <v>67501.504000000001</v>
      </c>
      <c r="G525" s="13">
        <v>-32612.953800000003</v>
      </c>
      <c r="H525" s="13"/>
      <c r="I525" s="13">
        <v>0</v>
      </c>
      <c r="J525" s="13">
        <v>0</v>
      </c>
      <c r="K525" s="13">
        <v>0</v>
      </c>
      <c r="L525" s="13">
        <v>1412</v>
      </c>
      <c r="M525" s="13"/>
      <c r="N525" s="13">
        <v>3563.5320000000002</v>
      </c>
      <c r="O525" s="13">
        <v>75922.25480000001</v>
      </c>
      <c r="P525" s="13">
        <v>0</v>
      </c>
      <c r="Q525" s="13">
        <v>0</v>
      </c>
      <c r="R525" s="13"/>
      <c r="S525" s="13">
        <v>2044.6622</v>
      </c>
      <c r="T525" s="13">
        <v>354</v>
      </c>
      <c r="U525" s="13">
        <v>2398.6621999999998</v>
      </c>
    </row>
    <row r="526" spans="1:21">
      <c r="A526" s="9">
        <v>95821</v>
      </c>
      <c r="B526" t="s">
        <v>554</v>
      </c>
      <c r="C526" s="158">
        <v>1.7999998200000177E-6</v>
      </c>
      <c r="D526" s="158">
        <v>1.9999999999999986E-6</v>
      </c>
      <c r="E526" s="13">
        <v>1652.3099999999995</v>
      </c>
      <c r="F526" s="13">
        <v>2410.768</v>
      </c>
      <c r="G526" s="13">
        <v>-1061.5427999999999</v>
      </c>
      <c r="H526" s="13"/>
      <c r="I526" s="13">
        <v>0</v>
      </c>
      <c r="J526" s="13">
        <v>0</v>
      </c>
      <c r="K526" s="13">
        <v>0</v>
      </c>
      <c r="L526" s="13">
        <v>563</v>
      </c>
      <c r="M526" s="13"/>
      <c r="N526" s="13">
        <v>115.99199999999999</v>
      </c>
      <c r="O526" s="13">
        <v>2471.2487999999998</v>
      </c>
      <c r="P526" s="13">
        <v>0</v>
      </c>
      <c r="Q526" s="13">
        <v>0</v>
      </c>
      <c r="R526" s="13"/>
      <c r="S526" s="13">
        <v>66.553200000000004</v>
      </c>
      <c r="T526" s="13">
        <v>141</v>
      </c>
      <c r="U526" s="13">
        <v>207.5532</v>
      </c>
    </row>
    <row r="527" spans="1:21">
      <c r="A527" s="9">
        <v>95831</v>
      </c>
      <c r="B527" t="s">
        <v>555</v>
      </c>
      <c r="C527" s="158">
        <v>1.9599998040000192E-5</v>
      </c>
      <c r="D527" s="158">
        <v>2.0999999999999985E-5</v>
      </c>
      <c r="E527" s="13">
        <v>10442.099999999999</v>
      </c>
      <c r="F527" s="13">
        <v>25313.063999999998</v>
      </c>
      <c r="G527" s="13">
        <v>-11559.0216</v>
      </c>
      <c r="H527" s="13"/>
      <c r="I527" s="13">
        <v>0</v>
      </c>
      <c r="J527" s="13">
        <v>0</v>
      </c>
      <c r="K527" s="13">
        <v>0</v>
      </c>
      <c r="L527" s="13">
        <v>814</v>
      </c>
      <c r="M527" s="13"/>
      <c r="N527" s="13">
        <v>1263.0239999999999</v>
      </c>
      <c r="O527" s="13">
        <v>26909.153599999998</v>
      </c>
      <c r="P527" s="13">
        <v>0</v>
      </c>
      <c r="Q527" s="13">
        <v>0</v>
      </c>
      <c r="R527" s="13"/>
      <c r="S527" s="13">
        <v>724.69039999999995</v>
      </c>
      <c r="T527" s="13">
        <v>204</v>
      </c>
      <c r="U527" s="13">
        <v>928.69039999999995</v>
      </c>
    </row>
    <row r="528" spans="1:21">
      <c r="A528" s="9">
        <v>95841</v>
      </c>
      <c r="B528" t="s">
        <v>556</v>
      </c>
      <c r="C528" s="158">
        <v>2.0699997930000201E-5</v>
      </c>
      <c r="D528" s="158">
        <v>2.0999999999999985E-5</v>
      </c>
      <c r="E528" s="13">
        <v>9218.66</v>
      </c>
      <c r="F528" s="13">
        <v>25313.063999999998</v>
      </c>
      <c r="G528" s="13">
        <v>-12207.742199999999</v>
      </c>
      <c r="H528" s="13"/>
      <c r="I528" s="13">
        <v>0</v>
      </c>
      <c r="J528" s="13">
        <v>0</v>
      </c>
      <c r="K528" s="13">
        <v>0</v>
      </c>
      <c r="L528" s="13">
        <v>551</v>
      </c>
      <c r="M528" s="13"/>
      <c r="N528" s="13">
        <v>1333.9079999999999</v>
      </c>
      <c r="O528" s="13">
        <v>28419.361199999999</v>
      </c>
      <c r="P528" s="13">
        <v>0</v>
      </c>
      <c r="Q528" s="13">
        <v>0</v>
      </c>
      <c r="R528" s="13"/>
      <c r="S528" s="13">
        <v>765.3617999999999</v>
      </c>
      <c r="T528" s="13">
        <v>138</v>
      </c>
      <c r="U528" s="13">
        <v>903.3617999999999</v>
      </c>
    </row>
    <row r="529" spans="1:21">
      <c r="A529" s="9">
        <v>95851</v>
      </c>
      <c r="B529" t="s">
        <v>557</v>
      </c>
      <c r="C529" s="158">
        <v>1.518999848100015E-4</v>
      </c>
      <c r="D529" s="158">
        <v>1.6899999999999988E-4</v>
      </c>
      <c r="E529" s="13">
        <v>59510.660088000004</v>
      </c>
      <c r="F529" s="13">
        <v>203709.89599999998</v>
      </c>
      <c r="G529" s="13">
        <v>-89582.417400000006</v>
      </c>
      <c r="H529" s="13"/>
      <c r="I529" s="13">
        <v>0</v>
      </c>
      <c r="J529" s="13">
        <v>0</v>
      </c>
      <c r="K529" s="13">
        <v>0</v>
      </c>
      <c r="L529" s="13">
        <v>0</v>
      </c>
      <c r="M529" s="13"/>
      <c r="N529" s="13">
        <v>9788.4359999999997</v>
      </c>
      <c r="O529" s="13">
        <v>208545.94040000002</v>
      </c>
      <c r="P529" s="13">
        <v>0</v>
      </c>
      <c r="Q529" s="13">
        <v>16846</v>
      </c>
      <c r="R529" s="13"/>
      <c r="S529" s="13">
        <v>5616.3506000000007</v>
      </c>
      <c r="T529" s="13">
        <v>-4222</v>
      </c>
      <c r="U529" s="13">
        <v>1394.3506000000007</v>
      </c>
    </row>
    <row r="530" spans="1:21">
      <c r="A530" s="9">
        <v>95853</v>
      </c>
      <c r="B530" t="s">
        <v>558</v>
      </c>
      <c r="C530" s="158">
        <v>2.559999744000025E-5</v>
      </c>
      <c r="D530" s="158">
        <v>2.4999999999999988E-5</v>
      </c>
      <c r="E530" s="13">
        <v>14493.010000000002</v>
      </c>
      <c r="F530" s="13">
        <v>30134.600000000002</v>
      </c>
      <c r="G530" s="13">
        <v>-15097.497599999999</v>
      </c>
      <c r="H530" s="13"/>
      <c r="I530" s="13">
        <v>0</v>
      </c>
      <c r="J530" s="13">
        <v>0</v>
      </c>
      <c r="K530" s="13">
        <v>0</v>
      </c>
      <c r="L530" s="13">
        <v>4086</v>
      </c>
      <c r="M530" s="13"/>
      <c r="N530" s="13">
        <v>1649.664</v>
      </c>
      <c r="O530" s="13">
        <v>35146.649599999997</v>
      </c>
      <c r="P530" s="13">
        <v>0</v>
      </c>
      <c r="Q530" s="13">
        <v>0</v>
      </c>
      <c r="R530" s="13"/>
      <c r="S530" s="13">
        <v>946.53440000000001</v>
      </c>
      <c r="T530" s="13">
        <v>1024</v>
      </c>
      <c r="U530" s="13">
        <v>1970.5344</v>
      </c>
    </row>
    <row r="531" spans="1:21">
      <c r="A531" s="9">
        <v>95901</v>
      </c>
      <c r="B531" t="s">
        <v>559</v>
      </c>
      <c r="C531" s="158">
        <v>1.7917998208200178E-3</v>
      </c>
      <c r="D531" s="158">
        <v>1.6949999999999988E-3</v>
      </c>
      <c r="E531" s="13">
        <v>727047.21992800001</v>
      </c>
      <c r="F531" s="13">
        <v>2043125.88</v>
      </c>
      <c r="G531" s="13">
        <v>-1056706.8828</v>
      </c>
      <c r="H531" s="13"/>
      <c r="I531" s="13">
        <v>0</v>
      </c>
      <c r="J531" s="13">
        <v>0</v>
      </c>
      <c r="K531" s="13">
        <v>0</v>
      </c>
      <c r="L531" s="13">
        <v>109079</v>
      </c>
      <c r="M531" s="13"/>
      <c r="N531" s="13">
        <v>115463.592</v>
      </c>
      <c r="O531" s="13">
        <v>2459990.8888000003</v>
      </c>
      <c r="P531" s="13">
        <v>0</v>
      </c>
      <c r="Q531" s="13">
        <v>0</v>
      </c>
      <c r="R531" s="13"/>
      <c r="S531" s="13">
        <v>66250.013200000001</v>
      </c>
      <c r="T531" s="13">
        <v>27338</v>
      </c>
      <c r="U531" s="13">
        <v>93588.013200000001</v>
      </c>
    </row>
    <row r="532" spans="1:21">
      <c r="A532" s="9">
        <v>95908</v>
      </c>
      <c r="B532" t="s">
        <v>560</v>
      </c>
      <c r="C532" s="158">
        <v>8.809999119000087E-5</v>
      </c>
      <c r="D532" s="158">
        <v>8.5999999999999949E-5</v>
      </c>
      <c r="E532" s="13">
        <v>19846.18</v>
      </c>
      <c r="F532" s="13">
        <v>103663.024</v>
      </c>
      <c r="G532" s="13">
        <v>-51956.622600000002</v>
      </c>
      <c r="H532" s="13"/>
      <c r="I532" s="13">
        <v>0</v>
      </c>
      <c r="J532" s="13">
        <v>0</v>
      </c>
      <c r="K532" s="13">
        <v>0</v>
      </c>
      <c r="L532" s="13">
        <v>0</v>
      </c>
      <c r="M532" s="13"/>
      <c r="N532" s="13">
        <v>5677.1639999999998</v>
      </c>
      <c r="O532" s="13">
        <v>120953.8996</v>
      </c>
      <c r="P532" s="13">
        <v>0</v>
      </c>
      <c r="Q532" s="13">
        <v>9915</v>
      </c>
      <c r="R532" s="13"/>
      <c r="S532" s="13">
        <v>3257.4094</v>
      </c>
      <c r="T532" s="13">
        <v>-2485</v>
      </c>
      <c r="U532" s="13">
        <v>772.40940000000001</v>
      </c>
    </row>
    <row r="533" spans="1:21">
      <c r="A533" s="9">
        <v>95911</v>
      </c>
      <c r="B533" t="s">
        <v>561</v>
      </c>
      <c r="C533" s="158">
        <v>5.891999410800058E-4</v>
      </c>
      <c r="D533" s="158">
        <v>6.0199999999999956E-4</v>
      </c>
      <c r="E533" s="13">
        <v>228620.954688</v>
      </c>
      <c r="F533" s="13">
        <v>725641.16799999995</v>
      </c>
      <c r="G533" s="13">
        <v>-347478.3432</v>
      </c>
      <c r="H533" s="13"/>
      <c r="I533" s="13">
        <v>0</v>
      </c>
      <c r="J533" s="13">
        <v>0</v>
      </c>
      <c r="K533" s="13">
        <v>0</v>
      </c>
      <c r="L533" s="13">
        <v>0</v>
      </c>
      <c r="M533" s="13"/>
      <c r="N533" s="13">
        <v>37968.048000000003</v>
      </c>
      <c r="O533" s="13">
        <v>808922.10719999997</v>
      </c>
      <c r="P533" s="13">
        <v>0</v>
      </c>
      <c r="Q533" s="13">
        <v>15509</v>
      </c>
      <c r="R533" s="13"/>
      <c r="S533" s="13">
        <v>21785.0808</v>
      </c>
      <c r="T533" s="13">
        <v>-3887</v>
      </c>
      <c r="U533" s="13">
        <v>17898.0808</v>
      </c>
    </row>
    <row r="534" spans="1:21">
      <c r="A534" s="9">
        <v>95917</v>
      </c>
      <c r="B534" t="s">
        <v>562</v>
      </c>
      <c r="C534" s="158">
        <v>2.0799997920000207E-5</v>
      </c>
      <c r="D534" s="158">
        <v>1.799999999999999E-5</v>
      </c>
      <c r="E534" s="13">
        <v>10831.039999999999</v>
      </c>
      <c r="F534" s="13">
        <v>21696.912</v>
      </c>
      <c r="G534" s="13">
        <v>-12266.7168</v>
      </c>
      <c r="H534" s="13"/>
      <c r="I534" s="13">
        <v>0</v>
      </c>
      <c r="J534" s="13">
        <v>0</v>
      </c>
      <c r="K534" s="13">
        <v>0</v>
      </c>
      <c r="L534" s="13">
        <v>4792</v>
      </c>
      <c r="M534" s="13"/>
      <c r="N534" s="13">
        <v>1340.3520000000001</v>
      </c>
      <c r="O534" s="13">
        <v>28556.6528</v>
      </c>
      <c r="P534" s="13">
        <v>0</v>
      </c>
      <c r="Q534" s="13">
        <v>0</v>
      </c>
      <c r="R534" s="13"/>
      <c r="S534" s="13">
        <v>769.05920000000003</v>
      </c>
      <c r="T534" s="13">
        <v>1201</v>
      </c>
      <c r="U534" s="13">
        <v>1970.0592000000001</v>
      </c>
    </row>
    <row r="535" spans="1:21">
      <c r="A535" s="9">
        <v>95921</v>
      </c>
      <c r="B535" t="s">
        <v>563</v>
      </c>
      <c r="C535" s="158">
        <v>3.3399996660000328E-5</v>
      </c>
      <c r="D535" s="158">
        <v>3.9999999999999976E-5</v>
      </c>
      <c r="E535" s="13">
        <v>16356.746536000002</v>
      </c>
      <c r="F535" s="13">
        <v>48215.360000000001</v>
      </c>
      <c r="G535" s="13">
        <v>-19697.5164</v>
      </c>
      <c r="H535" s="13"/>
      <c r="I535" s="13">
        <v>0</v>
      </c>
      <c r="J535" s="13">
        <v>0</v>
      </c>
      <c r="K535" s="13">
        <v>0</v>
      </c>
      <c r="L535" s="13">
        <v>0</v>
      </c>
      <c r="M535" s="13"/>
      <c r="N535" s="13">
        <v>2152.2959999999998</v>
      </c>
      <c r="O535" s="13">
        <v>45855.394399999997</v>
      </c>
      <c r="P535" s="13">
        <v>0</v>
      </c>
      <c r="Q535" s="13">
        <v>3822</v>
      </c>
      <c r="R535" s="13"/>
      <c r="S535" s="13">
        <v>1234.9315999999999</v>
      </c>
      <c r="T535" s="13">
        <v>-958</v>
      </c>
      <c r="U535" s="13">
        <v>276.93159999999989</v>
      </c>
    </row>
    <row r="536" spans="1:21">
      <c r="A536" s="9">
        <v>96001</v>
      </c>
      <c r="B536" t="s">
        <v>564</v>
      </c>
      <c r="C536" s="158">
        <v>4.3575695642430426E-2</v>
      </c>
      <c r="D536" s="158">
        <v>3.9092999999999982E-2</v>
      </c>
      <c r="E536" s="13">
        <v>17798293.336496003</v>
      </c>
      <c r="F536" s="13">
        <v>47122076.712000005</v>
      </c>
      <c r="G536" s="13">
        <v>-25698594.7722</v>
      </c>
      <c r="H536" s="13"/>
      <c r="I536" s="13">
        <v>0</v>
      </c>
      <c r="J536" s="13">
        <v>0</v>
      </c>
      <c r="K536" s="13">
        <v>0</v>
      </c>
      <c r="L536" s="13">
        <v>4797779</v>
      </c>
      <c r="M536" s="13"/>
      <c r="N536" s="13">
        <v>2808018.108</v>
      </c>
      <c r="O536" s="13">
        <v>59825775.7412</v>
      </c>
      <c r="P536" s="13">
        <v>0</v>
      </c>
      <c r="Q536" s="13">
        <v>0</v>
      </c>
      <c r="R536" s="13"/>
      <c r="S536" s="13">
        <v>1611167.9318000001</v>
      </c>
      <c r="T536" s="13">
        <v>1202451</v>
      </c>
      <c r="U536" s="13">
        <v>2813618.9318000004</v>
      </c>
    </row>
    <row r="537" spans="1:21">
      <c r="A537" s="9">
        <v>96003</v>
      </c>
      <c r="B537" t="s">
        <v>565</v>
      </c>
      <c r="C537" s="158">
        <v>1.6972998302700166E-3</v>
      </c>
      <c r="D537" s="158">
        <v>1.7889999999999987E-3</v>
      </c>
      <c r="E537" s="13">
        <v>653522.28</v>
      </c>
      <c r="F537" s="13">
        <v>2156431.9759999998</v>
      </c>
      <c r="G537" s="13">
        <v>-1000975.8857999999</v>
      </c>
      <c r="H537" s="13"/>
      <c r="I537" s="13">
        <v>0</v>
      </c>
      <c r="J537" s="13">
        <v>0</v>
      </c>
      <c r="K537" s="13">
        <v>0</v>
      </c>
      <c r="L537" s="13">
        <v>0</v>
      </c>
      <c r="M537" s="13"/>
      <c r="N537" s="13">
        <v>109374.01199999999</v>
      </c>
      <c r="O537" s="13">
        <v>2330250.3267999999</v>
      </c>
      <c r="P537" s="13">
        <v>0</v>
      </c>
      <c r="Q537" s="13">
        <v>101561</v>
      </c>
      <c r="R537" s="13"/>
      <c r="S537" s="13">
        <v>62755.970199999996</v>
      </c>
      <c r="T537" s="13">
        <v>-25454</v>
      </c>
      <c r="U537" s="13">
        <v>37301.970199999996</v>
      </c>
    </row>
    <row r="538" spans="1:21">
      <c r="A538" s="9">
        <v>96004</v>
      </c>
      <c r="B538" t="s">
        <v>566</v>
      </c>
      <c r="C538" s="158">
        <v>8.0989991901000795E-4</v>
      </c>
      <c r="D538" s="158">
        <v>7.9899999999999947E-4</v>
      </c>
      <c r="E538" s="13">
        <v>398578.89444800001</v>
      </c>
      <c r="F538" s="13">
        <v>963101.81599999999</v>
      </c>
      <c r="G538" s="13">
        <v>-477635.28539999999</v>
      </c>
      <c r="H538" s="13"/>
      <c r="I538" s="13">
        <v>0</v>
      </c>
      <c r="J538" s="13">
        <v>0</v>
      </c>
      <c r="K538" s="13">
        <v>0</v>
      </c>
      <c r="L538" s="13">
        <v>73572</v>
      </c>
      <c r="M538" s="13"/>
      <c r="N538" s="13">
        <v>52189.955999999998</v>
      </c>
      <c r="O538" s="13">
        <v>1111924.6684000001</v>
      </c>
      <c r="P538" s="13">
        <v>0</v>
      </c>
      <c r="Q538" s="13">
        <v>0</v>
      </c>
      <c r="R538" s="13"/>
      <c r="S538" s="13">
        <v>29945.242600000001</v>
      </c>
      <c r="T538" s="13">
        <v>18439</v>
      </c>
      <c r="U538" s="13">
        <v>48384.242599999998</v>
      </c>
    </row>
    <row r="539" spans="1:21">
      <c r="A539" s="9">
        <v>96005</v>
      </c>
      <c r="B539" t="s">
        <v>567</v>
      </c>
      <c r="C539" s="158">
        <v>2.496999750300025E-3</v>
      </c>
      <c r="D539" s="158">
        <v>2.1379999999999988E-3</v>
      </c>
      <c r="E539" s="13">
        <v>1073339.6300000001</v>
      </c>
      <c r="F539" s="13">
        <v>2577110.9920000001</v>
      </c>
      <c r="G539" s="13">
        <v>-1472595.7620000001</v>
      </c>
      <c r="H539" s="13"/>
      <c r="I539" s="13">
        <v>0</v>
      </c>
      <c r="J539" s="13">
        <v>0</v>
      </c>
      <c r="K539" s="13">
        <v>0</v>
      </c>
      <c r="L539" s="13">
        <v>416101</v>
      </c>
      <c r="M539" s="13"/>
      <c r="N539" s="13">
        <v>160906.68</v>
      </c>
      <c r="O539" s="13">
        <v>3428171.2520000003</v>
      </c>
      <c r="P539" s="13">
        <v>0</v>
      </c>
      <c r="Q539" s="13">
        <v>0</v>
      </c>
      <c r="R539" s="13"/>
      <c r="S539" s="13">
        <v>92324.078000000009</v>
      </c>
      <c r="T539" s="13">
        <v>104286</v>
      </c>
      <c r="U539" s="13">
        <v>196610.07800000001</v>
      </c>
    </row>
    <row r="540" spans="1:21">
      <c r="A540" s="9">
        <v>96008</v>
      </c>
      <c r="B540" t="s">
        <v>568</v>
      </c>
      <c r="C540" s="158">
        <v>5.1525994847400509E-3</v>
      </c>
      <c r="D540" s="158">
        <v>5.3059999999999965E-3</v>
      </c>
      <c r="E540" s="13">
        <v>1826045.88</v>
      </c>
      <c r="F540" s="13">
        <v>6395767.5039999997</v>
      </c>
      <c r="G540" s="13">
        <v>-3038725.2396</v>
      </c>
      <c r="H540" s="13"/>
      <c r="I540" s="13">
        <v>0</v>
      </c>
      <c r="J540" s="13">
        <v>0</v>
      </c>
      <c r="K540" s="13">
        <v>0</v>
      </c>
      <c r="L540" s="13">
        <v>0</v>
      </c>
      <c r="M540" s="13"/>
      <c r="N540" s="13">
        <v>332033.54399999999</v>
      </c>
      <c r="O540" s="13">
        <v>7074086.9816000005</v>
      </c>
      <c r="P540" s="13">
        <v>0</v>
      </c>
      <c r="Q540" s="13">
        <v>314113</v>
      </c>
      <c r="R540" s="13"/>
      <c r="S540" s="13">
        <v>190512.23240000001</v>
      </c>
      <c r="T540" s="13">
        <v>-78725</v>
      </c>
      <c r="U540" s="13">
        <v>111787.23240000001</v>
      </c>
    </row>
    <row r="541" spans="1:21">
      <c r="A541" s="9">
        <v>96009</v>
      </c>
      <c r="B541" t="s">
        <v>569</v>
      </c>
      <c r="C541" s="158">
        <v>4.0849995915000404E-4</v>
      </c>
      <c r="D541" s="158">
        <v>4.0699999999999981E-4</v>
      </c>
      <c r="E541" s="13">
        <v>182472.36</v>
      </c>
      <c r="F541" s="13">
        <v>490591.28800000006</v>
      </c>
      <c r="G541" s="13">
        <v>-240911.24100000001</v>
      </c>
      <c r="H541" s="13"/>
      <c r="I541" s="13">
        <v>0</v>
      </c>
      <c r="J541" s="13">
        <v>0</v>
      </c>
      <c r="K541" s="13">
        <v>0</v>
      </c>
      <c r="L541" s="13">
        <v>18410</v>
      </c>
      <c r="M541" s="13"/>
      <c r="N541" s="13">
        <v>26323.74</v>
      </c>
      <c r="O541" s="13">
        <v>560836.18599999999</v>
      </c>
      <c r="P541" s="13">
        <v>0</v>
      </c>
      <c r="Q541" s="13">
        <v>0</v>
      </c>
      <c r="R541" s="13"/>
      <c r="S541" s="13">
        <v>15103.879000000001</v>
      </c>
      <c r="T541" s="13">
        <v>4614</v>
      </c>
      <c r="U541" s="13">
        <v>19717.879000000001</v>
      </c>
    </row>
    <row r="542" spans="1:21">
      <c r="A542" s="9">
        <v>96011</v>
      </c>
      <c r="B542" t="s">
        <v>570</v>
      </c>
      <c r="C542" s="158">
        <v>5.8814894118510583E-2</v>
      </c>
      <c r="D542" s="158">
        <v>5.8928999999999968E-2</v>
      </c>
      <c r="E542" s="13">
        <v>23347927.527759999</v>
      </c>
      <c r="F542" s="13">
        <v>71032073.736000001</v>
      </c>
      <c r="G542" s="13">
        <v>-34685852.0154</v>
      </c>
      <c r="H542" s="13"/>
      <c r="I542" s="13">
        <v>0</v>
      </c>
      <c r="J542" s="13">
        <v>0</v>
      </c>
      <c r="K542" s="13">
        <v>0</v>
      </c>
      <c r="L542" s="13">
        <v>0</v>
      </c>
      <c r="M542" s="13"/>
      <c r="N542" s="13">
        <v>3790032.1560000004</v>
      </c>
      <c r="O542" s="13">
        <v>80747917.248400003</v>
      </c>
      <c r="P542" s="13">
        <v>0</v>
      </c>
      <c r="Q542" s="13">
        <v>5351</v>
      </c>
      <c r="R542" s="13"/>
      <c r="S542" s="13">
        <v>2174622.1126000001</v>
      </c>
      <c r="T542" s="13">
        <v>-1341</v>
      </c>
      <c r="U542" s="13">
        <v>2173281.1126000001</v>
      </c>
    </row>
    <row r="543" spans="1:21">
      <c r="A543" s="9">
        <v>96012</v>
      </c>
      <c r="B543" t="s">
        <v>571</v>
      </c>
      <c r="C543" s="158">
        <v>2.1488997851100214E-3</v>
      </c>
      <c r="D543" s="158">
        <v>2.1189999999999985E-3</v>
      </c>
      <c r="E543" s="13">
        <v>854849.59000000008</v>
      </c>
      <c r="F543" s="13">
        <v>2554208.6959999995</v>
      </c>
      <c r="G543" s="13">
        <v>-1267305.1794</v>
      </c>
      <c r="H543" s="13"/>
      <c r="I543" s="13">
        <v>0</v>
      </c>
      <c r="J543" s="13">
        <v>0</v>
      </c>
      <c r="K543" s="13">
        <v>0</v>
      </c>
      <c r="L543" s="13">
        <v>34079</v>
      </c>
      <c r="M543" s="13"/>
      <c r="N543" s="13">
        <v>138475.11600000001</v>
      </c>
      <c r="O543" s="13">
        <v>2950259.1924000001</v>
      </c>
      <c r="P543" s="13">
        <v>0</v>
      </c>
      <c r="Q543" s="13">
        <v>0</v>
      </c>
      <c r="R543" s="13"/>
      <c r="S543" s="13">
        <v>79453.428599999999</v>
      </c>
      <c r="T543" s="13">
        <v>8541</v>
      </c>
      <c r="U543" s="13">
        <v>87994.428599999999</v>
      </c>
    </row>
    <row r="544" spans="1:21">
      <c r="A544" s="9">
        <v>96018</v>
      </c>
      <c r="B544" t="s">
        <v>572</v>
      </c>
      <c r="C544" s="158">
        <v>2.6199997380000259E-5</v>
      </c>
      <c r="D544" s="158">
        <v>1.4999999999999994E-5</v>
      </c>
      <c r="E544" s="13">
        <v>14760.56</v>
      </c>
      <c r="F544" s="13">
        <v>18080.760000000002</v>
      </c>
      <c r="G544" s="13">
        <v>-15451.3452</v>
      </c>
      <c r="H544" s="13"/>
      <c r="I544" s="13">
        <v>0</v>
      </c>
      <c r="J544" s="13">
        <v>0</v>
      </c>
      <c r="K544" s="13">
        <v>0</v>
      </c>
      <c r="L544" s="13">
        <v>14324</v>
      </c>
      <c r="M544" s="13"/>
      <c r="N544" s="13">
        <v>1688.328</v>
      </c>
      <c r="O544" s="13">
        <v>35970.3992</v>
      </c>
      <c r="P544" s="13">
        <v>0</v>
      </c>
      <c r="Q544" s="13">
        <v>0</v>
      </c>
      <c r="R544" s="13"/>
      <c r="S544" s="13">
        <v>968.71879999999999</v>
      </c>
      <c r="T544" s="13">
        <v>3590</v>
      </c>
      <c r="U544" s="13">
        <v>4558.7187999999996</v>
      </c>
    </row>
    <row r="545" spans="1:21">
      <c r="A545" s="9">
        <v>96021</v>
      </c>
      <c r="B545" t="s">
        <v>573</v>
      </c>
      <c r="C545" s="158">
        <v>7.665999233400075E-4</v>
      </c>
      <c r="D545" s="158">
        <v>7.5899999999999958E-4</v>
      </c>
      <c r="E545" s="13">
        <v>302731.33274400001</v>
      </c>
      <c r="F545" s="13">
        <v>914886.45600000001</v>
      </c>
      <c r="G545" s="13">
        <v>-452099.28359999997</v>
      </c>
      <c r="H545" s="13"/>
      <c r="I545" s="13">
        <v>0</v>
      </c>
      <c r="J545" s="13">
        <v>0</v>
      </c>
      <c r="K545" s="13">
        <v>0</v>
      </c>
      <c r="L545" s="13">
        <v>7417</v>
      </c>
      <c r="M545" s="13"/>
      <c r="N545" s="13">
        <v>49399.703999999998</v>
      </c>
      <c r="O545" s="13">
        <v>1052477.4055999999</v>
      </c>
      <c r="P545" s="13">
        <v>0</v>
      </c>
      <c r="Q545" s="13">
        <v>0</v>
      </c>
      <c r="R545" s="13"/>
      <c r="S545" s="13">
        <v>28344.268400000001</v>
      </c>
      <c r="T545" s="13">
        <v>1859</v>
      </c>
      <c r="U545" s="13">
        <v>30203.268400000001</v>
      </c>
    </row>
    <row r="546" spans="1:21">
      <c r="A546" s="9">
        <v>96031</v>
      </c>
      <c r="B546" t="s">
        <v>574</v>
      </c>
      <c r="C546" s="158">
        <v>8.7099991290000864E-4</v>
      </c>
      <c r="D546" s="158">
        <v>8.6299999999999962E-4</v>
      </c>
      <c r="E546" s="13">
        <v>237480.468712</v>
      </c>
      <c r="F546" s="13">
        <v>1040246.3920000001</v>
      </c>
      <c r="G546" s="13">
        <v>-513668.766</v>
      </c>
      <c r="H546" s="13"/>
      <c r="I546" s="13">
        <v>0</v>
      </c>
      <c r="J546" s="13">
        <v>0</v>
      </c>
      <c r="K546" s="13">
        <v>0</v>
      </c>
      <c r="L546" s="13">
        <v>0</v>
      </c>
      <c r="M546" s="13"/>
      <c r="N546" s="13">
        <v>56127.240000000005</v>
      </c>
      <c r="O546" s="13">
        <v>1195809.8360000001</v>
      </c>
      <c r="P546" s="13">
        <v>0</v>
      </c>
      <c r="Q546" s="13">
        <v>77326</v>
      </c>
      <c r="R546" s="13"/>
      <c r="S546" s="13">
        <v>32204.353999999999</v>
      </c>
      <c r="T546" s="13">
        <v>-19380</v>
      </c>
      <c r="U546" s="13">
        <v>12824.353999999999</v>
      </c>
    </row>
    <row r="547" spans="1:21">
      <c r="A547" s="9">
        <v>96041</v>
      </c>
      <c r="B547" t="s">
        <v>575</v>
      </c>
      <c r="C547" s="158">
        <v>1.6792998320700168E-3</v>
      </c>
      <c r="D547" s="158">
        <v>1.6779999999999989E-3</v>
      </c>
      <c r="E547" s="13">
        <v>576226.99629599997</v>
      </c>
      <c r="F547" s="13">
        <v>2022634.352</v>
      </c>
      <c r="G547" s="13">
        <v>-990360.45780000009</v>
      </c>
      <c r="H547" s="13"/>
      <c r="I547" s="13">
        <v>0</v>
      </c>
      <c r="J547" s="13">
        <v>0</v>
      </c>
      <c r="K547" s="13">
        <v>0</v>
      </c>
      <c r="L547" s="13">
        <v>0</v>
      </c>
      <c r="M547" s="13"/>
      <c r="N547" s="13">
        <v>108214.092</v>
      </c>
      <c r="O547" s="13">
        <v>2305537.8388</v>
      </c>
      <c r="P547" s="13">
        <v>0</v>
      </c>
      <c r="Q547" s="13">
        <v>68053</v>
      </c>
      <c r="R547" s="13"/>
      <c r="S547" s="13">
        <v>62090.438200000004</v>
      </c>
      <c r="T547" s="13">
        <v>-17056</v>
      </c>
      <c r="U547" s="13">
        <v>45034.438200000004</v>
      </c>
    </row>
    <row r="548" spans="1:21">
      <c r="A548" s="9">
        <v>96051</v>
      </c>
      <c r="B548" t="s">
        <v>576</v>
      </c>
      <c r="C548" s="158">
        <v>1.02899989710001E-3</v>
      </c>
      <c r="D548" s="158">
        <v>1.0329999999999994E-3</v>
      </c>
      <c r="E548" s="13">
        <v>355282.41503999999</v>
      </c>
      <c r="F548" s="13">
        <v>1245161.672</v>
      </c>
      <c r="G548" s="13">
        <v>-606848.63399999996</v>
      </c>
      <c r="H548" s="13"/>
      <c r="I548" s="13">
        <v>0</v>
      </c>
      <c r="J548" s="13">
        <v>0</v>
      </c>
      <c r="K548" s="13">
        <v>0</v>
      </c>
      <c r="L548" s="13">
        <v>0</v>
      </c>
      <c r="M548" s="13"/>
      <c r="N548" s="13">
        <v>66308.759999999995</v>
      </c>
      <c r="O548" s="13">
        <v>1412730.564</v>
      </c>
      <c r="P548" s="13">
        <v>0</v>
      </c>
      <c r="Q548" s="13">
        <v>44564</v>
      </c>
      <c r="R548" s="13"/>
      <c r="S548" s="13">
        <v>38046.245999999999</v>
      </c>
      <c r="T548" s="13">
        <v>-11169</v>
      </c>
      <c r="U548" s="13">
        <v>26877.245999999999</v>
      </c>
    </row>
    <row r="549" spans="1:21">
      <c r="A549" s="9">
        <v>96061</v>
      </c>
      <c r="B549" t="s">
        <v>577</v>
      </c>
      <c r="C549" s="158">
        <v>3.05699969430003E-4</v>
      </c>
      <c r="D549" s="158">
        <v>3.0899999999999976E-4</v>
      </c>
      <c r="E549" s="13">
        <v>116601.522776</v>
      </c>
      <c r="F549" s="13">
        <v>372463.65599999996</v>
      </c>
      <c r="G549" s="13">
        <v>-180285.35219999999</v>
      </c>
      <c r="H549" s="13"/>
      <c r="I549" s="13">
        <v>0</v>
      </c>
      <c r="J549" s="13">
        <v>0</v>
      </c>
      <c r="K549" s="13">
        <v>0</v>
      </c>
      <c r="L549" s="13">
        <v>0</v>
      </c>
      <c r="M549" s="13"/>
      <c r="N549" s="13">
        <v>19699.308000000001</v>
      </c>
      <c r="O549" s="13">
        <v>419700.42119999998</v>
      </c>
      <c r="P549" s="13">
        <v>0</v>
      </c>
      <c r="Q549" s="13">
        <v>6436</v>
      </c>
      <c r="R549" s="13"/>
      <c r="S549" s="13">
        <v>11302.951800000001</v>
      </c>
      <c r="T549" s="13">
        <v>-1613</v>
      </c>
      <c r="U549" s="13">
        <v>9689.9518000000007</v>
      </c>
    </row>
    <row r="550" spans="1:21">
      <c r="A550" s="9">
        <v>96071</v>
      </c>
      <c r="B550" t="s">
        <v>578</v>
      </c>
      <c r="C550" s="158">
        <v>1.1545998845400112E-3</v>
      </c>
      <c r="D550" s="158">
        <v>1.2109999999999992E-3</v>
      </c>
      <c r="E550" s="13">
        <v>471229.76309599995</v>
      </c>
      <c r="F550" s="13">
        <v>1459720.024</v>
      </c>
      <c r="G550" s="13">
        <v>-680920.73159999994</v>
      </c>
      <c r="H550" s="13"/>
      <c r="I550" s="13">
        <v>0</v>
      </c>
      <c r="J550" s="13">
        <v>0</v>
      </c>
      <c r="K550" s="13">
        <v>0</v>
      </c>
      <c r="L550" s="13">
        <v>0</v>
      </c>
      <c r="M550" s="13"/>
      <c r="N550" s="13">
        <v>74402.423999999999</v>
      </c>
      <c r="O550" s="13">
        <v>1585168.8136</v>
      </c>
      <c r="P550" s="13">
        <v>0</v>
      </c>
      <c r="Q550" s="13">
        <v>42003</v>
      </c>
      <c r="R550" s="13"/>
      <c r="S550" s="13">
        <v>42690.180399999997</v>
      </c>
      <c r="T550" s="13">
        <v>-10527</v>
      </c>
      <c r="U550" s="13">
        <v>32163.180399999997</v>
      </c>
    </row>
    <row r="551" spans="1:21">
      <c r="A551" s="9">
        <v>96081</v>
      </c>
      <c r="B551" t="s">
        <v>579</v>
      </c>
      <c r="C551" s="158">
        <v>4.3779995622000433E-4</v>
      </c>
      <c r="D551" s="158">
        <v>4.0799999999999978E-4</v>
      </c>
      <c r="E551" s="13">
        <v>167197.800736</v>
      </c>
      <c r="F551" s="13">
        <v>491796.67200000002</v>
      </c>
      <c r="G551" s="13">
        <v>-258190.79880000002</v>
      </c>
      <c r="H551" s="13"/>
      <c r="I551" s="13">
        <v>0</v>
      </c>
      <c r="J551" s="13">
        <v>0</v>
      </c>
      <c r="K551" s="13">
        <v>0</v>
      </c>
      <c r="L551" s="13">
        <v>24223</v>
      </c>
      <c r="M551" s="13"/>
      <c r="N551" s="13">
        <v>28211.832000000002</v>
      </c>
      <c r="O551" s="13">
        <v>601062.62479999999</v>
      </c>
      <c r="P551" s="13">
        <v>0</v>
      </c>
      <c r="Q551" s="13">
        <v>0</v>
      </c>
      <c r="R551" s="13"/>
      <c r="S551" s="13">
        <v>16187.217200000001</v>
      </c>
      <c r="T551" s="13">
        <v>6071</v>
      </c>
      <c r="U551" s="13">
        <v>22258.217199999999</v>
      </c>
    </row>
    <row r="552" spans="1:21">
      <c r="A552" s="9">
        <v>96101</v>
      </c>
      <c r="B552" t="s">
        <v>580</v>
      </c>
      <c r="C552" s="158">
        <v>7.4389992561000738E-4</v>
      </c>
      <c r="D552" s="158">
        <v>7.2599999999999954E-4</v>
      </c>
      <c r="E552" s="13">
        <v>308061.867248</v>
      </c>
      <c r="F552" s="13">
        <v>875108.78399999999</v>
      </c>
      <c r="G552" s="13">
        <v>-438712.04940000002</v>
      </c>
      <c r="H552" s="13"/>
      <c r="I552" s="13">
        <v>0</v>
      </c>
      <c r="J552" s="13">
        <v>0</v>
      </c>
      <c r="K552" s="13">
        <v>0</v>
      </c>
      <c r="L552" s="13">
        <v>28772</v>
      </c>
      <c r="M552" s="13"/>
      <c r="N552" s="13">
        <v>47936.916000000005</v>
      </c>
      <c r="O552" s="13">
        <v>1021312.2124000001</v>
      </c>
      <c r="P552" s="13">
        <v>0</v>
      </c>
      <c r="Q552" s="13">
        <v>0</v>
      </c>
      <c r="R552" s="13"/>
      <c r="S552" s="13">
        <v>27504.958600000002</v>
      </c>
      <c r="T552" s="13">
        <v>7211</v>
      </c>
      <c r="U552" s="13">
        <v>34715.958599999998</v>
      </c>
    </row>
    <row r="553" spans="1:21">
      <c r="A553" s="9">
        <v>96102</v>
      </c>
      <c r="B553" t="s">
        <v>581</v>
      </c>
      <c r="C553" s="158">
        <v>1.5499998450000153E-5</v>
      </c>
      <c r="D553" s="158">
        <v>1.5999999999999989E-5</v>
      </c>
      <c r="E553" s="13">
        <v>4573.4000000000005</v>
      </c>
      <c r="F553" s="13">
        <v>19286.144</v>
      </c>
      <c r="G553" s="13">
        <v>-9141.0630000000001</v>
      </c>
      <c r="H553" s="13"/>
      <c r="I553" s="13">
        <v>0</v>
      </c>
      <c r="J553" s="13">
        <v>0</v>
      </c>
      <c r="K553" s="13">
        <v>0</v>
      </c>
      <c r="L553" s="13">
        <v>0</v>
      </c>
      <c r="M553" s="13"/>
      <c r="N553" s="13">
        <v>998.82</v>
      </c>
      <c r="O553" s="13">
        <v>21280.198</v>
      </c>
      <c r="P553" s="13">
        <v>0</v>
      </c>
      <c r="Q553" s="13">
        <v>1720</v>
      </c>
      <c r="R553" s="13"/>
      <c r="S553" s="13">
        <v>573.09699999999998</v>
      </c>
      <c r="T553" s="13">
        <v>-431</v>
      </c>
      <c r="U553" s="13">
        <v>142.09699999999998</v>
      </c>
    </row>
    <row r="554" spans="1:21">
      <c r="A554" s="9">
        <v>96111</v>
      </c>
      <c r="B554" t="s">
        <v>582</v>
      </c>
      <c r="C554" s="158">
        <v>1.6699998330000165E-4</v>
      </c>
      <c r="D554" s="158">
        <v>1.5099999999999993E-4</v>
      </c>
      <c r="E554" s="13">
        <v>74306.33872</v>
      </c>
      <c r="F554" s="13">
        <v>182012.98400000003</v>
      </c>
      <c r="G554" s="13">
        <v>-98487.581999999995</v>
      </c>
      <c r="H554" s="13"/>
      <c r="I554" s="13">
        <v>0</v>
      </c>
      <c r="J554" s="13">
        <v>0</v>
      </c>
      <c r="K554" s="13">
        <v>0</v>
      </c>
      <c r="L554" s="13">
        <v>22125</v>
      </c>
      <c r="M554" s="13"/>
      <c r="N554" s="13">
        <v>10761.48</v>
      </c>
      <c r="O554" s="13">
        <v>229276.97199999998</v>
      </c>
      <c r="P554" s="13">
        <v>0</v>
      </c>
      <c r="Q554" s="13">
        <v>0</v>
      </c>
      <c r="R554" s="13"/>
      <c r="S554" s="13">
        <v>6174.6579999999994</v>
      </c>
      <c r="T554" s="13">
        <v>5545</v>
      </c>
      <c r="U554" s="13">
        <v>11719.657999999999</v>
      </c>
    </row>
    <row r="555" spans="1:21">
      <c r="A555" s="9">
        <v>96121</v>
      </c>
      <c r="B555" t="s">
        <v>583</v>
      </c>
      <c r="C555" s="158">
        <v>2.0199997980000198E-5</v>
      </c>
      <c r="D555" s="158">
        <v>2.0999999999999985E-5</v>
      </c>
      <c r="E555" s="13">
        <v>5206.0415520000006</v>
      </c>
      <c r="F555" s="13">
        <v>25313.063999999998</v>
      </c>
      <c r="G555" s="13">
        <v>-11912.869199999999</v>
      </c>
      <c r="H555" s="13"/>
      <c r="I555" s="13">
        <v>0</v>
      </c>
      <c r="J555" s="13">
        <v>0</v>
      </c>
      <c r="K555" s="13">
        <v>0</v>
      </c>
      <c r="L555" s="13">
        <v>0</v>
      </c>
      <c r="M555" s="13"/>
      <c r="N555" s="13">
        <v>1301.6879999999999</v>
      </c>
      <c r="O555" s="13">
        <v>27732.903200000001</v>
      </c>
      <c r="P555" s="13">
        <v>0</v>
      </c>
      <c r="Q555" s="13">
        <v>2985</v>
      </c>
      <c r="R555" s="13"/>
      <c r="S555" s="13">
        <v>746.87479999999994</v>
      </c>
      <c r="T555" s="13">
        <v>-748</v>
      </c>
      <c r="U555" s="13">
        <v>-1.1252000000000635</v>
      </c>
    </row>
    <row r="556" spans="1:21">
      <c r="A556" s="9">
        <v>96201</v>
      </c>
      <c r="B556" t="s">
        <v>584</v>
      </c>
      <c r="C556" s="158">
        <v>1.2521998747800124E-3</v>
      </c>
      <c r="D556" s="158">
        <v>1.2679999999999992E-3</v>
      </c>
      <c r="E556" s="13">
        <v>503084.46520800004</v>
      </c>
      <c r="F556" s="13">
        <v>1528426.912</v>
      </c>
      <c r="G556" s="13">
        <v>-738479.9412</v>
      </c>
      <c r="H556" s="13"/>
      <c r="I556" s="13">
        <v>0</v>
      </c>
      <c r="J556" s="13">
        <v>0</v>
      </c>
      <c r="K556" s="13">
        <v>0</v>
      </c>
      <c r="L556" s="13">
        <v>0</v>
      </c>
      <c r="M556" s="13"/>
      <c r="N556" s="13">
        <v>80691.767999999996</v>
      </c>
      <c r="O556" s="13">
        <v>1719165.4151999999</v>
      </c>
      <c r="P556" s="13">
        <v>0</v>
      </c>
      <c r="Q556" s="13">
        <v>8207</v>
      </c>
      <c r="R556" s="13"/>
      <c r="S556" s="13">
        <v>46298.842799999999</v>
      </c>
      <c r="T556" s="13">
        <v>-2057</v>
      </c>
      <c r="U556" s="13">
        <v>44241.842799999999</v>
      </c>
    </row>
    <row r="557" spans="1:21">
      <c r="A557" s="9">
        <v>96204</v>
      </c>
      <c r="B557" t="s">
        <v>585</v>
      </c>
      <c r="C557" s="158">
        <v>1.409999859000014E-5</v>
      </c>
      <c r="D557" s="158">
        <v>1.4999999999999994E-5</v>
      </c>
      <c r="E557" s="13">
        <v>9220.1700000000019</v>
      </c>
      <c r="F557" s="13">
        <v>18080.760000000002</v>
      </c>
      <c r="G557" s="13">
        <v>-8315.4186000000009</v>
      </c>
      <c r="H557" s="13"/>
      <c r="I557" s="13">
        <v>0</v>
      </c>
      <c r="J557" s="13">
        <v>0</v>
      </c>
      <c r="K557" s="13">
        <v>0</v>
      </c>
      <c r="L557" s="13">
        <v>2055</v>
      </c>
      <c r="M557" s="13"/>
      <c r="N557" s="13">
        <v>908.60400000000004</v>
      </c>
      <c r="O557" s="13">
        <v>19358.115600000001</v>
      </c>
      <c r="P557" s="13">
        <v>0</v>
      </c>
      <c r="Q557" s="13">
        <v>0</v>
      </c>
      <c r="R557" s="13"/>
      <c r="S557" s="13">
        <v>521.33339999999998</v>
      </c>
      <c r="T557" s="13">
        <v>515</v>
      </c>
      <c r="U557" s="13">
        <v>1036.3334</v>
      </c>
    </row>
    <row r="558" spans="1:21">
      <c r="A558" s="9">
        <v>96211</v>
      </c>
      <c r="B558" t="s">
        <v>586</v>
      </c>
      <c r="C558" s="158">
        <v>2.4699997530000244E-5</v>
      </c>
      <c r="D558" s="158">
        <v>4.5999999999999973E-5</v>
      </c>
      <c r="E558" s="13">
        <v>12933.668440000001</v>
      </c>
      <c r="F558" s="13">
        <v>55447.663999999997</v>
      </c>
      <c r="G558" s="13">
        <v>-14566.726200000001</v>
      </c>
      <c r="H558" s="13"/>
      <c r="I558" s="13">
        <v>0</v>
      </c>
      <c r="J558" s="13">
        <v>0</v>
      </c>
      <c r="K558" s="13">
        <v>0</v>
      </c>
      <c r="L558" s="13">
        <v>0</v>
      </c>
      <c r="M558" s="13"/>
      <c r="N558" s="13">
        <v>1591.6680000000001</v>
      </c>
      <c r="O558" s="13">
        <v>33911.025200000004</v>
      </c>
      <c r="P558" s="13">
        <v>0</v>
      </c>
      <c r="Q558" s="13">
        <v>17983</v>
      </c>
      <c r="R558" s="13"/>
      <c r="S558" s="13">
        <v>913.25779999999997</v>
      </c>
      <c r="T558" s="13">
        <v>-4507</v>
      </c>
      <c r="U558" s="13">
        <v>-3593.7422000000001</v>
      </c>
    </row>
    <row r="559" spans="1:21">
      <c r="A559" s="9">
        <v>96221</v>
      </c>
      <c r="B559" t="s">
        <v>587</v>
      </c>
      <c r="C559" s="158">
        <v>2.4739997526000246E-4</v>
      </c>
      <c r="D559" s="158">
        <v>2.3399999999999983E-4</v>
      </c>
      <c r="E559" s="13">
        <v>93801.067735999997</v>
      </c>
      <c r="F559" s="13">
        <v>282059.85599999997</v>
      </c>
      <c r="G559" s="13">
        <v>-145903.16039999999</v>
      </c>
      <c r="H559" s="13"/>
      <c r="I559" s="13">
        <v>0</v>
      </c>
      <c r="J559" s="13">
        <v>0</v>
      </c>
      <c r="K559" s="13">
        <v>0</v>
      </c>
      <c r="L559" s="13">
        <v>9831</v>
      </c>
      <c r="M559" s="13"/>
      <c r="N559" s="13">
        <v>15942.456</v>
      </c>
      <c r="O559" s="13">
        <v>339659.41839999997</v>
      </c>
      <c r="P559" s="13">
        <v>0</v>
      </c>
      <c r="Q559" s="13">
        <v>0</v>
      </c>
      <c r="R559" s="13"/>
      <c r="S559" s="13">
        <v>9147.3675999999996</v>
      </c>
      <c r="T559" s="13">
        <v>2464</v>
      </c>
      <c r="U559" s="13">
        <v>11611.3676</v>
      </c>
    </row>
    <row r="560" spans="1:21">
      <c r="A560" s="9">
        <v>96231</v>
      </c>
      <c r="B560" t="s">
        <v>588</v>
      </c>
      <c r="C560" s="158">
        <v>1.3109998689000128E-4</v>
      </c>
      <c r="D560" s="158">
        <v>1.3299999999999993E-4</v>
      </c>
      <c r="E560" s="13">
        <v>42384.376624000004</v>
      </c>
      <c r="F560" s="13">
        <v>160316.07200000001</v>
      </c>
      <c r="G560" s="13">
        <v>-77315.700599999996</v>
      </c>
      <c r="H560" s="13"/>
      <c r="I560" s="13">
        <v>0</v>
      </c>
      <c r="J560" s="13">
        <v>0</v>
      </c>
      <c r="K560" s="13">
        <v>0</v>
      </c>
      <c r="L560" s="13">
        <v>0</v>
      </c>
      <c r="M560" s="13"/>
      <c r="N560" s="13">
        <v>8448.0839999999989</v>
      </c>
      <c r="O560" s="13">
        <v>179989.28759999998</v>
      </c>
      <c r="P560" s="13">
        <v>0</v>
      </c>
      <c r="Q560" s="13">
        <v>9321</v>
      </c>
      <c r="R560" s="13"/>
      <c r="S560" s="13">
        <v>4847.2913999999992</v>
      </c>
      <c r="T560" s="13">
        <v>-2336</v>
      </c>
      <c r="U560" s="13">
        <v>2511.2913999999992</v>
      </c>
    </row>
    <row r="561" spans="1:21">
      <c r="A561" s="9">
        <v>96241</v>
      </c>
      <c r="B561" t="s">
        <v>589</v>
      </c>
      <c r="C561" s="158">
        <v>5.4999994500000546E-5</v>
      </c>
      <c r="D561" s="158">
        <v>4.1999999999999971E-5</v>
      </c>
      <c r="E561" s="13">
        <v>21753.378199999999</v>
      </c>
      <c r="F561" s="13">
        <v>50626.127999999997</v>
      </c>
      <c r="G561" s="13">
        <v>-32436.030000000002</v>
      </c>
      <c r="H561" s="13"/>
      <c r="I561" s="13">
        <v>0</v>
      </c>
      <c r="J561" s="13">
        <v>0</v>
      </c>
      <c r="K561" s="13">
        <v>0</v>
      </c>
      <c r="L561" s="13">
        <v>12561</v>
      </c>
      <c r="M561" s="13"/>
      <c r="N561" s="13">
        <v>3544.2000000000003</v>
      </c>
      <c r="O561" s="13">
        <v>75510.38</v>
      </c>
      <c r="P561" s="13">
        <v>0</v>
      </c>
      <c r="Q561" s="13">
        <v>0</v>
      </c>
      <c r="R561" s="13"/>
      <c r="S561" s="13">
        <v>2033.5700000000002</v>
      </c>
      <c r="T561" s="13">
        <v>3148</v>
      </c>
      <c r="U561" s="13">
        <v>5181.57</v>
      </c>
    </row>
    <row r="562" spans="1:21">
      <c r="A562" s="9">
        <v>96251</v>
      </c>
      <c r="B562" t="s">
        <v>590</v>
      </c>
      <c r="C562" s="158">
        <v>1.1269998873000112E-4</v>
      </c>
      <c r="D562" s="158">
        <v>1.1499999999999994E-4</v>
      </c>
      <c r="E562" s="13">
        <v>39216.443176000008</v>
      </c>
      <c r="F562" s="13">
        <v>138619.16</v>
      </c>
      <c r="G562" s="13">
        <v>-66464.374200000006</v>
      </c>
      <c r="H562" s="13"/>
      <c r="I562" s="13">
        <v>0</v>
      </c>
      <c r="J562" s="13">
        <v>0</v>
      </c>
      <c r="K562" s="13">
        <v>0</v>
      </c>
      <c r="L562" s="13">
        <v>0</v>
      </c>
      <c r="M562" s="13"/>
      <c r="N562" s="13">
        <v>7262.3879999999999</v>
      </c>
      <c r="O562" s="13">
        <v>154727.63320000001</v>
      </c>
      <c r="P562" s="13">
        <v>0</v>
      </c>
      <c r="Q562" s="13">
        <v>6432</v>
      </c>
      <c r="R562" s="13"/>
      <c r="S562" s="13">
        <v>4166.9697999999999</v>
      </c>
      <c r="T562" s="13">
        <v>-1612</v>
      </c>
      <c r="U562" s="13">
        <v>2554.9697999999999</v>
      </c>
    </row>
    <row r="563" spans="1:21">
      <c r="A563" s="9">
        <v>96301</v>
      </c>
      <c r="B563" t="s">
        <v>591</v>
      </c>
      <c r="C563" s="158">
        <v>4.3089995691000423E-3</v>
      </c>
      <c r="D563" s="158">
        <v>4.4069999999999977E-3</v>
      </c>
      <c r="E563" s="13">
        <v>1735116.2594320001</v>
      </c>
      <c r="F563" s="13">
        <v>5312127.2880000006</v>
      </c>
      <c r="G563" s="13">
        <v>-2541215.514</v>
      </c>
      <c r="H563" s="13"/>
      <c r="I563" s="13">
        <v>0</v>
      </c>
      <c r="J563" s="13">
        <v>0</v>
      </c>
      <c r="K563" s="13">
        <v>0</v>
      </c>
      <c r="L563" s="13">
        <v>0</v>
      </c>
      <c r="M563" s="13"/>
      <c r="N563" s="13">
        <v>277671.96000000002</v>
      </c>
      <c r="O563" s="13">
        <v>5915895.0440000007</v>
      </c>
      <c r="P563" s="13">
        <v>0</v>
      </c>
      <c r="Q563" s="13">
        <v>67152</v>
      </c>
      <c r="R563" s="13"/>
      <c r="S563" s="13">
        <v>159320.96600000001</v>
      </c>
      <c r="T563" s="13">
        <v>-16830</v>
      </c>
      <c r="U563" s="13">
        <v>142490.96600000001</v>
      </c>
    </row>
    <row r="564" spans="1:21">
      <c r="A564" s="9">
        <v>96302</v>
      </c>
      <c r="B564" t="s">
        <v>592</v>
      </c>
      <c r="C564" s="158">
        <v>1.2799998720000125E-5</v>
      </c>
      <c r="D564" s="158">
        <v>1.2999999999999991E-5</v>
      </c>
      <c r="E564" s="13">
        <v>6988.8864480000011</v>
      </c>
      <c r="F564" s="13">
        <v>15669.991999999998</v>
      </c>
      <c r="G564" s="13">
        <v>-7548.7487999999994</v>
      </c>
      <c r="H564" s="13"/>
      <c r="I564" s="13">
        <v>0</v>
      </c>
      <c r="J564" s="13">
        <v>0</v>
      </c>
      <c r="K564" s="13">
        <v>0</v>
      </c>
      <c r="L564" s="13">
        <v>1357</v>
      </c>
      <c r="M564" s="13"/>
      <c r="N564" s="13">
        <v>824.83199999999999</v>
      </c>
      <c r="O564" s="13">
        <v>17573.324799999999</v>
      </c>
      <c r="P564" s="13">
        <v>0</v>
      </c>
      <c r="Q564" s="13">
        <v>0</v>
      </c>
      <c r="R564" s="13"/>
      <c r="S564" s="13">
        <v>473.2672</v>
      </c>
      <c r="T564" s="13">
        <v>340</v>
      </c>
      <c r="U564" s="13">
        <v>813.2672</v>
      </c>
    </row>
    <row r="565" spans="1:21">
      <c r="A565" s="9">
        <v>96304</v>
      </c>
      <c r="B565" t="s">
        <v>593</v>
      </c>
      <c r="C565" s="158">
        <v>4.8999995100000484E-5</v>
      </c>
      <c r="D565" s="158">
        <v>5.3999999999999964E-5</v>
      </c>
      <c r="E565" s="13">
        <v>24793.750000000004</v>
      </c>
      <c r="F565" s="13">
        <v>65090.735999999997</v>
      </c>
      <c r="G565" s="13">
        <v>-28897.554</v>
      </c>
      <c r="H565" s="13"/>
      <c r="I565" s="13">
        <v>0</v>
      </c>
      <c r="J565" s="13">
        <v>0</v>
      </c>
      <c r="K565" s="13">
        <v>0</v>
      </c>
      <c r="L565" s="13">
        <v>0</v>
      </c>
      <c r="M565" s="13"/>
      <c r="N565" s="13">
        <v>3157.56</v>
      </c>
      <c r="O565" s="13">
        <v>67272.883999999991</v>
      </c>
      <c r="P565" s="13">
        <v>0</v>
      </c>
      <c r="Q565" s="13">
        <v>463</v>
      </c>
      <c r="R565" s="13"/>
      <c r="S565" s="13">
        <v>1811.7259999999999</v>
      </c>
      <c r="T565" s="13">
        <v>-116</v>
      </c>
      <c r="U565" s="13">
        <v>1695.7259999999999</v>
      </c>
    </row>
    <row r="566" spans="1:21">
      <c r="A566" s="9">
        <v>96305</v>
      </c>
      <c r="B566" t="s">
        <v>594</v>
      </c>
      <c r="C566" s="158">
        <v>4.869999513000048E-5</v>
      </c>
      <c r="D566" s="158">
        <v>5.4999999999999961E-5</v>
      </c>
      <c r="E566" s="13">
        <v>27052.459999999995</v>
      </c>
      <c r="F566" s="13">
        <v>66296.12</v>
      </c>
      <c r="G566" s="13">
        <v>-28720.6302</v>
      </c>
      <c r="H566" s="13"/>
      <c r="I566" s="13">
        <v>0</v>
      </c>
      <c r="J566" s="13">
        <v>0</v>
      </c>
      <c r="K566" s="13">
        <v>0</v>
      </c>
      <c r="L566" s="13">
        <v>188</v>
      </c>
      <c r="M566" s="13"/>
      <c r="N566" s="13">
        <v>3138.2280000000001</v>
      </c>
      <c r="O566" s="13">
        <v>66861.0092</v>
      </c>
      <c r="P566" s="13">
        <v>0</v>
      </c>
      <c r="Q566" s="13">
        <v>0</v>
      </c>
      <c r="R566" s="13"/>
      <c r="S566" s="13">
        <v>1800.6337999999998</v>
      </c>
      <c r="T566" s="13">
        <v>47</v>
      </c>
      <c r="U566" s="13">
        <v>1847.6337999999998</v>
      </c>
    </row>
    <row r="567" spans="1:21">
      <c r="A567" s="9">
        <v>96310</v>
      </c>
      <c r="B567" t="s">
        <v>595</v>
      </c>
      <c r="C567" s="158">
        <v>6.0099993990000587E-5</v>
      </c>
      <c r="D567" s="158">
        <v>5.4999999999999961E-5</v>
      </c>
      <c r="E567" s="13">
        <v>28113.450000000004</v>
      </c>
      <c r="F567" s="13">
        <v>66296.12</v>
      </c>
      <c r="G567" s="13">
        <v>-35443.734599999996</v>
      </c>
      <c r="H567" s="13"/>
      <c r="I567" s="13">
        <v>0</v>
      </c>
      <c r="J567" s="13">
        <v>0</v>
      </c>
      <c r="K567" s="13">
        <v>0</v>
      </c>
      <c r="L567" s="13">
        <v>8427</v>
      </c>
      <c r="M567" s="13"/>
      <c r="N567" s="13">
        <v>3872.8439999999996</v>
      </c>
      <c r="O567" s="13">
        <v>82512.251600000003</v>
      </c>
      <c r="P567" s="13">
        <v>0</v>
      </c>
      <c r="Q567" s="13">
        <v>0</v>
      </c>
      <c r="R567" s="13"/>
      <c r="S567" s="13">
        <v>2222.1374000000001</v>
      </c>
      <c r="T567" s="13">
        <v>2112</v>
      </c>
      <c r="U567" s="13">
        <v>4334.1373999999996</v>
      </c>
    </row>
    <row r="568" spans="1:21">
      <c r="A568" s="9">
        <v>96311</v>
      </c>
      <c r="B568" t="s">
        <v>596</v>
      </c>
      <c r="C568" s="158">
        <v>1.419999858000014E-3</v>
      </c>
      <c r="D568" s="158">
        <v>1.3229999999999991E-3</v>
      </c>
      <c r="E568" s="13">
        <v>499274.26165599999</v>
      </c>
      <c r="F568" s="13">
        <v>1594723.0319999999</v>
      </c>
      <c r="G568" s="13">
        <v>-837439.32000000007</v>
      </c>
      <c r="H568" s="13"/>
      <c r="I568" s="13">
        <v>0</v>
      </c>
      <c r="J568" s="13">
        <v>0</v>
      </c>
      <c r="K568" s="13">
        <v>0</v>
      </c>
      <c r="L568" s="13">
        <v>44500</v>
      </c>
      <c r="M568" s="13"/>
      <c r="N568" s="13">
        <v>91504.8</v>
      </c>
      <c r="O568" s="13">
        <v>1949540.72</v>
      </c>
      <c r="P568" s="13">
        <v>0</v>
      </c>
      <c r="Q568" s="13">
        <v>0</v>
      </c>
      <c r="R568" s="13"/>
      <c r="S568" s="13">
        <v>52503.08</v>
      </c>
      <c r="T568" s="13">
        <v>11153</v>
      </c>
      <c r="U568" s="13">
        <v>63656.08</v>
      </c>
    </row>
    <row r="569" spans="1:21">
      <c r="A569" s="9">
        <v>96312</v>
      </c>
      <c r="B569" t="s">
        <v>597</v>
      </c>
      <c r="C569" s="158">
        <v>6.6999993300000662E-6</v>
      </c>
      <c r="D569" s="158">
        <v>1.4999999999999994E-5</v>
      </c>
      <c r="E569" s="13">
        <v>5773.7588000000005</v>
      </c>
      <c r="F569" s="13">
        <v>18080.760000000002</v>
      </c>
      <c r="G569" s="13">
        <v>-3951.2982000000002</v>
      </c>
      <c r="H569" s="13"/>
      <c r="I569" s="13">
        <v>0</v>
      </c>
      <c r="J569" s="13">
        <v>0</v>
      </c>
      <c r="K569" s="13">
        <v>0</v>
      </c>
      <c r="L569" s="13">
        <v>0</v>
      </c>
      <c r="M569" s="13"/>
      <c r="N569" s="13">
        <v>431.74799999999999</v>
      </c>
      <c r="O569" s="13">
        <v>9198.5372000000007</v>
      </c>
      <c r="P569" s="13">
        <v>0</v>
      </c>
      <c r="Q569" s="13">
        <v>5498</v>
      </c>
      <c r="R569" s="13"/>
      <c r="S569" s="13">
        <v>247.72580000000002</v>
      </c>
      <c r="T569" s="13">
        <v>-1378</v>
      </c>
      <c r="U569" s="13">
        <v>-1130.2742000000001</v>
      </c>
    </row>
    <row r="570" spans="1:21">
      <c r="A570" s="9">
        <v>96321</v>
      </c>
      <c r="B570" t="s">
        <v>598</v>
      </c>
      <c r="C570" s="158">
        <v>3.4999996500000343E-5</v>
      </c>
      <c r="D570" s="158">
        <v>3.6999999999999978E-5</v>
      </c>
      <c r="E570" s="13">
        <v>14663.619303999998</v>
      </c>
      <c r="F570" s="13">
        <v>44599.207999999999</v>
      </c>
      <c r="G570" s="13">
        <v>-20641.109999999997</v>
      </c>
      <c r="H570" s="13"/>
      <c r="I570" s="13">
        <v>0</v>
      </c>
      <c r="J570" s="13">
        <v>0</v>
      </c>
      <c r="K570" s="13">
        <v>0</v>
      </c>
      <c r="L570" s="13">
        <v>0</v>
      </c>
      <c r="M570" s="13"/>
      <c r="N570" s="13">
        <v>2255.3999999999996</v>
      </c>
      <c r="O570" s="13">
        <v>48052.06</v>
      </c>
      <c r="P570" s="13">
        <v>0</v>
      </c>
      <c r="Q570" s="13">
        <v>1249</v>
      </c>
      <c r="R570" s="13"/>
      <c r="S570" s="13">
        <v>1294.0899999999999</v>
      </c>
      <c r="T570" s="13">
        <v>-313</v>
      </c>
      <c r="U570" s="13">
        <v>981.08999999999992</v>
      </c>
    </row>
    <row r="571" spans="1:21">
      <c r="A571" s="9">
        <v>96331</v>
      </c>
      <c r="B571" t="s">
        <v>599</v>
      </c>
      <c r="C571" s="158">
        <v>7.1379992862000705E-4</v>
      </c>
      <c r="D571" s="158">
        <v>7.3699999999999959E-4</v>
      </c>
      <c r="E571" s="13">
        <v>262362.942928</v>
      </c>
      <c r="F571" s="13">
        <v>888368.00800000003</v>
      </c>
      <c r="G571" s="13">
        <v>-420960.6948</v>
      </c>
      <c r="H571" s="13"/>
      <c r="I571" s="13">
        <v>0</v>
      </c>
      <c r="J571" s="13">
        <v>0</v>
      </c>
      <c r="K571" s="13">
        <v>0</v>
      </c>
      <c r="L571" s="13">
        <v>0</v>
      </c>
      <c r="M571" s="13"/>
      <c r="N571" s="13">
        <v>45997.271999999997</v>
      </c>
      <c r="O571" s="13">
        <v>979987.44079999998</v>
      </c>
      <c r="P571" s="13">
        <v>0</v>
      </c>
      <c r="Q571" s="13">
        <v>37877</v>
      </c>
      <c r="R571" s="13"/>
      <c r="S571" s="13">
        <v>26392.0412</v>
      </c>
      <c r="T571" s="13">
        <v>-9493</v>
      </c>
      <c r="U571" s="13">
        <v>16899.0412</v>
      </c>
    </row>
    <row r="572" spans="1:21">
      <c r="A572" s="9">
        <v>96341</v>
      </c>
      <c r="B572" t="s">
        <v>600</v>
      </c>
      <c r="C572" s="158">
        <v>6.2199993780000611E-5</v>
      </c>
      <c r="D572" s="158">
        <v>9.1999999999999946E-5</v>
      </c>
      <c r="E572" s="13">
        <v>32415.900080000003</v>
      </c>
      <c r="F572" s="13">
        <v>110895.32799999999</v>
      </c>
      <c r="G572" s="13">
        <v>-36682.201199999996</v>
      </c>
      <c r="H572" s="13"/>
      <c r="I572" s="13">
        <v>0</v>
      </c>
      <c r="J572" s="13">
        <v>0</v>
      </c>
      <c r="K572" s="13">
        <v>0</v>
      </c>
      <c r="L572" s="13">
        <v>0</v>
      </c>
      <c r="M572" s="13"/>
      <c r="N572" s="13">
        <v>4008.1679999999997</v>
      </c>
      <c r="O572" s="13">
        <v>85395.375199999995</v>
      </c>
      <c r="P572" s="13">
        <v>0</v>
      </c>
      <c r="Q572" s="13">
        <v>22432</v>
      </c>
      <c r="R572" s="13"/>
      <c r="S572" s="13">
        <v>2299.7828</v>
      </c>
      <c r="T572" s="13">
        <v>-5622</v>
      </c>
      <c r="U572" s="13">
        <v>-3322.2172</v>
      </c>
    </row>
    <row r="573" spans="1:21">
      <c r="A573" s="9">
        <v>96351</v>
      </c>
      <c r="B573" t="s">
        <v>601</v>
      </c>
      <c r="C573" s="158">
        <v>1.0825998917400107E-3</v>
      </c>
      <c r="D573" s="158">
        <v>1.0769999999999994E-3</v>
      </c>
      <c r="E573" s="13">
        <v>432279.86139199993</v>
      </c>
      <c r="F573" s="13">
        <v>1298198.568</v>
      </c>
      <c r="G573" s="13">
        <v>-638459.0196</v>
      </c>
      <c r="H573" s="13"/>
      <c r="I573" s="13">
        <v>0</v>
      </c>
      <c r="J573" s="13">
        <v>0</v>
      </c>
      <c r="K573" s="13">
        <v>0</v>
      </c>
      <c r="L573" s="13">
        <v>9337</v>
      </c>
      <c r="M573" s="13"/>
      <c r="N573" s="13">
        <v>69762.743999999992</v>
      </c>
      <c r="O573" s="13">
        <v>1486318.8615999999</v>
      </c>
      <c r="P573" s="13">
        <v>0</v>
      </c>
      <c r="Q573" s="13">
        <v>0</v>
      </c>
      <c r="R573" s="13"/>
      <c r="S573" s="13">
        <v>40028.0524</v>
      </c>
      <c r="T573" s="13">
        <v>2340</v>
      </c>
      <c r="U573" s="13">
        <v>42368.0524</v>
      </c>
    </row>
    <row r="574" spans="1:21">
      <c r="A574" s="9">
        <v>96361</v>
      </c>
      <c r="B574" t="s">
        <v>602</v>
      </c>
      <c r="C574" s="158">
        <v>4.9499995050000487E-5</v>
      </c>
      <c r="D574" s="158">
        <v>4.5999999999999973E-5</v>
      </c>
      <c r="E574" s="13">
        <v>20487.372920000002</v>
      </c>
      <c r="F574" s="13">
        <v>55447.663999999997</v>
      </c>
      <c r="G574" s="13">
        <v>-29192.427</v>
      </c>
      <c r="H574" s="13"/>
      <c r="I574" s="13">
        <v>0</v>
      </c>
      <c r="J574" s="13">
        <v>0</v>
      </c>
      <c r="K574" s="13">
        <v>0</v>
      </c>
      <c r="L574" s="13">
        <v>4130</v>
      </c>
      <c r="M574" s="13"/>
      <c r="N574" s="13">
        <v>3189.7799999999997</v>
      </c>
      <c r="O574" s="13">
        <v>67959.34199999999</v>
      </c>
      <c r="P574" s="13">
        <v>0</v>
      </c>
      <c r="Q574" s="13">
        <v>0</v>
      </c>
      <c r="R574" s="13"/>
      <c r="S574" s="13">
        <v>1830.213</v>
      </c>
      <c r="T574" s="13">
        <v>1035</v>
      </c>
      <c r="U574" s="13">
        <v>2865.2129999999997</v>
      </c>
    </row>
    <row r="575" spans="1:21">
      <c r="A575" s="9">
        <v>96371</v>
      </c>
      <c r="B575" t="s">
        <v>603</v>
      </c>
      <c r="C575" s="158">
        <v>1.6519998348000164E-4</v>
      </c>
      <c r="D575" s="158">
        <v>1.5699999999999991E-4</v>
      </c>
      <c r="E575" s="13">
        <v>62052.174160000002</v>
      </c>
      <c r="F575" s="13">
        <v>189245.288</v>
      </c>
      <c r="G575" s="13">
        <v>-97426.039199999999</v>
      </c>
      <c r="H575" s="13"/>
      <c r="I575" s="13">
        <v>0</v>
      </c>
      <c r="J575" s="13">
        <v>0</v>
      </c>
      <c r="K575" s="13">
        <v>0</v>
      </c>
      <c r="L575" s="13">
        <v>5379</v>
      </c>
      <c r="M575" s="13"/>
      <c r="N575" s="13">
        <v>10645.487999999999</v>
      </c>
      <c r="O575" s="13">
        <v>226805.72320000001</v>
      </c>
      <c r="P575" s="13">
        <v>0</v>
      </c>
      <c r="Q575" s="13">
        <v>0</v>
      </c>
      <c r="R575" s="13"/>
      <c r="S575" s="13">
        <v>6108.1048000000001</v>
      </c>
      <c r="T575" s="13">
        <v>1348</v>
      </c>
      <c r="U575" s="13">
        <v>7456.1048000000001</v>
      </c>
    </row>
    <row r="576" spans="1:21">
      <c r="A576" s="9">
        <v>96381</v>
      </c>
      <c r="B576" t="s">
        <v>604</v>
      </c>
      <c r="C576" s="158">
        <v>3.4699996530000345E-5</v>
      </c>
      <c r="D576" s="158">
        <v>3.4999999999999977E-5</v>
      </c>
      <c r="E576" s="13">
        <v>11767.150568000001</v>
      </c>
      <c r="F576" s="13">
        <v>42188.439999999995</v>
      </c>
      <c r="G576" s="13">
        <v>-20464.1862</v>
      </c>
      <c r="H576" s="13"/>
      <c r="I576" s="13">
        <v>0</v>
      </c>
      <c r="J576" s="13">
        <v>0</v>
      </c>
      <c r="K576" s="13">
        <v>0</v>
      </c>
      <c r="L576" s="13">
        <v>0</v>
      </c>
      <c r="M576" s="13"/>
      <c r="N576" s="13">
        <v>2236.0680000000002</v>
      </c>
      <c r="O576" s="13">
        <v>47640.185200000007</v>
      </c>
      <c r="P576" s="13">
        <v>0</v>
      </c>
      <c r="Q576" s="13">
        <v>1831</v>
      </c>
      <c r="R576" s="13"/>
      <c r="S576" s="13">
        <v>1282.9978000000001</v>
      </c>
      <c r="T576" s="13">
        <v>-459</v>
      </c>
      <c r="U576" s="13">
        <v>823.9978000000001</v>
      </c>
    </row>
    <row r="577" spans="1:21">
      <c r="A577" s="9">
        <v>96391</v>
      </c>
      <c r="B577" t="s">
        <v>605</v>
      </c>
      <c r="C577" s="158">
        <v>1.9679998032000196E-4</v>
      </c>
      <c r="D577" s="158">
        <v>1.4399999999999992E-4</v>
      </c>
      <c r="E577" s="13">
        <v>63594.663792000007</v>
      </c>
      <c r="F577" s="13">
        <v>173575.296</v>
      </c>
      <c r="G577" s="13">
        <v>-116062.01280000001</v>
      </c>
      <c r="H577" s="13"/>
      <c r="I577" s="13">
        <v>0</v>
      </c>
      <c r="J577" s="13">
        <v>0</v>
      </c>
      <c r="K577" s="13">
        <v>0</v>
      </c>
      <c r="L577" s="13">
        <v>39621</v>
      </c>
      <c r="M577" s="13"/>
      <c r="N577" s="13">
        <v>12681.792000000001</v>
      </c>
      <c r="O577" s="13">
        <v>270189.8688</v>
      </c>
      <c r="P577" s="13">
        <v>0</v>
      </c>
      <c r="Q577" s="13">
        <v>0</v>
      </c>
      <c r="R577" s="13"/>
      <c r="S577" s="13">
        <v>7276.4832000000006</v>
      </c>
      <c r="T577" s="13">
        <v>9930</v>
      </c>
      <c r="U577" s="13">
        <v>17206.483200000002</v>
      </c>
    </row>
    <row r="578" spans="1:21">
      <c r="A578" s="9">
        <v>96401</v>
      </c>
      <c r="B578" t="s">
        <v>606</v>
      </c>
      <c r="C578" s="158">
        <v>4.6288995371100454E-3</v>
      </c>
      <c r="D578" s="158">
        <v>4.6119999999999972E-3</v>
      </c>
      <c r="E578" s="13">
        <v>1886866.7674640003</v>
      </c>
      <c r="F578" s="13">
        <v>5559231.0079999994</v>
      </c>
      <c r="G578" s="13">
        <v>-2729875.2593999999</v>
      </c>
      <c r="H578" s="13"/>
      <c r="I578" s="13">
        <v>0</v>
      </c>
      <c r="J578" s="13">
        <v>0</v>
      </c>
      <c r="K578" s="13">
        <v>0</v>
      </c>
      <c r="L578" s="13">
        <v>63956</v>
      </c>
      <c r="M578" s="13"/>
      <c r="N578" s="13">
        <v>298286.31599999999</v>
      </c>
      <c r="O578" s="13">
        <v>6355090.8723999998</v>
      </c>
      <c r="P578" s="13">
        <v>0</v>
      </c>
      <c r="Q578" s="13">
        <v>0</v>
      </c>
      <c r="R578" s="13"/>
      <c r="S578" s="13">
        <v>171148.9486</v>
      </c>
      <c r="T578" s="13">
        <v>16029</v>
      </c>
      <c r="U578" s="13">
        <v>187177.9486</v>
      </c>
    </row>
    <row r="579" spans="1:21">
      <c r="A579" s="9">
        <v>96404</v>
      </c>
      <c r="B579" t="s">
        <v>607</v>
      </c>
      <c r="C579" s="158">
        <v>9.019999098000088E-5</v>
      </c>
      <c r="D579" s="158">
        <v>9.2999999999999943E-5</v>
      </c>
      <c r="E579" s="13">
        <v>48242.118239999989</v>
      </c>
      <c r="F579" s="13">
        <v>112100.712</v>
      </c>
      <c r="G579" s="13">
        <v>-53195.089199999995</v>
      </c>
      <c r="H579" s="13"/>
      <c r="I579" s="13">
        <v>0</v>
      </c>
      <c r="J579" s="13">
        <v>0</v>
      </c>
      <c r="K579" s="13">
        <v>0</v>
      </c>
      <c r="L579" s="13">
        <v>7405</v>
      </c>
      <c r="M579" s="13"/>
      <c r="N579" s="13">
        <v>5812.4879999999994</v>
      </c>
      <c r="O579" s="13">
        <v>123837.0232</v>
      </c>
      <c r="P579" s="13">
        <v>0</v>
      </c>
      <c r="Q579" s="13">
        <v>0</v>
      </c>
      <c r="R579" s="13"/>
      <c r="S579" s="13">
        <v>3335.0547999999999</v>
      </c>
      <c r="T579" s="13">
        <v>1856</v>
      </c>
      <c r="U579" s="13">
        <v>5191.0547999999999</v>
      </c>
    </row>
    <row r="580" spans="1:21">
      <c r="A580" s="9">
        <v>96405</v>
      </c>
      <c r="B580" t="s">
        <v>608</v>
      </c>
      <c r="C580" s="158">
        <v>1.7749998225000176E-4</v>
      </c>
      <c r="D580" s="158">
        <v>1.8399999999999989E-4</v>
      </c>
      <c r="E580" s="13">
        <v>73510.939999999988</v>
      </c>
      <c r="F580" s="13">
        <v>221790.65599999999</v>
      </c>
      <c r="G580" s="13">
        <v>-104679.91500000001</v>
      </c>
      <c r="H580" s="13"/>
      <c r="I580" s="13">
        <v>0</v>
      </c>
      <c r="J580" s="13">
        <v>0</v>
      </c>
      <c r="K580" s="13">
        <v>0</v>
      </c>
      <c r="L580" s="13">
        <v>0</v>
      </c>
      <c r="M580" s="13"/>
      <c r="N580" s="13">
        <v>11438.1</v>
      </c>
      <c r="O580" s="13">
        <v>243692.59</v>
      </c>
      <c r="P580" s="13">
        <v>0</v>
      </c>
      <c r="Q580" s="13">
        <v>3511</v>
      </c>
      <c r="R580" s="13"/>
      <c r="S580" s="13">
        <v>6562.8850000000002</v>
      </c>
      <c r="T580" s="13">
        <v>-880</v>
      </c>
      <c r="U580" s="13">
        <v>5682.8850000000002</v>
      </c>
    </row>
    <row r="581" spans="1:21">
      <c r="A581" s="9">
        <v>96411</v>
      </c>
      <c r="B581" t="s">
        <v>609</v>
      </c>
      <c r="C581" s="158">
        <v>4.7899995210000472E-5</v>
      </c>
      <c r="D581" s="158">
        <v>5.6999999999999969E-5</v>
      </c>
      <c r="E581" s="13">
        <v>24358.313536000001</v>
      </c>
      <c r="F581" s="13">
        <v>68706.888000000006</v>
      </c>
      <c r="G581" s="13">
        <v>-28248.8334</v>
      </c>
      <c r="H581" s="13"/>
      <c r="I581" s="13">
        <v>0</v>
      </c>
      <c r="J581" s="13">
        <v>0</v>
      </c>
      <c r="K581" s="13">
        <v>0</v>
      </c>
      <c r="L581" s="13">
        <v>0</v>
      </c>
      <c r="M581" s="13"/>
      <c r="N581" s="13">
        <v>3086.6759999999999</v>
      </c>
      <c r="O581" s="13">
        <v>65762.676399999997</v>
      </c>
      <c r="P581" s="13">
        <v>0</v>
      </c>
      <c r="Q581" s="13">
        <v>4413</v>
      </c>
      <c r="R581" s="13"/>
      <c r="S581" s="13">
        <v>1771.0545999999999</v>
      </c>
      <c r="T581" s="13">
        <v>-1106</v>
      </c>
      <c r="U581" s="13">
        <v>665.05459999999994</v>
      </c>
    </row>
    <row r="582" spans="1:21">
      <c r="A582" s="9">
        <v>96421</v>
      </c>
      <c r="B582" t="s">
        <v>610</v>
      </c>
      <c r="C582" s="158">
        <v>4.8439995156000483E-4</v>
      </c>
      <c r="D582" s="158">
        <v>4.8899999999999963E-4</v>
      </c>
      <c r="E582" s="13">
        <v>151233.32345600001</v>
      </c>
      <c r="F582" s="13">
        <v>589432.77599999995</v>
      </c>
      <c r="G582" s="13">
        <v>-285672.96240000002</v>
      </c>
      <c r="H582" s="13"/>
      <c r="I582" s="13">
        <v>0</v>
      </c>
      <c r="J582" s="13">
        <v>0</v>
      </c>
      <c r="K582" s="13">
        <v>0</v>
      </c>
      <c r="L582" s="13">
        <v>0</v>
      </c>
      <c r="M582" s="13"/>
      <c r="N582" s="13">
        <v>31214.736000000001</v>
      </c>
      <c r="O582" s="13">
        <v>665040.51040000003</v>
      </c>
      <c r="P582" s="13">
        <v>0</v>
      </c>
      <c r="Q582" s="13">
        <v>36405</v>
      </c>
      <c r="R582" s="13"/>
      <c r="S582" s="13">
        <v>17910.205600000001</v>
      </c>
      <c r="T582" s="13">
        <v>-9124</v>
      </c>
      <c r="U582" s="13">
        <v>8786.2056000000011</v>
      </c>
    </row>
    <row r="583" spans="1:21">
      <c r="A583" s="9">
        <v>96431</v>
      </c>
      <c r="B583" t="s">
        <v>611</v>
      </c>
      <c r="C583" s="158">
        <v>5.1899994810000509E-5</v>
      </c>
      <c r="D583" s="158">
        <v>5.6999999999999969E-5</v>
      </c>
      <c r="E583" s="13">
        <v>21170.897808000002</v>
      </c>
      <c r="F583" s="13">
        <v>68706.888000000006</v>
      </c>
      <c r="G583" s="13">
        <v>-30607.8174</v>
      </c>
      <c r="H583" s="13"/>
      <c r="I583" s="13">
        <v>0</v>
      </c>
      <c r="J583" s="13">
        <v>0</v>
      </c>
      <c r="K583" s="13">
        <v>0</v>
      </c>
      <c r="L583" s="13">
        <v>0</v>
      </c>
      <c r="M583" s="13"/>
      <c r="N583" s="13">
        <v>3344.4360000000001</v>
      </c>
      <c r="O583" s="13">
        <v>71254.340400000001</v>
      </c>
      <c r="P583" s="13">
        <v>0</v>
      </c>
      <c r="Q583" s="13">
        <v>4369</v>
      </c>
      <c r="R583" s="13"/>
      <c r="S583" s="13">
        <v>1918.9506000000001</v>
      </c>
      <c r="T583" s="13">
        <v>-1095</v>
      </c>
      <c r="U583" s="13">
        <v>823.95060000000012</v>
      </c>
    </row>
    <row r="584" spans="1:21">
      <c r="A584" s="9">
        <v>96441</v>
      </c>
      <c r="B584" t="s">
        <v>612</v>
      </c>
      <c r="C584" s="158">
        <v>2.919999708000029E-5</v>
      </c>
      <c r="D584" s="158">
        <v>3.5999999999999981E-5</v>
      </c>
      <c r="E584" s="13">
        <v>17954.757528000002</v>
      </c>
      <c r="F584" s="13">
        <v>43393.824000000001</v>
      </c>
      <c r="G584" s="13">
        <v>-17220.583200000001</v>
      </c>
      <c r="H584" s="13"/>
      <c r="I584" s="13">
        <v>0</v>
      </c>
      <c r="J584" s="13">
        <v>0</v>
      </c>
      <c r="K584" s="13">
        <v>0</v>
      </c>
      <c r="L584" s="13">
        <v>0</v>
      </c>
      <c r="M584" s="13"/>
      <c r="N584" s="13">
        <v>1881.6480000000001</v>
      </c>
      <c r="O584" s="13">
        <v>40089.147199999999</v>
      </c>
      <c r="P584" s="13">
        <v>0</v>
      </c>
      <c r="Q584" s="13">
        <v>1416</v>
      </c>
      <c r="R584" s="13"/>
      <c r="S584" s="13">
        <v>1079.6408000000001</v>
      </c>
      <c r="T584" s="13">
        <v>-355</v>
      </c>
      <c r="U584" s="13">
        <v>724.64080000000013</v>
      </c>
    </row>
    <row r="585" spans="1:21">
      <c r="A585" s="9">
        <v>96451</v>
      </c>
      <c r="B585" t="s">
        <v>613</v>
      </c>
      <c r="C585" s="158">
        <v>1.5799998420000158E-5</v>
      </c>
      <c r="D585" s="158">
        <v>1.799999999999999E-5</v>
      </c>
      <c r="E585" s="13">
        <v>7187.4572879999996</v>
      </c>
      <c r="F585" s="13">
        <v>21696.912</v>
      </c>
      <c r="G585" s="13">
        <v>-9317.9868000000006</v>
      </c>
      <c r="H585" s="13"/>
      <c r="I585" s="13">
        <v>0</v>
      </c>
      <c r="J585" s="13">
        <v>0</v>
      </c>
      <c r="K585" s="13">
        <v>0</v>
      </c>
      <c r="L585" s="13">
        <v>0</v>
      </c>
      <c r="M585" s="13"/>
      <c r="N585" s="13">
        <v>1018.152</v>
      </c>
      <c r="O585" s="13">
        <v>21692.072800000002</v>
      </c>
      <c r="P585" s="13">
        <v>0</v>
      </c>
      <c r="Q585" s="13">
        <v>1361</v>
      </c>
      <c r="R585" s="13"/>
      <c r="S585" s="13">
        <v>584.18920000000003</v>
      </c>
      <c r="T585" s="13">
        <v>-341</v>
      </c>
      <c r="U585" s="13">
        <v>243.18920000000003</v>
      </c>
    </row>
    <row r="586" spans="1:21">
      <c r="A586" s="9">
        <v>96461</v>
      </c>
      <c r="B586" t="s">
        <v>614</v>
      </c>
      <c r="C586" s="158">
        <v>1.9209998079000191E-4</v>
      </c>
      <c r="D586" s="158">
        <v>1.6499999999999989E-4</v>
      </c>
      <c r="E586" s="13">
        <v>63341.553824000002</v>
      </c>
      <c r="F586" s="13">
        <v>198888.36</v>
      </c>
      <c r="G586" s="13">
        <v>-113290.2066</v>
      </c>
      <c r="H586" s="13"/>
      <c r="I586" s="13">
        <v>0</v>
      </c>
      <c r="J586" s="13">
        <v>0</v>
      </c>
      <c r="K586" s="13">
        <v>0</v>
      </c>
      <c r="L586" s="13">
        <v>16132</v>
      </c>
      <c r="M586" s="13"/>
      <c r="N586" s="13">
        <v>12378.924000000001</v>
      </c>
      <c r="O586" s="13">
        <v>263737.16360000003</v>
      </c>
      <c r="P586" s="13">
        <v>0</v>
      </c>
      <c r="Q586" s="13">
        <v>0</v>
      </c>
      <c r="R586" s="13"/>
      <c r="S586" s="13">
        <v>7102.7053999999998</v>
      </c>
      <c r="T586" s="13">
        <v>4043</v>
      </c>
      <c r="U586" s="13">
        <v>11145.705399999999</v>
      </c>
    </row>
    <row r="587" spans="1:21">
      <c r="A587" s="9">
        <v>96501</v>
      </c>
      <c r="B587" t="s">
        <v>615</v>
      </c>
      <c r="C587" s="158">
        <v>1.3694798630520135E-2</v>
      </c>
      <c r="D587" s="158">
        <v>1.3144999999999992E-2</v>
      </c>
      <c r="E587" s="13">
        <v>5369423.2111200001</v>
      </c>
      <c r="F587" s="13">
        <v>15844772.68</v>
      </c>
      <c r="G587" s="13">
        <v>-8076453.5208000001</v>
      </c>
      <c r="H587" s="13"/>
      <c r="I587" s="13">
        <v>0</v>
      </c>
      <c r="J587" s="13">
        <v>0</v>
      </c>
      <c r="K587" s="13">
        <v>0</v>
      </c>
      <c r="L587" s="13">
        <v>500665</v>
      </c>
      <c r="M587" s="13"/>
      <c r="N587" s="13">
        <v>882492.91200000001</v>
      </c>
      <c r="O587" s="13">
        <v>18801810.036800001</v>
      </c>
      <c r="P587" s="13">
        <v>0</v>
      </c>
      <c r="Q587" s="13">
        <v>0</v>
      </c>
      <c r="R587" s="13"/>
      <c r="S587" s="13">
        <v>506351.53519999998</v>
      </c>
      <c r="T587" s="13">
        <v>125480</v>
      </c>
      <c r="U587" s="13">
        <v>631831.53520000004</v>
      </c>
    </row>
    <row r="588" spans="1:21">
      <c r="A588" s="9">
        <v>96502</v>
      </c>
      <c r="B588" t="s">
        <v>616</v>
      </c>
      <c r="C588" s="158">
        <v>3.8949996105000381E-4</v>
      </c>
      <c r="D588" s="158">
        <v>3.5999999999999981E-4</v>
      </c>
      <c r="E588" s="13">
        <v>179283.205816</v>
      </c>
      <c r="F588" s="13">
        <v>433938.24000000005</v>
      </c>
      <c r="G588" s="13">
        <v>-229706.06699999998</v>
      </c>
      <c r="H588" s="13"/>
      <c r="I588" s="13">
        <v>0</v>
      </c>
      <c r="J588" s="13">
        <v>0</v>
      </c>
      <c r="K588" s="13">
        <v>0</v>
      </c>
      <c r="L588" s="13">
        <v>48846</v>
      </c>
      <c r="M588" s="13"/>
      <c r="N588" s="13">
        <v>25099.379999999997</v>
      </c>
      <c r="O588" s="13">
        <v>534750.78200000001</v>
      </c>
      <c r="P588" s="13">
        <v>0</v>
      </c>
      <c r="Q588" s="13">
        <v>0</v>
      </c>
      <c r="R588" s="13"/>
      <c r="S588" s="13">
        <v>14401.373</v>
      </c>
      <c r="T588" s="13">
        <v>12242</v>
      </c>
      <c r="U588" s="13">
        <v>26643.373</v>
      </c>
    </row>
    <row r="589" spans="1:21">
      <c r="A589" s="9">
        <v>96503</v>
      </c>
      <c r="B589" t="s">
        <v>617</v>
      </c>
      <c r="C589" s="158">
        <v>3.873999612600038E-4</v>
      </c>
      <c r="D589" s="158">
        <v>4.5699999999999972E-4</v>
      </c>
      <c r="E589" s="13">
        <v>161854.35</v>
      </c>
      <c r="F589" s="13">
        <v>550860.48800000001</v>
      </c>
      <c r="G589" s="13">
        <v>-228467.6004</v>
      </c>
      <c r="H589" s="13"/>
      <c r="I589" s="13">
        <v>0</v>
      </c>
      <c r="J589" s="13">
        <v>0</v>
      </c>
      <c r="K589" s="13">
        <v>0</v>
      </c>
      <c r="L589" s="13">
        <v>0</v>
      </c>
      <c r="M589" s="13"/>
      <c r="N589" s="13">
        <v>24964.056</v>
      </c>
      <c r="O589" s="13">
        <v>531867.65839999996</v>
      </c>
      <c r="P589" s="13">
        <v>0</v>
      </c>
      <c r="Q589" s="13">
        <v>59946</v>
      </c>
      <c r="R589" s="13"/>
      <c r="S589" s="13">
        <v>14323.7276</v>
      </c>
      <c r="T589" s="13">
        <v>-15024</v>
      </c>
      <c r="U589" s="13">
        <v>-700.27239999999983</v>
      </c>
    </row>
    <row r="590" spans="1:21">
      <c r="A590" s="9">
        <v>96504</v>
      </c>
      <c r="B590" t="s">
        <v>618</v>
      </c>
      <c r="C590" s="158">
        <v>3.5539996446000356E-4</v>
      </c>
      <c r="D590" s="158">
        <v>3.6099999999999978E-4</v>
      </c>
      <c r="E590" s="13">
        <v>145912.34000000003</v>
      </c>
      <c r="F590" s="13">
        <v>435143.62400000001</v>
      </c>
      <c r="G590" s="13">
        <v>-209595.72840000002</v>
      </c>
      <c r="H590" s="13"/>
      <c r="I590" s="13">
        <v>0</v>
      </c>
      <c r="J590" s="13">
        <v>0</v>
      </c>
      <c r="K590" s="13">
        <v>0</v>
      </c>
      <c r="L590" s="13">
        <v>0</v>
      </c>
      <c r="M590" s="13"/>
      <c r="N590" s="13">
        <v>22901.976000000002</v>
      </c>
      <c r="O590" s="13">
        <v>487934.34640000004</v>
      </c>
      <c r="P590" s="13">
        <v>0</v>
      </c>
      <c r="Q590" s="13">
        <v>906</v>
      </c>
      <c r="R590" s="13"/>
      <c r="S590" s="13">
        <v>13140.559600000001</v>
      </c>
      <c r="T590" s="13">
        <v>-227</v>
      </c>
      <c r="U590" s="13">
        <v>12913.559600000001</v>
      </c>
    </row>
    <row r="591" spans="1:21">
      <c r="A591" s="9">
        <v>96507</v>
      </c>
      <c r="B591" t="s">
        <v>619</v>
      </c>
      <c r="C591" s="158">
        <v>2.1332997866700208E-3</v>
      </c>
      <c r="D591" s="158">
        <v>2.0959999999999989E-3</v>
      </c>
      <c r="E591" s="13">
        <v>923372.89999999991</v>
      </c>
      <c r="F591" s="13">
        <v>2526484.8640000001</v>
      </c>
      <c r="G591" s="13">
        <v>-1258105.1417999999</v>
      </c>
      <c r="H591" s="13"/>
      <c r="I591" s="13">
        <v>0</v>
      </c>
      <c r="J591" s="13">
        <v>0</v>
      </c>
      <c r="K591" s="13">
        <v>0</v>
      </c>
      <c r="L591" s="13">
        <v>100923</v>
      </c>
      <c r="M591" s="13"/>
      <c r="N591" s="13">
        <v>137469.85199999998</v>
      </c>
      <c r="O591" s="13">
        <v>2928841.7027999996</v>
      </c>
      <c r="P591" s="13">
        <v>0</v>
      </c>
      <c r="Q591" s="13">
        <v>0</v>
      </c>
      <c r="R591" s="13"/>
      <c r="S591" s="13">
        <v>78876.6342</v>
      </c>
      <c r="T591" s="13">
        <v>25294</v>
      </c>
      <c r="U591" s="13">
        <v>104170.6342</v>
      </c>
    </row>
    <row r="592" spans="1:21">
      <c r="A592" s="9">
        <v>96508</v>
      </c>
      <c r="B592" t="s">
        <v>620</v>
      </c>
      <c r="C592" s="158">
        <v>1.1099998890000111E-5</v>
      </c>
      <c r="D592" s="158">
        <v>1.1999999999999994E-5</v>
      </c>
      <c r="E592" s="13">
        <v>10071.120000000001</v>
      </c>
      <c r="F592" s="13">
        <v>14464.608</v>
      </c>
      <c r="G592" s="13">
        <v>-6546.1806000000006</v>
      </c>
      <c r="H592" s="13"/>
      <c r="I592" s="13">
        <v>0</v>
      </c>
      <c r="J592" s="13">
        <v>0</v>
      </c>
      <c r="K592" s="13">
        <v>0</v>
      </c>
      <c r="L592" s="13">
        <v>3683</v>
      </c>
      <c r="M592" s="13"/>
      <c r="N592" s="13">
        <v>715.28399999999999</v>
      </c>
      <c r="O592" s="13">
        <v>15239.367600000001</v>
      </c>
      <c r="P592" s="13">
        <v>0</v>
      </c>
      <c r="Q592" s="13">
        <v>0</v>
      </c>
      <c r="R592" s="13"/>
      <c r="S592" s="13">
        <v>410.41140000000001</v>
      </c>
      <c r="T592" s="13">
        <v>923</v>
      </c>
      <c r="U592" s="13">
        <v>1333.4114</v>
      </c>
    </row>
    <row r="593" spans="1:21">
      <c r="A593" s="9">
        <v>96511</v>
      </c>
      <c r="B593" t="s">
        <v>621</v>
      </c>
      <c r="C593" s="158">
        <v>7.3999992600000722E-4</v>
      </c>
      <c r="D593" s="158">
        <v>8.1999999999999955E-4</v>
      </c>
      <c r="E593" s="13">
        <v>270566.68571999995</v>
      </c>
      <c r="F593" s="13">
        <v>988414.88</v>
      </c>
      <c r="G593" s="13">
        <v>-436412.04</v>
      </c>
      <c r="H593" s="13"/>
      <c r="I593" s="13">
        <v>0</v>
      </c>
      <c r="J593" s="13">
        <v>0</v>
      </c>
      <c r="K593" s="13">
        <v>0</v>
      </c>
      <c r="L593" s="13">
        <v>0</v>
      </c>
      <c r="M593" s="13"/>
      <c r="N593" s="13">
        <v>47685.599999999999</v>
      </c>
      <c r="O593" s="13">
        <v>1015957.84</v>
      </c>
      <c r="P593" s="13">
        <v>0</v>
      </c>
      <c r="Q593" s="13">
        <v>94336</v>
      </c>
      <c r="R593" s="13"/>
      <c r="S593" s="13">
        <v>27360.76</v>
      </c>
      <c r="T593" s="13">
        <v>-23643</v>
      </c>
      <c r="U593" s="13">
        <v>3717.7599999999984</v>
      </c>
    </row>
    <row r="594" spans="1:21">
      <c r="A594" s="9">
        <v>96512</v>
      </c>
      <c r="B594" t="s">
        <v>622</v>
      </c>
      <c r="C594" s="158">
        <v>1.4599998540000143E-4</v>
      </c>
      <c r="D594" s="158">
        <v>1.4299999999999993E-4</v>
      </c>
      <c r="E594" s="13">
        <v>54889.42</v>
      </c>
      <c r="F594" s="13">
        <v>172369.91200000001</v>
      </c>
      <c r="G594" s="13">
        <v>-86102.915999999997</v>
      </c>
      <c r="H594" s="13"/>
      <c r="I594" s="13">
        <v>0</v>
      </c>
      <c r="J594" s="13">
        <v>0</v>
      </c>
      <c r="K594" s="13">
        <v>0</v>
      </c>
      <c r="L594" s="13">
        <v>698</v>
      </c>
      <c r="M594" s="13"/>
      <c r="N594" s="13">
        <v>9408.24</v>
      </c>
      <c r="O594" s="13">
        <v>200445.736</v>
      </c>
      <c r="P594" s="13">
        <v>0</v>
      </c>
      <c r="Q594" s="13">
        <v>0</v>
      </c>
      <c r="R594" s="13"/>
      <c r="S594" s="13">
        <v>5398.2039999999997</v>
      </c>
      <c r="T594" s="13">
        <v>175</v>
      </c>
      <c r="U594" s="13">
        <v>5573.2039999999997</v>
      </c>
    </row>
    <row r="595" spans="1:21">
      <c r="A595" s="9">
        <v>96519</v>
      </c>
      <c r="B595" t="s">
        <v>623</v>
      </c>
      <c r="C595" s="158">
        <v>1.5573998442600155E-3</v>
      </c>
      <c r="D595" s="158">
        <v>1.1489999999999994E-3</v>
      </c>
      <c r="E595" s="13">
        <v>659609.89</v>
      </c>
      <c r="F595" s="13">
        <v>1384986.216</v>
      </c>
      <c r="G595" s="13">
        <v>-918470.42040000006</v>
      </c>
      <c r="H595" s="13"/>
      <c r="I595" s="13">
        <v>0</v>
      </c>
      <c r="J595" s="13">
        <v>0</v>
      </c>
      <c r="K595" s="13">
        <v>0</v>
      </c>
      <c r="L595" s="13">
        <v>429472</v>
      </c>
      <c r="M595" s="13"/>
      <c r="N595" s="13">
        <v>100358.856</v>
      </c>
      <c r="O595" s="13">
        <v>2138179.3783999998</v>
      </c>
      <c r="P595" s="13">
        <v>0</v>
      </c>
      <c r="Q595" s="13">
        <v>0</v>
      </c>
      <c r="R595" s="13"/>
      <c r="S595" s="13">
        <v>57583.3076</v>
      </c>
      <c r="T595" s="13">
        <v>107637</v>
      </c>
      <c r="U595" s="13">
        <v>165220.3076</v>
      </c>
    </row>
    <row r="596" spans="1:21">
      <c r="A596" s="9">
        <v>96521</v>
      </c>
      <c r="B596" t="s">
        <v>624</v>
      </c>
      <c r="C596" s="158">
        <v>7.7109992289000771E-4</v>
      </c>
      <c r="D596" s="158">
        <v>7.7399999999999941E-4</v>
      </c>
      <c r="E596" s="13">
        <v>296207.37901600002</v>
      </c>
      <c r="F596" s="13">
        <v>932967.2159999999</v>
      </c>
      <c r="G596" s="13">
        <v>-454753.14060000004</v>
      </c>
      <c r="H596" s="13"/>
      <c r="I596" s="13">
        <v>0</v>
      </c>
      <c r="J596" s="13">
        <v>0</v>
      </c>
      <c r="K596" s="13">
        <v>0</v>
      </c>
      <c r="L596" s="13">
        <v>0</v>
      </c>
      <c r="M596" s="13"/>
      <c r="N596" s="13">
        <v>49689.684000000001</v>
      </c>
      <c r="O596" s="13">
        <v>1058655.5276000001</v>
      </c>
      <c r="P596" s="13">
        <v>0</v>
      </c>
      <c r="Q596" s="13">
        <v>9341</v>
      </c>
      <c r="R596" s="13"/>
      <c r="S596" s="13">
        <v>28510.651400000002</v>
      </c>
      <c r="T596" s="13">
        <v>-2341</v>
      </c>
      <c r="U596" s="13">
        <v>26169.651400000002</v>
      </c>
    </row>
    <row r="597" spans="1:21">
      <c r="A597" s="9">
        <v>96531</v>
      </c>
      <c r="B597" t="s">
        <v>625</v>
      </c>
      <c r="C597" s="158">
        <v>8.6663991333600851E-3</v>
      </c>
      <c r="D597" s="158">
        <v>8.6089999999999951E-3</v>
      </c>
      <c r="E597" s="13">
        <v>3257102.0890719998</v>
      </c>
      <c r="F597" s="13">
        <v>10377150.856000001</v>
      </c>
      <c r="G597" s="13">
        <v>-5110974.7343999995</v>
      </c>
      <c r="H597" s="13"/>
      <c r="I597" s="13">
        <v>0</v>
      </c>
      <c r="J597" s="13">
        <v>0</v>
      </c>
      <c r="K597" s="13">
        <v>0</v>
      </c>
      <c r="L597" s="13">
        <v>0</v>
      </c>
      <c r="M597" s="13"/>
      <c r="N597" s="13">
        <v>558462.81599999999</v>
      </c>
      <c r="O597" s="13">
        <v>11898239.222399998</v>
      </c>
      <c r="P597" s="13">
        <v>0</v>
      </c>
      <c r="Q597" s="13">
        <v>75766</v>
      </c>
      <c r="R597" s="13"/>
      <c r="S597" s="13">
        <v>320431.47359999997</v>
      </c>
      <c r="T597" s="13">
        <v>-18989</v>
      </c>
      <c r="U597" s="13">
        <v>301442.47359999997</v>
      </c>
    </row>
    <row r="598" spans="1:21">
      <c r="A598" s="9">
        <v>96541</v>
      </c>
      <c r="B598" t="s">
        <v>626</v>
      </c>
      <c r="C598" s="158">
        <v>3.1229996877000306E-4</v>
      </c>
      <c r="D598" s="158">
        <v>2.7899999999999984E-4</v>
      </c>
      <c r="E598" s="13">
        <v>119670.23292000001</v>
      </c>
      <c r="F598" s="13">
        <v>336302.136</v>
      </c>
      <c r="G598" s="13">
        <v>-184177.6758</v>
      </c>
      <c r="H598" s="13"/>
      <c r="I598" s="13">
        <v>0</v>
      </c>
      <c r="J598" s="13">
        <v>0</v>
      </c>
      <c r="K598" s="13">
        <v>0</v>
      </c>
      <c r="L598" s="13">
        <v>29211</v>
      </c>
      <c r="M598" s="13"/>
      <c r="N598" s="13">
        <v>20124.612000000001</v>
      </c>
      <c r="O598" s="13">
        <v>428761.66680000001</v>
      </c>
      <c r="P598" s="13">
        <v>0</v>
      </c>
      <c r="Q598" s="13">
        <v>0</v>
      </c>
      <c r="R598" s="13"/>
      <c r="S598" s="13">
        <v>11546.9802</v>
      </c>
      <c r="T598" s="13">
        <v>7321</v>
      </c>
      <c r="U598" s="13">
        <v>18867.980199999998</v>
      </c>
    </row>
    <row r="599" spans="1:21">
      <c r="A599" s="9">
        <v>96601</v>
      </c>
      <c r="B599" t="s">
        <v>627</v>
      </c>
      <c r="C599" s="158">
        <v>1.9209998079000186E-3</v>
      </c>
      <c r="D599" s="158">
        <v>1.8469999999999986E-3</v>
      </c>
      <c r="E599" s="13">
        <v>797232.38893599994</v>
      </c>
      <c r="F599" s="13">
        <v>2226344.2479999997</v>
      </c>
      <c r="G599" s="13">
        <v>-1132902.0659999999</v>
      </c>
      <c r="H599" s="13"/>
      <c r="I599" s="13">
        <v>0</v>
      </c>
      <c r="J599" s="13">
        <v>0</v>
      </c>
      <c r="K599" s="13">
        <v>0</v>
      </c>
      <c r="L599" s="13">
        <v>102443</v>
      </c>
      <c r="M599" s="13"/>
      <c r="N599" s="13">
        <v>123789.23999999999</v>
      </c>
      <c r="O599" s="13">
        <v>2637371.6359999999</v>
      </c>
      <c r="P599" s="13">
        <v>0</v>
      </c>
      <c r="Q599" s="13">
        <v>0</v>
      </c>
      <c r="R599" s="13"/>
      <c r="S599" s="13">
        <v>71027.054000000004</v>
      </c>
      <c r="T599" s="13">
        <v>25675</v>
      </c>
      <c r="U599" s="13">
        <v>96702.054000000004</v>
      </c>
    </row>
    <row r="600" spans="1:21">
      <c r="A600" s="9">
        <v>96604</v>
      </c>
      <c r="B600" t="s">
        <v>628</v>
      </c>
      <c r="C600" s="158">
        <v>9.3999990600000925E-6</v>
      </c>
      <c r="D600" s="158">
        <v>8.9999999999999951E-6</v>
      </c>
      <c r="E600" s="13">
        <v>4982</v>
      </c>
      <c r="F600" s="13">
        <v>10848.456</v>
      </c>
      <c r="G600" s="13">
        <v>-5543.6124</v>
      </c>
      <c r="H600" s="13"/>
      <c r="I600" s="13">
        <v>0</v>
      </c>
      <c r="J600" s="13">
        <v>0</v>
      </c>
      <c r="K600" s="13">
        <v>0</v>
      </c>
      <c r="L600" s="13">
        <v>1404</v>
      </c>
      <c r="M600" s="13"/>
      <c r="N600" s="13">
        <v>605.73599999999999</v>
      </c>
      <c r="O600" s="13">
        <v>12905.410399999999</v>
      </c>
      <c r="P600" s="13">
        <v>0</v>
      </c>
      <c r="Q600" s="13">
        <v>0</v>
      </c>
      <c r="R600" s="13"/>
      <c r="S600" s="13">
        <v>347.55559999999997</v>
      </c>
      <c r="T600" s="13">
        <v>352</v>
      </c>
      <c r="U600" s="13">
        <v>699.55559999999991</v>
      </c>
    </row>
    <row r="601" spans="1:21">
      <c r="A601" s="9">
        <v>96611</v>
      </c>
      <c r="B601" t="s">
        <v>629</v>
      </c>
      <c r="C601" s="158">
        <v>2.9899997010000295E-5</v>
      </c>
      <c r="D601" s="158">
        <v>2.3999999999999987E-5</v>
      </c>
      <c r="E601" s="13">
        <v>10513.518800000002</v>
      </c>
      <c r="F601" s="13">
        <v>28929.216</v>
      </c>
      <c r="G601" s="13">
        <v>-17633.4054</v>
      </c>
      <c r="H601" s="13"/>
      <c r="I601" s="13">
        <v>0</v>
      </c>
      <c r="J601" s="13">
        <v>0</v>
      </c>
      <c r="K601" s="13">
        <v>0</v>
      </c>
      <c r="L601" s="13">
        <v>4656</v>
      </c>
      <c r="M601" s="13"/>
      <c r="N601" s="13">
        <v>1926.7559999999999</v>
      </c>
      <c r="O601" s="13">
        <v>41050.188399999999</v>
      </c>
      <c r="P601" s="13">
        <v>0</v>
      </c>
      <c r="Q601" s="13">
        <v>0</v>
      </c>
      <c r="R601" s="13"/>
      <c r="S601" s="13">
        <v>1105.5226</v>
      </c>
      <c r="T601" s="13">
        <v>1167</v>
      </c>
      <c r="U601" s="13">
        <v>2272.5226000000002</v>
      </c>
    </row>
    <row r="602" spans="1:21">
      <c r="A602" s="9">
        <v>96612</v>
      </c>
      <c r="B602" t="s">
        <v>630</v>
      </c>
      <c r="C602" s="158">
        <v>6.5099993490000643E-5</v>
      </c>
      <c r="D602" s="158">
        <v>7.3999999999999956E-5</v>
      </c>
      <c r="E602" s="13">
        <v>33107.03</v>
      </c>
      <c r="F602" s="13">
        <v>89198.415999999997</v>
      </c>
      <c r="G602" s="13">
        <v>-38392.464599999999</v>
      </c>
      <c r="H602" s="13"/>
      <c r="I602" s="13">
        <v>0</v>
      </c>
      <c r="J602" s="13">
        <v>0</v>
      </c>
      <c r="K602" s="13">
        <v>0</v>
      </c>
      <c r="L602" s="13">
        <v>0</v>
      </c>
      <c r="M602" s="13"/>
      <c r="N602" s="13">
        <v>4195.0439999999999</v>
      </c>
      <c r="O602" s="13">
        <v>89376.83159999999</v>
      </c>
      <c r="P602" s="13">
        <v>0</v>
      </c>
      <c r="Q602" s="13">
        <v>2653</v>
      </c>
      <c r="R602" s="13"/>
      <c r="S602" s="13">
        <v>2407.0074</v>
      </c>
      <c r="T602" s="13">
        <v>-665</v>
      </c>
      <c r="U602" s="13">
        <v>1742.0074</v>
      </c>
    </row>
    <row r="603" spans="1:21">
      <c r="A603" s="9">
        <v>96621</v>
      </c>
      <c r="B603" t="s">
        <v>631</v>
      </c>
      <c r="C603" s="158">
        <v>3.3399996660000328E-5</v>
      </c>
      <c r="D603" s="158">
        <v>4.0999999999999973E-5</v>
      </c>
      <c r="E603" s="13">
        <v>13413.330456000003</v>
      </c>
      <c r="F603" s="13">
        <v>49420.743999999999</v>
      </c>
      <c r="G603" s="13">
        <v>-19697.5164</v>
      </c>
      <c r="H603" s="13"/>
      <c r="I603" s="13">
        <v>0</v>
      </c>
      <c r="J603" s="13">
        <v>0</v>
      </c>
      <c r="K603" s="13">
        <v>0</v>
      </c>
      <c r="L603" s="13">
        <v>0</v>
      </c>
      <c r="M603" s="13"/>
      <c r="N603" s="13">
        <v>2152.2959999999998</v>
      </c>
      <c r="O603" s="13">
        <v>45855.394399999997</v>
      </c>
      <c r="P603" s="13">
        <v>0</v>
      </c>
      <c r="Q603" s="13">
        <v>7142</v>
      </c>
      <c r="R603" s="13"/>
      <c r="S603" s="13">
        <v>1234.9315999999999</v>
      </c>
      <c r="T603" s="13">
        <v>-1790</v>
      </c>
      <c r="U603" s="13">
        <v>-555.06840000000011</v>
      </c>
    </row>
    <row r="604" spans="1:21">
      <c r="A604" s="9">
        <v>96631</v>
      </c>
      <c r="B604" t="s">
        <v>632</v>
      </c>
      <c r="C604" s="158">
        <v>1.819999818000018E-5</v>
      </c>
      <c r="D604" s="158">
        <v>1.699999999999999E-5</v>
      </c>
      <c r="E604" s="13">
        <v>10497.849632000001</v>
      </c>
      <c r="F604" s="13">
        <v>20491.527999999998</v>
      </c>
      <c r="G604" s="13">
        <v>-10733.377199999999</v>
      </c>
      <c r="H604" s="13"/>
      <c r="I604" s="13">
        <v>0</v>
      </c>
      <c r="J604" s="13">
        <v>0</v>
      </c>
      <c r="K604" s="13">
        <v>0</v>
      </c>
      <c r="L604" s="13">
        <v>3806</v>
      </c>
      <c r="M604" s="13"/>
      <c r="N604" s="13">
        <v>1172.808</v>
      </c>
      <c r="O604" s="13">
        <v>24987.071199999998</v>
      </c>
      <c r="P604" s="13">
        <v>0</v>
      </c>
      <c r="Q604" s="13">
        <v>0</v>
      </c>
      <c r="R604" s="13"/>
      <c r="S604" s="13">
        <v>672.92679999999996</v>
      </c>
      <c r="T604" s="13">
        <v>954</v>
      </c>
      <c r="U604" s="13">
        <v>1626.9268</v>
      </c>
    </row>
    <row r="605" spans="1:21">
      <c r="A605" s="9">
        <v>96641</v>
      </c>
      <c r="B605" t="s">
        <v>633</v>
      </c>
      <c r="C605" s="158">
        <v>2.7699997230000275E-5</v>
      </c>
      <c r="D605" s="158">
        <v>2.5999999999999981E-5</v>
      </c>
      <c r="E605" s="13">
        <v>16473.938224000001</v>
      </c>
      <c r="F605" s="13">
        <v>31339.983999999997</v>
      </c>
      <c r="G605" s="13">
        <v>-16335.9642</v>
      </c>
      <c r="H605" s="13"/>
      <c r="I605" s="13">
        <v>0</v>
      </c>
      <c r="J605" s="13">
        <v>0</v>
      </c>
      <c r="K605" s="13">
        <v>0</v>
      </c>
      <c r="L605" s="13">
        <v>6069</v>
      </c>
      <c r="M605" s="13"/>
      <c r="N605" s="13">
        <v>1784.9879999999998</v>
      </c>
      <c r="O605" s="13">
        <v>38029.773199999996</v>
      </c>
      <c r="P605" s="13">
        <v>0</v>
      </c>
      <c r="Q605" s="13">
        <v>0</v>
      </c>
      <c r="R605" s="13"/>
      <c r="S605" s="13">
        <v>1024.1797999999999</v>
      </c>
      <c r="T605" s="13">
        <v>1521</v>
      </c>
      <c r="U605" s="13">
        <v>2545.1797999999999</v>
      </c>
    </row>
    <row r="606" spans="1:21">
      <c r="A606" s="9">
        <v>96651</v>
      </c>
      <c r="B606" t="s">
        <v>634</v>
      </c>
      <c r="C606" s="158">
        <v>2.2799997720000222E-5</v>
      </c>
      <c r="D606" s="158">
        <v>2.3999999999999987E-5</v>
      </c>
      <c r="E606" s="13">
        <v>8254.8350079999982</v>
      </c>
      <c r="F606" s="13">
        <v>28929.216</v>
      </c>
      <c r="G606" s="13">
        <v>-13446.208799999999</v>
      </c>
      <c r="H606" s="13"/>
      <c r="I606" s="13">
        <v>0</v>
      </c>
      <c r="J606" s="13">
        <v>0</v>
      </c>
      <c r="K606" s="13">
        <v>0</v>
      </c>
      <c r="L606" s="13">
        <v>0</v>
      </c>
      <c r="M606" s="13"/>
      <c r="N606" s="13">
        <v>1469.232</v>
      </c>
      <c r="O606" s="13">
        <v>31302.484799999998</v>
      </c>
      <c r="P606" s="13">
        <v>0</v>
      </c>
      <c r="Q606" s="13">
        <v>1752</v>
      </c>
      <c r="R606" s="13"/>
      <c r="S606" s="13">
        <v>843.0071999999999</v>
      </c>
      <c r="T606" s="13">
        <v>-439</v>
      </c>
      <c r="U606" s="13">
        <v>404.0071999999999</v>
      </c>
    </row>
    <row r="607" spans="1:21">
      <c r="A607" s="9">
        <v>96661</v>
      </c>
      <c r="B607" t="s">
        <v>635</v>
      </c>
      <c r="C607" s="158">
        <v>1.5699998430000155E-5</v>
      </c>
      <c r="D607" s="158">
        <v>1.5999999999999989E-5</v>
      </c>
      <c r="E607" s="13">
        <v>9992.5353760000016</v>
      </c>
      <c r="F607" s="13">
        <v>19286.144</v>
      </c>
      <c r="G607" s="13">
        <v>-9259.0121999999992</v>
      </c>
      <c r="H607" s="13"/>
      <c r="I607" s="13">
        <v>0</v>
      </c>
      <c r="J607" s="13">
        <v>0</v>
      </c>
      <c r="K607" s="13">
        <v>0</v>
      </c>
      <c r="L607" s="13">
        <v>2749</v>
      </c>
      <c r="M607" s="13"/>
      <c r="N607" s="13">
        <v>1011.708</v>
      </c>
      <c r="O607" s="13">
        <v>21554.781199999998</v>
      </c>
      <c r="P607" s="13">
        <v>0</v>
      </c>
      <c r="Q607" s="13">
        <v>0</v>
      </c>
      <c r="R607" s="13"/>
      <c r="S607" s="13">
        <v>580.4917999999999</v>
      </c>
      <c r="T607" s="13">
        <v>689</v>
      </c>
      <c r="U607" s="13">
        <v>1269.4917999999998</v>
      </c>
    </row>
    <row r="608" spans="1:21">
      <c r="A608" s="9">
        <v>96671</v>
      </c>
      <c r="B608" t="s">
        <v>636</v>
      </c>
      <c r="C608" s="158">
        <v>8.0999991900000807E-6</v>
      </c>
      <c r="D608" s="158">
        <v>1.0999999999999993E-5</v>
      </c>
      <c r="E608" s="13">
        <v>5646</v>
      </c>
      <c r="F608" s="13">
        <v>13259.224</v>
      </c>
      <c r="G608" s="13">
        <v>-4776.9426000000003</v>
      </c>
      <c r="H608" s="13"/>
      <c r="I608" s="13">
        <v>0</v>
      </c>
      <c r="J608" s="13">
        <v>0</v>
      </c>
      <c r="K608" s="13">
        <v>0</v>
      </c>
      <c r="L608" s="13">
        <v>0</v>
      </c>
      <c r="M608" s="13"/>
      <c r="N608" s="13">
        <v>521.96400000000006</v>
      </c>
      <c r="O608" s="13">
        <v>11120.6196</v>
      </c>
      <c r="P608" s="13">
        <v>0</v>
      </c>
      <c r="Q608" s="13">
        <v>838</v>
      </c>
      <c r="R608" s="13"/>
      <c r="S608" s="13">
        <v>299.48939999999999</v>
      </c>
      <c r="T608" s="13">
        <v>-210</v>
      </c>
      <c r="U608" s="13">
        <v>89.489399999999989</v>
      </c>
    </row>
    <row r="609" spans="1:21">
      <c r="A609" s="9">
        <v>96681</v>
      </c>
      <c r="B609" t="s">
        <v>637</v>
      </c>
      <c r="C609" s="158">
        <v>2.2199997780000223E-5</v>
      </c>
      <c r="D609" s="158">
        <v>2.7999999999999983E-5</v>
      </c>
      <c r="E609" s="13">
        <v>12004.438655999998</v>
      </c>
      <c r="F609" s="13">
        <v>33750.752</v>
      </c>
      <c r="G609" s="13">
        <v>-13092.361200000001</v>
      </c>
      <c r="H609" s="13"/>
      <c r="I609" s="13">
        <v>0</v>
      </c>
      <c r="J609" s="13">
        <v>0</v>
      </c>
      <c r="K609" s="13">
        <v>0</v>
      </c>
      <c r="L609" s="13">
        <v>0</v>
      </c>
      <c r="M609" s="13"/>
      <c r="N609" s="13">
        <v>1430.568</v>
      </c>
      <c r="O609" s="13">
        <v>30478.735200000003</v>
      </c>
      <c r="P609" s="13">
        <v>0</v>
      </c>
      <c r="Q609" s="13">
        <v>2996</v>
      </c>
      <c r="R609" s="13"/>
      <c r="S609" s="13">
        <v>820.82280000000003</v>
      </c>
      <c r="T609" s="13">
        <v>-751</v>
      </c>
      <c r="U609" s="13">
        <v>69.822800000000029</v>
      </c>
    </row>
    <row r="610" spans="1:21">
      <c r="A610" s="9">
        <v>96701</v>
      </c>
      <c r="B610" t="s">
        <v>638</v>
      </c>
      <c r="C610" s="158">
        <v>7.216399278360072E-3</v>
      </c>
      <c r="D610" s="158">
        <v>7.4669999999999953E-3</v>
      </c>
      <c r="E610" s="13">
        <v>3075786.6657040007</v>
      </c>
      <c r="F610" s="13">
        <v>9000602.3279999997</v>
      </c>
      <c r="G610" s="13">
        <v>-4255843.0344000002</v>
      </c>
      <c r="H610" s="13"/>
      <c r="I610" s="13">
        <v>0</v>
      </c>
      <c r="J610" s="13">
        <v>0</v>
      </c>
      <c r="K610" s="13">
        <v>0</v>
      </c>
      <c r="L610" s="13">
        <v>0</v>
      </c>
      <c r="M610" s="13"/>
      <c r="N610" s="13">
        <v>465024.81600000005</v>
      </c>
      <c r="O610" s="13">
        <v>9907511.0224000011</v>
      </c>
      <c r="P610" s="13">
        <v>0</v>
      </c>
      <c r="Q610" s="13">
        <v>59926</v>
      </c>
      <c r="R610" s="13"/>
      <c r="S610" s="13">
        <v>266819.17360000004</v>
      </c>
      <c r="T610" s="13">
        <v>-15019</v>
      </c>
      <c r="U610" s="13">
        <v>251800.17360000004</v>
      </c>
    </row>
    <row r="611" spans="1:21">
      <c r="A611" s="9">
        <v>96704</v>
      </c>
      <c r="B611" t="s">
        <v>639</v>
      </c>
      <c r="C611" s="158">
        <v>1.6989998301000168E-4</v>
      </c>
      <c r="D611" s="158">
        <v>1.6199999999999993E-4</v>
      </c>
      <c r="E611" s="13">
        <v>71871.180000000008</v>
      </c>
      <c r="F611" s="13">
        <v>195272.20800000001</v>
      </c>
      <c r="G611" s="13">
        <v>-100197.84540000001</v>
      </c>
      <c r="H611" s="13"/>
      <c r="I611" s="13">
        <v>0</v>
      </c>
      <c r="J611" s="13">
        <v>0</v>
      </c>
      <c r="K611" s="13">
        <v>0</v>
      </c>
      <c r="L611" s="13">
        <v>11455</v>
      </c>
      <c r="M611" s="13"/>
      <c r="N611" s="13">
        <v>10948.356</v>
      </c>
      <c r="O611" s="13">
        <v>233258.4284</v>
      </c>
      <c r="P611" s="13">
        <v>0</v>
      </c>
      <c r="Q611" s="13">
        <v>0</v>
      </c>
      <c r="R611" s="13"/>
      <c r="S611" s="13">
        <v>6281.8825999999999</v>
      </c>
      <c r="T611" s="13">
        <v>2871</v>
      </c>
      <c r="U611" s="13">
        <v>9152.8826000000008</v>
      </c>
    </row>
    <row r="612" spans="1:21">
      <c r="A612" s="9">
        <v>96708</v>
      </c>
      <c r="B612" t="s">
        <v>640</v>
      </c>
      <c r="C612" s="158">
        <v>9.6269990373000958E-4</v>
      </c>
      <c r="D612" s="158">
        <v>9.4099999999999945E-4</v>
      </c>
      <c r="E612" s="13">
        <v>380634.98</v>
      </c>
      <c r="F612" s="13">
        <v>1134266.344</v>
      </c>
      <c r="G612" s="13">
        <v>-567748.47420000006</v>
      </c>
      <c r="H612" s="13"/>
      <c r="I612" s="13">
        <v>0</v>
      </c>
      <c r="J612" s="13">
        <v>0</v>
      </c>
      <c r="K612" s="13">
        <v>0</v>
      </c>
      <c r="L612" s="13">
        <v>21402</v>
      </c>
      <c r="M612" s="13"/>
      <c r="N612" s="13">
        <v>62036.387999999999</v>
      </c>
      <c r="O612" s="13">
        <v>1321706.2332000001</v>
      </c>
      <c r="P612" s="13">
        <v>0</v>
      </c>
      <c r="Q612" s="13">
        <v>0</v>
      </c>
      <c r="R612" s="13"/>
      <c r="S612" s="13">
        <v>35594.8698</v>
      </c>
      <c r="T612" s="13">
        <v>5364</v>
      </c>
      <c r="U612" s="13">
        <v>40958.8698</v>
      </c>
    </row>
    <row r="613" spans="1:21">
      <c r="A613" s="9">
        <v>96711</v>
      </c>
      <c r="B613" t="s">
        <v>641</v>
      </c>
      <c r="C613" s="158">
        <v>4.7367995263200464E-3</v>
      </c>
      <c r="D613" s="158">
        <v>4.5269999999999972E-3</v>
      </c>
      <c r="E613" s="13">
        <v>1668986.9931040001</v>
      </c>
      <c r="F613" s="13">
        <v>5456773.3679999998</v>
      </c>
      <c r="G613" s="13">
        <v>-2793508.8528</v>
      </c>
      <c r="H613" s="13"/>
      <c r="I613" s="13">
        <v>0</v>
      </c>
      <c r="J613" s="13">
        <v>0</v>
      </c>
      <c r="K613" s="13">
        <v>0</v>
      </c>
      <c r="L613" s="13">
        <v>41604</v>
      </c>
      <c r="M613" s="13"/>
      <c r="N613" s="13">
        <v>305239.39199999999</v>
      </c>
      <c r="O613" s="13">
        <v>6503228.5088</v>
      </c>
      <c r="P613" s="13">
        <v>0</v>
      </c>
      <c r="Q613" s="13">
        <v>0</v>
      </c>
      <c r="R613" s="13"/>
      <c r="S613" s="13">
        <v>175138.44320000001</v>
      </c>
      <c r="T613" s="13">
        <v>10427</v>
      </c>
      <c r="U613" s="13">
        <v>185565.44320000001</v>
      </c>
    </row>
    <row r="614" spans="1:21">
      <c r="A614" s="9">
        <v>96721</v>
      </c>
      <c r="B614" t="s">
        <v>642</v>
      </c>
      <c r="C614" s="158">
        <v>2.3049997695000229E-4</v>
      </c>
      <c r="D614" s="158">
        <v>2.0499999999999989E-4</v>
      </c>
      <c r="E614" s="13">
        <v>86148.194296000001</v>
      </c>
      <c r="F614" s="13">
        <v>247103.72</v>
      </c>
      <c r="G614" s="13">
        <v>-135936.45300000001</v>
      </c>
      <c r="H614" s="13"/>
      <c r="I614" s="13">
        <v>0</v>
      </c>
      <c r="J614" s="13">
        <v>0</v>
      </c>
      <c r="K614" s="13">
        <v>0</v>
      </c>
      <c r="L614" s="13">
        <v>20708</v>
      </c>
      <c r="M614" s="13"/>
      <c r="N614" s="13">
        <v>14853.42</v>
      </c>
      <c r="O614" s="13">
        <v>316457.13799999998</v>
      </c>
      <c r="P614" s="13">
        <v>0</v>
      </c>
      <c r="Q614" s="13">
        <v>0</v>
      </c>
      <c r="R614" s="13"/>
      <c r="S614" s="13">
        <v>8522.5069999999996</v>
      </c>
      <c r="T614" s="13">
        <v>5190</v>
      </c>
      <c r="U614" s="13">
        <v>13712.507</v>
      </c>
    </row>
    <row r="615" spans="1:21">
      <c r="A615" s="9">
        <v>96731</v>
      </c>
      <c r="B615" t="s">
        <v>643</v>
      </c>
      <c r="C615" s="158">
        <v>1.2869998713000127E-4</v>
      </c>
      <c r="D615" s="158">
        <v>1.3399999999999992E-4</v>
      </c>
      <c r="E615" s="13">
        <v>57159.161672000002</v>
      </c>
      <c r="F615" s="13">
        <v>161521.45600000001</v>
      </c>
      <c r="G615" s="13">
        <v>-75900.310200000007</v>
      </c>
      <c r="H615" s="13"/>
      <c r="I615" s="13">
        <v>0</v>
      </c>
      <c r="J615" s="13">
        <v>0</v>
      </c>
      <c r="K615" s="13">
        <v>0</v>
      </c>
      <c r="L615" s="13">
        <v>0</v>
      </c>
      <c r="M615" s="13"/>
      <c r="N615" s="13">
        <v>8293.4279999999999</v>
      </c>
      <c r="O615" s="13">
        <v>176694.28920000003</v>
      </c>
      <c r="P615" s="13">
        <v>0</v>
      </c>
      <c r="Q615" s="13">
        <v>24</v>
      </c>
      <c r="R615" s="13"/>
      <c r="S615" s="13">
        <v>4758.5538000000006</v>
      </c>
      <c r="T615" s="13">
        <v>-6</v>
      </c>
      <c r="U615" s="13">
        <v>4752.5538000000006</v>
      </c>
    </row>
    <row r="616" spans="1:21">
      <c r="A616" s="9">
        <v>96733</v>
      </c>
      <c r="B616" t="s">
        <v>644</v>
      </c>
      <c r="C616" s="158">
        <v>8.6999991300000844E-6</v>
      </c>
      <c r="D616" s="158">
        <v>5.9999999999999968E-6</v>
      </c>
      <c r="E616" s="13">
        <v>5398.01</v>
      </c>
      <c r="F616" s="13">
        <v>7232.3040000000001</v>
      </c>
      <c r="G616" s="13">
        <v>-5130.7901999999995</v>
      </c>
      <c r="H616" s="13"/>
      <c r="I616" s="13">
        <v>0</v>
      </c>
      <c r="J616" s="13">
        <v>0</v>
      </c>
      <c r="K616" s="13">
        <v>0</v>
      </c>
      <c r="L616" s="13">
        <v>4174</v>
      </c>
      <c r="M616" s="13"/>
      <c r="N616" s="13">
        <v>560.62799999999993</v>
      </c>
      <c r="O616" s="13">
        <v>11944.369199999999</v>
      </c>
      <c r="P616" s="13">
        <v>0</v>
      </c>
      <c r="Q616" s="13">
        <v>0</v>
      </c>
      <c r="R616" s="13"/>
      <c r="S616" s="13">
        <v>321.67379999999997</v>
      </c>
      <c r="T616" s="13">
        <v>1046</v>
      </c>
      <c r="U616" s="13">
        <v>1367.6738</v>
      </c>
    </row>
    <row r="617" spans="1:21">
      <c r="A617" s="9">
        <v>96741</v>
      </c>
      <c r="B617" t="s">
        <v>645</v>
      </c>
      <c r="C617" s="158">
        <v>8.1999991800000809E-5</v>
      </c>
      <c r="D617" s="158">
        <v>7.5999999999999964E-5</v>
      </c>
      <c r="E617" s="13">
        <v>31944.645560000004</v>
      </c>
      <c r="F617" s="13">
        <v>91609.184000000008</v>
      </c>
      <c r="G617" s="13">
        <v>-48359.171999999999</v>
      </c>
      <c r="H617" s="13"/>
      <c r="I617" s="13">
        <v>0</v>
      </c>
      <c r="J617" s="13">
        <v>0</v>
      </c>
      <c r="K617" s="13">
        <v>0</v>
      </c>
      <c r="L617" s="13">
        <v>5442</v>
      </c>
      <c r="M617" s="13"/>
      <c r="N617" s="13">
        <v>5284.08</v>
      </c>
      <c r="O617" s="13">
        <v>112579.11200000001</v>
      </c>
      <c r="P617" s="13">
        <v>0</v>
      </c>
      <c r="Q617" s="13">
        <v>0</v>
      </c>
      <c r="R617" s="13"/>
      <c r="S617" s="13">
        <v>3031.8679999999999</v>
      </c>
      <c r="T617" s="13">
        <v>1364</v>
      </c>
      <c r="U617" s="13">
        <v>4395.8680000000004</v>
      </c>
    </row>
    <row r="618" spans="1:21">
      <c r="A618" s="9">
        <v>96751</v>
      </c>
      <c r="B618" t="s">
        <v>646</v>
      </c>
      <c r="C618" s="158">
        <v>3.0999996900000305E-4</v>
      </c>
      <c r="D618" s="158">
        <v>2.4799999999999985E-4</v>
      </c>
      <c r="E618" s="13">
        <v>102123.07124799999</v>
      </c>
      <c r="F618" s="13">
        <v>298935.23200000002</v>
      </c>
      <c r="G618" s="13">
        <v>-182821.26</v>
      </c>
      <c r="H618" s="13"/>
      <c r="I618" s="13">
        <v>0</v>
      </c>
      <c r="J618" s="13">
        <v>0</v>
      </c>
      <c r="K618" s="13">
        <v>0</v>
      </c>
      <c r="L618" s="13">
        <v>43567</v>
      </c>
      <c r="M618" s="13"/>
      <c r="N618" s="13">
        <v>19976.400000000001</v>
      </c>
      <c r="O618" s="13">
        <v>425603.96</v>
      </c>
      <c r="P618" s="13">
        <v>0</v>
      </c>
      <c r="Q618" s="13">
        <v>0</v>
      </c>
      <c r="R618" s="13"/>
      <c r="S618" s="13">
        <v>11461.94</v>
      </c>
      <c r="T618" s="13">
        <v>10919</v>
      </c>
      <c r="U618" s="13">
        <v>22380.940000000002</v>
      </c>
    </row>
    <row r="619" spans="1:21">
      <c r="A619" s="9">
        <v>96801</v>
      </c>
      <c r="B619" t="s">
        <v>647</v>
      </c>
      <c r="C619" s="158">
        <v>6.9423993057600676E-3</v>
      </c>
      <c r="D619" s="158">
        <v>6.6319999999999964E-3</v>
      </c>
      <c r="E619" s="13">
        <v>2924841.7417840003</v>
      </c>
      <c r="F619" s="13">
        <v>7994106.6880000001</v>
      </c>
      <c r="G619" s="13">
        <v>-4094252.6303999997</v>
      </c>
      <c r="H619" s="13"/>
      <c r="I619" s="13">
        <v>0</v>
      </c>
      <c r="J619" s="13">
        <v>0</v>
      </c>
      <c r="K619" s="13">
        <v>0</v>
      </c>
      <c r="L619" s="13">
        <v>446569</v>
      </c>
      <c r="M619" s="13"/>
      <c r="N619" s="13">
        <v>447368.25599999999</v>
      </c>
      <c r="O619" s="13">
        <v>9531332.0384</v>
      </c>
      <c r="P619" s="13">
        <v>0</v>
      </c>
      <c r="Q619" s="13">
        <v>0</v>
      </c>
      <c r="R619" s="13"/>
      <c r="S619" s="13">
        <v>256688.29759999999</v>
      </c>
      <c r="T619" s="13">
        <v>111922</v>
      </c>
      <c r="U619" s="13">
        <v>368610.29759999999</v>
      </c>
    </row>
    <row r="620" spans="1:21">
      <c r="A620" s="9">
        <v>96804</v>
      </c>
      <c r="B620" t="s">
        <v>648</v>
      </c>
      <c r="C620" s="158">
        <v>2.290999770900023E-4</v>
      </c>
      <c r="D620" s="158">
        <v>2.1799999999999988E-4</v>
      </c>
      <c r="E620" s="13">
        <v>87923.08</v>
      </c>
      <c r="F620" s="13">
        <v>262773.712</v>
      </c>
      <c r="G620" s="13">
        <v>-135110.80860000002</v>
      </c>
      <c r="H620" s="13"/>
      <c r="I620" s="13">
        <v>0</v>
      </c>
      <c r="J620" s="13">
        <v>0</v>
      </c>
      <c r="K620" s="13">
        <v>0</v>
      </c>
      <c r="L620" s="13">
        <v>8686</v>
      </c>
      <c r="M620" s="13"/>
      <c r="N620" s="13">
        <v>14763.204000000002</v>
      </c>
      <c r="O620" s="13">
        <v>314535.05560000002</v>
      </c>
      <c r="P620" s="13">
        <v>0</v>
      </c>
      <c r="Q620" s="13">
        <v>0</v>
      </c>
      <c r="R620" s="13"/>
      <c r="S620" s="13">
        <v>8470.7434000000012</v>
      </c>
      <c r="T620" s="13">
        <v>2177</v>
      </c>
      <c r="U620" s="13">
        <v>10647.743400000001</v>
      </c>
    </row>
    <row r="621" spans="1:21">
      <c r="A621" s="9">
        <v>96808</v>
      </c>
      <c r="B621" t="s">
        <v>649</v>
      </c>
      <c r="C621" s="158">
        <v>1.2035998796400117E-3</v>
      </c>
      <c r="D621" s="158">
        <v>1.1889999999999993E-3</v>
      </c>
      <c r="E621" s="13">
        <v>516608.24000000005</v>
      </c>
      <c r="F621" s="13">
        <v>1433201.5759999999</v>
      </c>
      <c r="G621" s="13">
        <v>-709818.28559999994</v>
      </c>
      <c r="H621" s="13"/>
      <c r="I621" s="13">
        <v>0</v>
      </c>
      <c r="J621" s="13">
        <v>0</v>
      </c>
      <c r="K621" s="13">
        <v>0</v>
      </c>
      <c r="L621" s="13">
        <v>47246</v>
      </c>
      <c r="M621" s="13"/>
      <c r="N621" s="13">
        <v>77559.983999999997</v>
      </c>
      <c r="O621" s="13">
        <v>1652441.6976000001</v>
      </c>
      <c r="P621" s="13">
        <v>0</v>
      </c>
      <c r="Q621" s="13">
        <v>0</v>
      </c>
      <c r="R621" s="13"/>
      <c r="S621" s="13">
        <v>44501.9064</v>
      </c>
      <c r="T621" s="13">
        <v>11841</v>
      </c>
      <c r="U621" s="13">
        <v>56342.9064</v>
      </c>
    </row>
    <row r="622" spans="1:21">
      <c r="A622" s="9">
        <v>96811</v>
      </c>
      <c r="B622" t="s">
        <v>650</v>
      </c>
      <c r="C622" s="158">
        <v>6.0202993979700595E-3</v>
      </c>
      <c r="D622" s="158">
        <v>6.0949999999999963E-3</v>
      </c>
      <c r="E622" s="13">
        <v>2360129.3741360004</v>
      </c>
      <c r="F622" s="13">
        <v>7346815.4799999995</v>
      </c>
      <c r="G622" s="13">
        <v>-3550447.8437999999</v>
      </c>
      <c r="H622" s="13"/>
      <c r="I622" s="13">
        <v>0</v>
      </c>
      <c r="J622" s="13">
        <v>0</v>
      </c>
      <c r="K622" s="13">
        <v>0</v>
      </c>
      <c r="L622" s="13">
        <v>0</v>
      </c>
      <c r="M622" s="13"/>
      <c r="N622" s="13">
        <v>387948.13199999998</v>
      </c>
      <c r="O622" s="13">
        <v>8265366.1948000006</v>
      </c>
      <c r="P622" s="13">
        <v>0</v>
      </c>
      <c r="Q622" s="13">
        <v>85091</v>
      </c>
      <c r="R622" s="13"/>
      <c r="S622" s="13">
        <v>222594.5722</v>
      </c>
      <c r="T622" s="13">
        <v>-21326</v>
      </c>
      <c r="U622" s="13">
        <v>201268.5722</v>
      </c>
    </row>
    <row r="623" spans="1:21">
      <c r="A623" s="9">
        <v>96821</v>
      </c>
      <c r="B623" t="s">
        <v>651</v>
      </c>
      <c r="C623" s="158">
        <v>1.4962998503700148E-3</v>
      </c>
      <c r="D623" s="158">
        <v>1.4899999999999991E-3</v>
      </c>
      <c r="E623" s="13">
        <v>538975.62025599997</v>
      </c>
      <c r="F623" s="13">
        <v>1796022.16</v>
      </c>
      <c r="G623" s="13">
        <v>-882436.93980000005</v>
      </c>
      <c r="H623" s="13"/>
      <c r="I623" s="13">
        <v>0</v>
      </c>
      <c r="J623" s="13">
        <v>0</v>
      </c>
      <c r="K623" s="13">
        <v>0</v>
      </c>
      <c r="L623" s="13">
        <v>0</v>
      </c>
      <c r="M623" s="13"/>
      <c r="N623" s="13">
        <v>96421.572</v>
      </c>
      <c r="O623" s="13">
        <v>2054294.2108000002</v>
      </c>
      <c r="P623" s="13">
        <v>0</v>
      </c>
      <c r="Q623" s="13">
        <v>35256</v>
      </c>
      <c r="R623" s="13"/>
      <c r="S623" s="13">
        <v>55324.196200000006</v>
      </c>
      <c r="T623" s="13">
        <v>-8836</v>
      </c>
      <c r="U623" s="13">
        <v>46488.196200000006</v>
      </c>
    </row>
    <row r="624" spans="1:21">
      <c r="A624" s="9">
        <v>96831</v>
      </c>
      <c r="B624" t="s">
        <v>652</v>
      </c>
      <c r="C624" s="158">
        <v>8.0909991909000796E-4</v>
      </c>
      <c r="D624" s="158">
        <v>7.9699999999999953E-4</v>
      </c>
      <c r="E624" s="13">
        <v>333342.41231200006</v>
      </c>
      <c r="F624" s="13">
        <v>960691.04799999995</v>
      </c>
      <c r="G624" s="13">
        <v>-477163.48859999998</v>
      </c>
      <c r="H624" s="13"/>
      <c r="I624" s="13">
        <v>0</v>
      </c>
      <c r="J624" s="13">
        <v>0</v>
      </c>
      <c r="K624" s="13">
        <v>0</v>
      </c>
      <c r="L624" s="13">
        <v>22819</v>
      </c>
      <c r="M624" s="13"/>
      <c r="N624" s="13">
        <v>52138.404000000002</v>
      </c>
      <c r="O624" s="13">
        <v>1110826.3355999999</v>
      </c>
      <c r="P624" s="13">
        <v>0</v>
      </c>
      <c r="Q624" s="13">
        <v>0</v>
      </c>
      <c r="R624" s="13"/>
      <c r="S624" s="13">
        <v>29915.663400000001</v>
      </c>
      <c r="T624" s="13">
        <v>5719</v>
      </c>
      <c r="U624" s="13">
        <v>35634.663400000005</v>
      </c>
    </row>
    <row r="625" spans="1:21">
      <c r="A625" s="9">
        <v>96901</v>
      </c>
      <c r="B625" t="s">
        <v>653</v>
      </c>
      <c r="C625" s="158">
        <v>7.4259992574000737E-4</v>
      </c>
      <c r="D625" s="158">
        <v>7.4799999999999953E-4</v>
      </c>
      <c r="E625" s="13">
        <v>311843.35896799999</v>
      </c>
      <c r="F625" s="13">
        <v>901627.23199999996</v>
      </c>
      <c r="G625" s="13">
        <v>-437945.37960000004</v>
      </c>
      <c r="H625" s="13"/>
      <c r="I625" s="13">
        <v>0</v>
      </c>
      <c r="J625" s="13">
        <v>0</v>
      </c>
      <c r="K625" s="13">
        <v>0</v>
      </c>
      <c r="L625" s="13">
        <v>9752</v>
      </c>
      <c r="M625" s="13"/>
      <c r="N625" s="13">
        <v>47853.144</v>
      </c>
      <c r="O625" s="13">
        <v>1019527.4216000001</v>
      </c>
      <c r="P625" s="13">
        <v>0</v>
      </c>
      <c r="Q625" s="13">
        <v>0</v>
      </c>
      <c r="R625" s="13"/>
      <c r="S625" s="13">
        <v>27456.892400000001</v>
      </c>
      <c r="T625" s="13">
        <v>2444</v>
      </c>
      <c r="U625" s="13">
        <v>29900.892400000001</v>
      </c>
    </row>
    <row r="626" spans="1:21">
      <c r="A626" s="9">
        <v>96911</v>
      </c>
      <c r="B626" t="s">
        <v>654</v>
      </c>
      <c r="C626" s="158">
        <v>5.1999994800000517E-6</v>
      </c>
      <c r="D626" s="158">
        <v>4.999999999999997E-6</v>
      </c>
      <c r="E626" s="13">
        <v>3779.07</v>
      </c>
      <c r="F626" s="13">
        <v>6026.92</v>
      </c>
      <c r="G626" s="13">
        <v>-3066.6792</v>
      </c>
      <c r="H626" s="13"/>
      <c r="I626" s="13">
        <v>0</v>
      </c>
      <c r="J626" s="13">
        <v>0</v>
      </c>
      <c r="K626" s="13">
        <v>0</v>
      </c>
      <c r="L626" s="13">
        <v>1572</v>
      </c>
      <c r="M626" s="13"/>
      <c r="N626" s="13">
        <v>335.08800000000002</v>
      </c>
      <c r="O626" s="13">
        <v>7139.1632</v>
      </c>
      <c r="P626" s="13">
        <v>0</v>
      </c>
      <c r="Q626" s="13">
        <v>0</v>
      </c>
      <c r="R626" s="13"/>
      <c r="S626" s="13">
        <v>192.26480000000001</v>
      </c>
      <c r="T626" s="13">
        <v>394</v>
      </c>
      <c r="U626" s="13">
        <v>586.26480000000004</v>
      </c>
    </row>
    <row r="627" spans="1:21">
      <c r="A627" s="9">
        <v>96912</v>
      </c>
      <c r="B627" t="s">
        <v>655</v>
      </c>
      <c r="C627" s="158">
        <v>4.6799995320000461E-5</v>
      </c>
      <c r="D627" s="158">
        <v>3.9999999999999976E-5</v>
      </c>
      <c r="E627" s="13">
        <v>20562.752000000004</v>
      </c>
      <c r="F627" s="13">
        <v>48215.360000000001</v>
      </c>
      <c r="G627" s="13">
        <v>-27600.112799999999</v>
      </c>
      <c r="H627" s="13"/>
      <c r="I627" s="13">
        <v>0</v>
      </c>
      <c r="J627" s="13">
        <v>0</v>
      </c>
      <c r="K627" s="13">
        <v>0</v>
      </c>
      <c r="L627" s="13">
        <v>8227</v>
      </c>
      <c r="M627" s="13"/>
      <c r="N627" s="13">
        <v>3015.7919999999999</v>
      </c>
      <c r="O627" s="13">
        <v>64252.468800000002</v>
      </c>
      <c r="P627" s="13">
        <v>0</v>
      </c>
      <c r="Q627" s="13">
        <v>0</v>
      </c>
      <c r="R627" s="13"/>
      <c r="S627" s="13">
        <v>1730.3832</v>
      </c>
      <c r="T627" s="13">
        <v>2062</v>
      </c>
      <c r="U627" s="13">
        <v>3792.3832000000002</v>
      </c>
    </row>
    <row r="628" spans="1:21">
      <c r="A628" s="9">
        <v>96918</v>
      </c>
      <c r="B628" t="s">
        <v>656</v>
      </c>
      <c r="C628" s="158">
        <v>3.8799996120000388E-5</v>
      </c>
      <c r="D628" s="158">
        <v>2.3999999999999987E-5</v>
      </c>
      <c r="E628" s="13">
        <v>18249.59</v>
      </c>
      <c r="F628" s="13">
        <v>28929.216</v>
      </c>
      <c r="G628" s="13">
        <v>-22882.144800000002</v>
      </c>
      <c r="H628" s="13"/>
      <c r="I628" s="13">
        <v>0</v>
      </c>
      <c r="J628" s="13">
        <v>0</v>
      </c>
      <c r="K628" s="13">
        <v>0</v>
      </c>
      <c r="L628" s="13">
        <v>16610</v>
      </c>
      <c r="M628" s="13"/>
      <c r="N628" s="13">
        <v>2500.2719999999999</v>
      </c>
      <c r="O628" s="13">
        <v>53269.140800000001</v>
      </c>
      <c r="P628" s="13">
        <v>0</v>
      </c>
      <c r="Q628" s="13">
        <v>0</v>
      </c>
      <c r="R628" s="13"/>
      <c r="S628" s="13">
        <v>1434.5912000000001</v>
      </c>
      <c r="T628" s="13">
        <v>4163</v>
      </c>
      <c r="U628" s="13">
        <v>5597.5911999999998</v>
      </c>
    </row>
    <row r="629" spans="1:21">
      <c r="A629" s="9">
        <v>97001</v>
      </c>
      <c r="B629" t="s">
        <v>657</v>
      </c>
      <c r="C629" s="158">
        <v>1.3571998642800136E-3</v>
      </c>
      <c r="D629" s="158">
        <v>1.4519999999999991E-3</v>
      </c>
      <c r="E629" s="13">
        <v>591945.83464800008</v>
      </c>
      <c r="F629" s="13">
        <v>1750217.568</v>
      </c>
      <c r="G629" s="13">
        <v>-800403.27120000008</v>
      </c>
      <c r="H629" s="13"/>
      <c r="I629" s="13">
        <v>0</v>
      </c>
      <c r="J629" s="13">
        <v>0</v>
      </c>
      <c r="K629" s="13">
        <v>0</v>
      </c>
      <c r="L629" s="13">
        <v>0</v>
      </c>
      <c r="M629" s="13"/>
      <c r="N629" s="13">
        <v>87457.968000000008</v>
      </c>
      <c r="O629" s="13">
        <v>1863321.5952000001</v>
      </c>
      <c r="P629" s="13">
        <v>0</v>
      </c>
      <c r="Q629" s="13">
        <v>46440</v>
      </c>
      <c r="R629" s="13"/>
      <c r="S629" s="13">
        <v>50181.112800000003</v>
      </c>
      <c r="T629" s="13">
        <v>-11639</v>
      </c>
      <c r="U629" s="13">
        <v>38542.112800000003</v>
      </c>
    </row>
    <row r="630" spans="1:21">
      <c r="A630" s="9">
        <v>97002</v>
      </c>
      <c r="B630" t="s">
        <v>658</v>
      </c>
      <c r="C630" s="158">
        <v>3.5819996418000354E-4</v>
      </c>
      <c r="D630" s="158">
        <v>3.0899999999999976E-4</v>
      </c>
      <c r="E630" s="13">
        <v>122778.29000000002</v>
      </c>
      <c r="F630" s="13">
        <v>372463.65599999996</v>
      </c>
      <c r="G630" s="13">
        <v>-211247.0172</v>
      </c>
      <c r="H630" s="13"/>
      <c r="I630" s="13">
        <v>0</v>
      </c>
      <c r="J630" s="13">
        <v>0</v>
      </c>
      <c r="K630" s="13">
        <v>0</v>
      </c>
      <c r="L630" s="13">
        <v>32530</v>
      </c>
      <c r="M630" s="13"/>
      <c r="N630" s="13">
        <v>23082.407999999999</v>
      </c>
      <c r="O630" s="13">
        <v>491778.51119999995</v>
      </c>
      <c r="P630" s="13">
        <v>0</v>
      </c>
      <c r="Q630" s="13">
        <v>0</v>
      </c>
      <c r="R630" s="13"/>
      <c r="S630" s="13">
        <v>13244.086799999999</v>
      </c>
      <c r="T630" s="13">
        <v>8153</v>
      </c>
      <c r="U630" s="13">
        <v>21397.086799999997</v>
      </c>
    </row>
    <row r="631" spans="1:21">
      <c r="A631" s="9">
        <v>97004</v>
      </c>
      <c r="B631" t="s">
        <v>659</v>
      </c>
      <c r="C631" s="158">
        <v>1.5699998430000155E-5</v>
      </c>
      <c r="D631" s="158">
        <v>1.699999999999999E-5</v>
      </c>
      <c r="E631" s="13">
        <v>10538.31</v>
      </c>
      <c r="F631" s="13">
        <v>20491.527999999998</v>
      </c>
      <c r="G631" s="13">
        <v>-9259.0121999999992</v>
      </c>
      <c r="H631" s="13"/>
      <c r="I631" s="13">
        <v>0</v>
      </c>
      <c r="J631" s="13">
        <v>0</v>
      </c>
      <c r="K631" s="13">
        <v>0</v>
      </c>
      <c r="L631" s="13">
        <v>2218</v>
      </c>
      <c r="M631" s="13"/>
      <c r="N631" s="13">
        <v>1011.708</v>
      </c>
      <c r="O631" s="13">
        <v>21554.781199999998</v>
      </c>
      <c r="P631" s="13">
        <v>0</v>
      </c>
      <c r="Q631" s="13">
        <v>0</v>
      </c>
      <c r="R631" s="13"/>
      <c r="S631" s="13">
        <v>580.4917999999999</v>
      </c>
      <c r="T631" s="13">
        <v>556</v>
      </c>
      <c r="U631" s="13">
        <v>1136.4917999999998</v>
      </c>
    </row>
    <row r="632" spans="1:21">
      <c r="A632" s="9">
        <v>97005</v>
      </c>
      <c r="B632" t="s">
        <v>660</v>
      </c>
      <c r="C632" s="158">
        <v>2.1999997800000218E-5</v>
      </c>
      <c r="D632" s="158">
        <v>2.7999999999999983E-5</v>
      </c>
      <c r="E632" s="13">
        <v>14464.590000000002</v>
      </c>
      <c r="F632" s="13">
        <v>33750.752</v>
      </c>
      <c r="G632" s="13">
        <v>-12974.412</v>
      </c>
      <c r="H632" s="13"/>
      <c r="I632" s="13">
        <v>0</v>
      </c>
      <c r="J632" s="13">
        <v>0</v>
      </c>
      <c r="K632" s="13">
        <v>0</v>
      </c>
      <c r="L632" s="13">
        <v>0</v>
      </c>
      <c r="M632" s="13"/>
      <c r="N632" s="13">
        <v>1417.68</v>
      </c>
      <c r="O632" s="13">
        <v>30204.151999999998</v>
      </c>
      <c r="P632" s="13">
        <v>0</v>
      </c>
      <c r="Q632" s="13">
        <v>1161</v>
      </c>
      <c r="R632" s="13"/>
      <c r="S632" s="13">
        <v>813.428</v>
      </c>
      <c r="T632" s="13">
        <v>-291</v>
      </c>
      <c r="U632" s="13">
        <v>522.428</v>
      </c>
    </row>
    <row r="633" spans="1:21">
      <c r="A633" s="9">
        <v>97008</v>
      </c>
      <c r="B633" t="s">
        <v>661</v>
      </c>
      <c r="C633" s="158">
        <v>2.6919997308000267E-4</v>
      </c>
      <c r="D633" s="158">
        <v>2.3699999999999982E-4</v>
      </c>
      <c r="E633" s="13">
        <v>104283.32999999999</v>
      </c>
      <c r="F633" s="13">
        <v>285676.00799999997</v>
      </c>
      <c r="G633" s="13">
        <v>-158759.6232</v>
      </c>
      <c r="H633" s="13"/>
      <c r="I633" s="13">
        <v>0</v>
      </c>
      <c r="J633" s="13">
        <v>0</v>
      </c>
      <c r="K633" s="13">
        <v>0</v>
      </c>
      <c r="L633" s="13">
        <v>29450</v>
      </c>
      <c r="M633" s="13"/>
      <c r="N633" s="13">
        <v>17347.248</v>
      </c>
      <c r="O633" s="13">
        <v>369588.98719999997</v>
      </c>
      <c r="P633" s="13">
        <v>0</v>
      </c>
      <c r="Q633" s="13">
        <v>0</v>
      </c>
      <c r="R633" s="13"/>
      <c r="S633" s="13">
        <v>9953.4007999999994</v>
      </c>
      <c r="T633" s="13">
        <v>7381</v>
      </c>
      <c r="U633" s="13">
        <v>17334.400799999999</v>
      </c>
    </row>
    <row r="634" spans="1:21">
      <c r="A634" s="9">
        <v>97010</v>
      </c>
      <c r="B634" t="s">
        <v>662</v>
      </c>
      <c r="C634" s="158">
        <v>5.1633994836600512E-3</v>
      </c>
      <c r="D634" s="158">
        <v>6.0919999999999967E-3</v>
      </c>
      <c r="E634" s="13">
        <v>1491238.24</v>
      </c>
      <c r="F634" s="13">
        <v>7343199.3280000007</v>
      </c>
      <c r="G634" s="13">
        <v>-3045094.4964000001</v>
      </c>
      <c r="H634" s="13"/>
      <c r="I634" s="13">
        <v>0</v>
      </c>
      <c r="J634" s="13">
        <v>0</v>
      </c>
      <c r="K634" s="13">
        <v>0</v>
      </c>
      <c r="L634" s="13">
        <v>0</v>
      </c>
      <c r="M634" s="13"/>
      <c r="N634" s="13">
        <v>332729.49600000004</v>
      </c>
      <c r="O634" s="13">
        <v>7088914.4744000006</v>
      </c>
      <c r="P634" s="13">
        <v>0</v>
      </c>
      <c r="Q634" s="13">
        <v>1332393</v>
      </c>
      <c r="R634" s="13"/>
      <c r="S634" s="13">
        <v>190911.55160000001</v>
      </c>
      <c r="T634" s="13">
        <v>-333933</v>
      </c>
      <c r="U634" s="13">
        <v>-143021.44839999999</v>
      </c>
    </row>
    <row r="635" spans="1:21">
      <c r="A635" s="9">
        <v>97011</v>
      </c>
      <c r="B635" t="s">
        <v>663</v>
      </c>
      <c r="C635" s="158">
        <v>2.0693997930600204E-3</v>
      </c>
      <c r="D635" s="158">
        <v>2.0709999999999986E-3</v>
      </c>
      <c r="E635" s="13">
        <v>788988.42312000005</v>
      </c>
      <c r="F635" s="13">
        <v>2496350.264</v>
      </c>
      <c r="G635" s="13">
        <v>-1220420.3724</v>
      </c>
      <c r="H635" s="13"/>
      <c r="I635" s="13">
        <v>0</v>
      </c>
      <c r="J635" s="13">
        <v>0</v>
      </c>
      <c r="K635" s="13">
        <v>0</v>
      </c>
      <c r="L635" s="13">
        <v>0</v>
      </c>
      <c r="M635" s="13"/>
      <c r="N635" s="13">
        <v>133352.136</v>
      </c>
      <c r="O635" s="13">
        <v>2841112.3703999999</v>
      </c>
      <c r="P635" s="13">
        <v>0</v>
      </c>
      <c r="Q635" s="13">
        <v>23852</v>
      </c>
      <c r="R635" s="13"/>
      <c r="S635" s="13">
        <v>76513.995599999995</v>
      </c>
      <c r="T635" s="13">
        <v>-5978</v>
      </c>
      <c r="U635" s="13">
        <v>70535.995599999995</v>
      </c>
    </row>
    <row r="636" spans="1:21">
      <c r="A636" s="9">
        <v>97012</v>
      </c>
      <c r="B636" t="s">
        <v>664</v>
      </c>
      <c r="C636" s="158">
        <v>3.3099996690000324E-5</v>
      </c>
      <c r="D636" s="158">
        <v>3.2999999999999982E-5</v>
      </c>
      <c r="E636" s="13">
        <v>11781.569999999998</v>
      </c>
      <c r="F636" s="13">
        <v>39777.672000000006</v>
      </c>
      <c r="G636" s="13">
        <v>-19520.5926</v>
      </c>
      <c r="H636" s="13"/>
      <c r="I636" s="13">
        <v>0</v>
      </c>
      <c r="J636" s="13">
        <v>0</v>
      </c>
      <c r="K636" s="13">
        <v>0</v>
      </c>
      <c r="L636" s="13">
        <v>0</v>
      </c>
      <c r="M636" s="13"/>
      <c r="N636" s="13">
        <v>2132.9639999999999</v>
      </c>
      <c r="O636" s="13">
        <v>45443.5196</v>
      </c>
      <c r="P636" s="13">
        <v>0</v>
      </c>
      <c r="Q636" s="13">
        <v>930</v>
      </c>
      <c r="R636" s="13"/>
      <c r="S636" s="13">
        <v>1223.8393999999998</v>
      </c>
      <c r="T636" s="13">
        <v>-233</v>
      </c>
      <c r="U636" s="13">
        <v>990.83939999999984</v>
      </c>
    </row>
    <row r="637" spans="1:21">
      <c r="A637" s="9">
        <v>97013</v>
      </c>
      <c r="B637" t="s">
        <v>665</v>
      </c>
      <c r="C637" s="158">
        <v>1.0299998970000101E-5</v>
      </c>
      <c r="D637" s="158">
        <v>1.3999999999999991E-5</v>
      </c>
      <c r="E637" s="13">
        <v>6354.7199999999993</v>
      </c>
      <c r="F637" s="13">
        <v>16875.376</v>
      </c>
      <c r="G637" s="13">
        <v>-6074.3837999999996</v>
      </c>
      <c r="H637" s="13"/>
      <c r="I637" s="13">
        <v>0</v>
      </c>
      <c r="J637" s="13">
        <v>0</v>
      </c>
      <c r="K637" s="13">
        <v>0</v>
      </c>
      <c r="L637" s="13">
        <v>0</v>
      </c>
      <c r="M637" s="13"/>
      <c r="N637" s="13">
        <v>663.73199999999997</v>
      </c>
      <c r="O637" s="13">
        <v>14141.034799999999</v>
      </c>
      <c r="P637" s="13">
        <v>0</v>
      </c>
      <c r="Q637" s="13">
        <v>1736</v>
      </c>
      <c r="R637" s="13"/>
      <c r="S637" s="13">
        <v>380.8322</v>
      </c>
      <c r="T637" s="13">
        <v>-435</v>
      </c>
      <c r="U637" s="13">
        <v>-54.1678</v>
      </c>
    </row>
    <row r="638" spans="1:21">
      <c r="A638" s="9">
        <v>97015</v>
      </c>
      <c r="B638" t="s">
        <v>666</v>
      </c>
      <c r="C638" s="158">
        <v>4.1199995880000403E-5</v>
      </c>
      <c r="D638" s="158">
        <v>4.7999999999999974E-5</v>
      </c>
      <c r="E638" s="13">
        <v>20477.710000000003</v>
      </c>
      <c r="F638" s="13">
        <v>57858.432000000001</v>
      </c>
      <c r="G638" s="13">
        <v>-24297.535199999998</v>
      </c>
      <c r="H638" s="13"/>
      <c r="I638" s="13">
        <v>0</v>
      </c>
      <c r="J638" s="13">
        <v>0</v>
      </c>
      <c r="K638" s="13">
        <v>0</v>
      </c>
      <c r="L638" s="13">
        <v>0</v>
      </c>
      <c r="M638" s="13"/>
      <c r="N638" s="13">
        <v>2654.9279999999999</v>
      </c>
      <c r="O638" s="13">
        <v>56564.139199999998</v>
      </c>
      <c r="P638" s="13">
        <v>0</v>
      </c>
      <c r="Q638" s="13">
        <v>3184</v>
      </c>
      <c r="R638" s="13"/>
      <c r="S638" s="13">
        <v>1523.3288</v>
      </c>
      <c r="T638" s="13">
        <v>-798</v>
      </c>
      <c r="U638" s="13">
        <v>725.3288</v>
      </c>
    </row>
    <row r="639" spans="1:21">
      <c r="A639" s="9">
        <v>97018</v>
      </c>
      <c r="B639" t="s">
        <v>667</v>
      </c>
      <c r="C639" s="158">
        <v>9.5999990400000943E-6</v>
      </c>
      <c r="D639" s="158">
        <v>9.999999999999994E-6</v>
      </c>
      <c r="E639" s="13">
        <v>7485.3599999999979</v>
      </c>
      <c r="F639" s="13">
        <v>12053.84</v>
      </c>
      <c r="G639" s="13">
        <v>-5661.5616</v>
      </c>
      <c r="H639" s="13"/>
      <c r="I639" s="13">
        <v>0</v>
      </c>
      <c r="J639" s="13">
        <v>0</v>
      </c>
      <c r="K639" s="13">
        <v>0</v>
      </c>
      <c r="L639" s="13">
        <v>2570</v>
      </c>
      <c r="M639" s="13"/>
      <c r="N639" s="13">
        <v>618.62400000000002</v>
      </c>
      <c r="O639" s="13">
        <v>13179.9936</v>
      </c>
      <c r="P639" s="13">
        <v>0</v>
      </c>
      <c r="Q639" s="13">
        <v>0</v>
      </c>
      <c r="R639" s="13"/>
      <c r="S639" s="13">
        <v>354.9504</v>
      </c>
      <c r="T639" s="13">
        <v>644</v>
      </c>
      <c r="U639" s="13">
        <v>998.95039999999995</v>
      </c>
    </row>
    <row r="640" spans="1:21">
      <c r="A640" s="9">
        <v>97101</v>
      </c>
      <c r="B640" t="s">
        <v>668</v>
      </c>
      <c r="C640" s="158">
        <v>2.5545997445400254E-3</v>
      </c>
      <c r="D640" s="158">
        <v>2.595999999999998E-3</v>
      </c>
      <c r="E640" s="13">
        <v>1023364.1458559999</v>
      </c>
      <c r="F640" s="13">
        <v>3129176.8639999996</v>
      </c>
      <c r="G640" s="13">
        <v>-1506565.1316000002</v>
      </c>
      <c r="H640" s="13"/>
      <c r="I640" s="13">
        <v>0</v>
      </c>
      <c r="J640" s="13">
        <v>0</v>
      </c>
      <c r="K640" s="13">
        <v>0</v>
      </c>
      <c r="L640" s="13">
        <v>0</v>
      </c>
      <c r="M640" s="13"/>
      <c r="N640" s="13">
        <v>164618.424</v>
      </c>
      <c r="O640" s="13">
        <v>3507251.2136000004</v>
      </c>
      <c r="P640" s="13">
        <v>0</v>
      </c>
      <c r="Q640" s="13">
        <v>27958</v>
      </c>
      <c r="R640" s="13"/>
      <c r="S640" s="13">
        <v>94453.780400000003</v>
      </c>
      <c r="T640" s="13">
        <v>-7007</v>
      </c>
      <c r="U640" s="13">
        <v>87446.780400000003</v>
      </c>
    </row>
    <row r="641" spans="1:21">
      <c r="A641" s="9">
        <v>97104</v>
      </c>
      <c r="B641" t="s">
        <v>669</v>
      </c>
      <c r="C641" s="158">
        <v>4.6299995370000458E-5</v>
      </c>
      <c r="D641" s="158">
        <v>4.4999999999999976E-5</v>
      </c>
      <c r="E641" s="13">
        <v>26825.699999999997</v>
      </c>
      <c r="F641" s="13">
        <v>54242.280000000006</v>
      </c>
      <c r="G641" s="13">
        <v>-27305.239799999999</v>
      </c>
      <c r="H641" s="13"/>
      <c r="I641" s="13">
        <v>0</v>
      </c>
      <c r="J641" s="13">
        <v>0</v>
      </c>
      <c r="K641" s="13">
        <v>0</v>
      </c>
      <c r="L641" s="13">
        <v>8088</v>
      </c>
      <c r="M641" s="13"/>
      <c r="N641" s="13">
        <v>2983.5720000000001</v>
      </c>
      <c r="O641" s="13">
        <v>63566.010800000004</v>
      </c>
      <c r="P641" s="13">
        <v>0</v>
      </c>
      <c r="Q641" s="13">
        <v>0</v>
      </c>
      <c r="R641" s="13"/>
      <c r="S641" s="13">
        <v>1711.8961999999999</v>
      </c>
      <c r="T641" s="13">
        <v>2027</v>
      </c>
      <c r="U641" s="13">
        <v>3738.8962000000001</v>
      </c>
    </row>
    <row r="642" spans="1:21">
      <c r="A642" s="9">
        <v>97111</v>
      </c>
      <c r="B642" t="s">
        <v>670</v>
      </c>
      <c r="C642" s="158">
        <v>2.8419997158000282E-4</v>
      </c>
      <c r="D642" s="158">
        <v>2.4599999999999991E-4</v>
      </c>
      <c r="E642" s="13">
        <v>99471.825240000006</v>
      </c>
      <c r="F642" s="13">
        <v>296524.46400000004</v>
      </c>
      <c r="G642" s="13">
        <v>-167605.8132</v>
      </c>
      <c r="H642" s="13"/>
      <c r="I642" s="13">
        <v>0</v>
      </c>
      <c r="J642" s="13">
        <v>0</v>
      </c>
      <c r="K642" s="13">
        <v>0</v>
      </c>
      <c r="L642" s="13">
        <v>26653</v>
      </c>
      <c r="M642" s="13"/>
      <c r="N642" s="13">
        <v>18313.848000000002</v>
      </c>
      <c r="O642" s="13">
        <v>390182.72720000002</v>
      </c>
      <c r="P642" s="13">
        <v>0</v>
      </c>
      <c r="Q642" s="13">
        <v>0</v>
      </c>
      <c r="R642" s="13"/>
      <c r="S642" s="13">
        <v>10508.0108</v>
      </c>
      <c r="T642" s="13">
        <v>6680</v>
      </c>
      <c r="U642" s="13">
        <v>17188.0108</v>
      </c>
    </row>
    <row r="643" spans="1:21">
      <c r="A643" s="9">
        <v>97121</v>
      </c>
      <c r="B643" t="s">
        <v>671</v>
      </c>
      <c r="C643" s="158">
        <v>1.4729998527000145E-4</v>
      </c>
      <c r="D643" s="158">
        <v>1.5599999999999992E-4</v>
      </c>
      <c r="E643" s="13">
        <v>61241.739631999997</v>
      </c>
      <c r="F643" s="13">
        <v>188039.90400000001</v>
      </c>
      <c r="G643" s="13">
        <v>-86869.585800000001</v>
      </c>
      <c r="H643" s="13"/>
      <c r="I643" s="13">
        <v>0</v>
      </c>
      <c r="J643" s="13">
        <v>0</v>
      </c>
      <c r="K643" s="13">
        <v>0</v>
      </c>
      <c r="L643" s="13">
        <v>0</v>
      </c>
      <c r="M643" s="13"/>
      <c r="N643" s="13">
        <v>9492.0120000000006</v>
      </c>
      <c r="O643" s="13">
        <v>202230.52679999999</v>
      </c>
      <c r="P643" s="13">
        <v>0</v>
      </c>
      <c r="Q643" s="13">
        <v>5913</v>
      </c>
      <c r="R643" s="13"/>
      <c r="S643" s="13">
        <v>5446.2701999999999</v>
      </c>
      <c r="T643" s="13">
        <v>-1482</v>
      </c>
      <c r="U643" s="13">
        <v>3964.2701999999999</v>
      </c>
    </row>
    <row r="644" spans="1:21">
      <c r="A644" s="9">
        <v>97131</v>
      </c>
      <c r="B644" t="s">
        <v>672</v>
      </c>
      <c r="C644" s="158">
        <v>5.5769994423000553E-4</v>
      </c>
      <c r="D644" s="158">
        <v>5.3799999999999963E-4</v>
      </c>
      <c r="E644" s="13">
        <v>195964.68746400002</v>
      </c>
      <c r="F644" s="13">
        <v>648496.59199999995</v>
      </c>
      <c r="G644" s="13">
        <v>-328901.34419999999</v>
      </c>
      <c r="H644" s="13"/>
      <c r="I644" s="13">
        <v>0</v>
      </c>
      <c r="J644" s="13">
        <v>0</v>
      </c>
      <c r="K644" s="13">
        <v>0</v>
      </c>
      <c r="L644" s="13">
        <v>0</v>
      </c>
      <c r="M644" s="13"/>
      <c r="N644" s="13">
        <v>35938.187999999995</v>
      </c>
      <c r="O644" s="13">
        <v>765675.25319999992</v>
      </c>
      <c r="P644" s="13">
        <v>0</v>
      </c>
      <c r="Q644" s="13">
        <v>351</v>
      </c>
      <c r="R644" s="13"/>
      <c r="S644" s="13">
        <v>20620.399799999999</v>
      </c>
      <c r="T644" s="13">
        <v>-88</v>
      </c>
      <c r="U644" s="13">
        <v>20532.399799999999</v>
      </c>
    </row>
    <row r="645" spans="1:21">
      <c r="A645" s="9">
        <v>97201</v>
      </c>
      <c r="B645" t="s">
        <v>673</v>
      </c>
      <c r="C645" s="158">
        <v>4.9109995089000481E-4</v>
      </c>
      <c r="D645" s="158">
        <v>5.1499999999999972E-4</v>
      </c>
      <c r="E645" s="13">
        <v>213209.05238399995</v>
      </c>
      <c r="F645" s="13">
        <v>620772.76</v>
      </c>
      <c r="G645" s="13">
        <v>-289624.26059999998</v>
      </c>
      <c r="H645" s="13"/>
      <c r="I645" s="13">
        <v>0</v>
      </c>
      <c r="J645" s="13">
        <v>0</v>
      </c>
      <c r="K645" s="13">
        <v>0</v>
      </c>
      <c r="L645" s="13">
        <v>0</v>
      </c>
      <c r="M645" s="13"/>
      <c r="N645" s="13">
        <v>31646.483999999997</v>
      </c>
      <c r="O645" s="13">
        <v>674239.04759999993</v>
      </c>
      <c r="P645" s="13">
        <v>0</v>
      </c>
      <c r="Q645" s="13">
        <v>7565</v>
      </c>
      <c r="R645" s="13"/>
      <c r="S645" s="13">
        <v>18157.931399999998</v>
      </c>
      <c r="T645" s="13">
        <v>-1896</v>
      </c>
      <c r="U645" s="13">
        <v>16261.931399999998</v>
      </c>
    </row>
    <row r="646" spans="1:21">
      <c r="A646" s="9">
        <v>97211</v>
      </c>
      <c r="B646" t="s">
        <v>674</v>
      </c>
      <c r="C646" s="158">
        <v>1.6349998365000159E-4</v>
      </c>
      <c r="D646" s="158">
        <v>1.629999999999999E-4</v>
      </c>
      <c r="E646" s="13">
        <v>63114.811608000004</v>
      </c>
      <c r="F646" s="13">
        <v>196477.592</v>
      </c>
      <c r="G646" s="13">
        <v>-96423.47099999999</v>
      </c>
      <c r="H646" s="13"/>
      <c r="I646" s="13">
        <v>0</v>
      </c>
      <c r="J646" s="13">
        <v>0</v>
      </c>
      <c r="K646" s="13">
        <v>0</v>
      </c>
      <c r="L646" s="13">
        <v>0</v>
      </c>
      <c r="M646" s="13"/>
      <c r="N646" s="13">
        <v>10535.939999999999</v>
      </c>
      <c r="O646" s="13">
        <v>224471.76599999997</v>
      </c>
      <c r="P646" s="13">
        <v>0</v>
      </c>
      <c r="Q646" s="13">
        <v>658</v>
      </c>
      <c r="R646" s="13"/>
      <c r="S646" s="13">
        <v>6045.2489999999998</v>
      </c>
      <c r="T646" s="13">
        <v>-165</v>
      </c>
      <c r="U646" s="13">
        <v>5880.2489999999998</v>
      </c>
    </row>
    <row r="647" spans="1:21">
      <c r="A647" s="9">
        <v>97213</v>
      </c>
      <c r="B647" t="s">
        <v>675</v>
      </c>
      <c r="C647" s="158">
        <v>4.0899995910000398E-5</v>
      </c>
      <c r="D647" s="158">
        <v>3.7999999999999982E-5</v>
      </c>
      <c r="E647" s="13">
        <v>16069.839999999998</v>
      </c>
      <c r="F647" s="13">
        <v>45804.592000000004</v>
      </c>
      <c r="G647" s="13">
        <v>-24120.611399999998</v>
      </c>
      <c r="H647" s="13"/>
      <c r="I647" s="13">
        <v>0</v>
      </c>
      <c r="J647" s="13">
        <v>0</v>
      </c>
      <c r="K647" s="13">
        <v>0</v>
      </c>
      <c r="L647" s="13">
        <v>2737</v>
      </c>
      <c r="M647" s="13"/>
      <c r="N647" s="13">
        <v>2635.596</v>
      </c>
      <c r="O647" s="13">
        <v>56152.2644</v>
      </c>
      <c r="P647" s="13">
        <v>0</v>
      </c>
      <c r="Q647" s="13">
        <v>0</v>
      </c>
      <c r="R647" s="13"/>
      <c r="S647" s="13">
        <v>1512.2366</v>
      </c>
      <c r="T647" s="13">
        <v>686</v>
      </c>
      <c r="U647" s="13">
        <v>2198.2366000000002</v>
      </c>
    </row>
    <row r="648" spans="1:21">
      <c r="A648" s="9">
        <v>97217</v>
      </c>
      <c r="B648" t="s">
        <v>676</v>
      </c>
      <c r="C648" s="158">
        <v>5.5999994400000553E-6</v>
      </c>
      <c r="D648" s="158">
        <v>5.9999999999999968E-6</v>
      </c>
      <c r="E648" s="13">
        <v>6403.68</v>
      </c>
      <c r="F648" s="13">
        <v>7232.3040000000001</v>
      </c>
      <c r="G648" s="13">
        <v>-3302.5776000000001</v>
      </c>
      <c r="H648" s="13"/>
      <c r="I648" s="13">
        <v>0</v>
      </c>
      <c r="J648" s="13">
        <v>0</v>
      </c>
      <c r="K648" s="13">
        <v>0</v>
      </c>
      <c r="L648" s="13">
        <v>2965</v>
      </c>
      <c r="M648" s="13"/>
      <c r="N648" s="13">
        <v>360.86399999999998</v>
      </c>
      <c r="O648" s="13">
        <v>7688.3296</v>
      </c>
      <c r="P648" s="13">
        <v>0</v>
      </c>
      <c r="Q648" s="13">
        <v>0</v>
      </c>
      <c r="R648" s="13"/>
      <c r="S648" s="13">
        <v>207.05439999999999</v>
      </c>
      <c r="T648" s="13">
        <v>743</v>
      </c>
      <c r="U648" s="13">
        <v>950.05439999999999</v>
      </c>
    </row>
    <row r="649" spans="1:21">
      <c r="A649" s="9">
        <v>97221</v>
      </c>
      <c r="B649" t="s">
        <v>677</v>
      </c>
      <c r="C649" s="158">
        <v>7.8999992100000788E-6</v>
      </c>
      <c r="D649" s="158">
        <v>5.9999999999999968E-6</v>
      </c>
      <c r="E649" s="13">
        <v>5395.5899520000003</v>
      </c>
      <c r="F649" s="13">
        <v>7232.3040000000001</v>
      </c>
      <c r="G649" s="13">
        <v>-4658.9934000000003</v>
      </c>
      <c r="H649" s="13"/>
      <c r="I649" s="13">
        <v>0</v>
      </c>
      <c r="J649" s="13">
        <v>0</v>
      </c>
      <c r="K649" s="13">
        <v>0</v>
      </c>
      <c r="L649" s="13">
        <v>3651</v>
      </c>
      <c r="M649" s="13"/>
      <c r="N649" s="13">
        <v>509.07600000000002</v>
      </c>
      <c r="O649" s="13">
        <v>10846.036400000001</v>
      </c>
      <c r="P649" s="13">
        <v>0</v>
      </c>
      <c r="Q649" s="13">
        <v>0</v>
      </c>
      <c r="R649" s="13"/>
      <c r="S649" s="13">
        <v>292.09460000000001</v>
      </c>
      <c r="T649" s="13">
        <v>915</v>
      </c>
      <c r="U649" s="13">
        <v>1207.0945999999999</v>
      </c>
    </row>
    <row r="650" spans="1:21">
      <c r="A650" s="9">
        <v>97301</v>
      </c>
      <c r="B650" t="s">
        <v>678</v>
      </c>
      <c r="C650" s="158">
        <v>2.6635997336400263E-3</v>
      </c>
      <c r="D650" s="158">
        <v>2.7369999999999981E-3</v>
      </c>
      <c r="E650" s="13">
        <v>1098928.248624</v>
      </c>
      <c r="F650" s="13">
        <v>3299136.0079999999</v>
      </c>
      <c r="G650" s="13">
        <v>-1570847.4456</v>
      </c>
      <c r="H650" s="13"/>
      <c r="I650" s="13">
        <v>0</v>
      </c>
      <c r="J650" s="13">
        <v>0</v>
      </c>
      <c r="K650" s="13">
        <v>0</v>
      </c>
      <c r="L650" s="13">
        <v>0</v>
      </c>
      <c r="M650" s="13"/>
      <c r="N650" s="13">
        <v>171642.38399999999</v>
      </c>
      <c r="O650" s="13">
        <v>3656899.0575999999</v>
      </c>
      <c r="P650" s="13">
        <v>0</v>
      </c>
      <c r="Q650" s="13">
        <v>32782</v>
      </c>
      <c r="R650" s="13"/>
      <c r="S650" s="13">
        <v>98483.946400000001</v>
      </c>
      <c r="T650" s="13">
        <v>-8216</v>
      </c>
      <c r="U650" s="13">
        <v>90267.946400000001</v>
      </c>
    </row>
    <row r="651" spans="1:21">
      <c r="A651" s="9">
        <v>97304</v>
      </c>
      <c r="B651" t="s">
        <v>679</v>
      </c>
      <c r="C651" s="158">
        <v>1.8599998140000187E-5</v>
      </c>
      <c r="D651" s="158">
        <v>1.8999999999999991E-5</v>
      </c>
      <c r="E651" s="13">
        <v>11970.04</v>
      </c>
      <c r="F651" s="13">
        <v>22902.296000000002</v>
      </c>
      <c r="G651" s="13">
        <v>-10969.275600000001</v>
      </c>
      <c r="H651" s="13"/>
      <c r="I651" s="13">
        <v>0</v>
      </c>
      <c r="J651" s="13">
        <v>0</v>
      </c>
      <c r="K651" s="13">
        <v>0</v>
      </c>
      <c r="L651" s="13">
        <v>3312</v>
      </c>
      <c r="M651" s="13"/>
      <c r="N651" s="13">
        <v>1198.5840000000001</v>
      </c>
      <c r="O651" s="13">
        <v>25536.2376</v>
      </c>
      <c r="P651" s="13">
        <v>0</v>
      </c>
      <c r="Q651" s="13">
        <v>0</v>
      </c>
      <c r="R651" s="13"/>
      <c r="S651" s="13">
        <v>687.71640000000002</v>
      </c>
      <c r="T651" s="13">
        <v>830</v>
      </c>
      <c r="U651" s="13">
        <v>1517.7164</v>
      </c>
    </row>
    <row r="652" spans="1:21">
      <c r="A652" s="9">
        <v>97311</v>
      </c>
      <c r="B652" t="s">
        <v>680</v>
      </c>
      <c r="C652" s="158">
        <v>9.939999006000099E-4</v>
      </c>
      <c r="D652" s="158">
        <v>1.0579999999999993E-3</v>
      </c>
      <c r="E652" s="13">
        <v>382632.40848000004</v>
      </c>
      <c r="F652" s="13">
        <v>1275296.2719999999</v>
      </c>
      <c r="G652" s="13">
        <v>-586207.52400000009</v>
      </c>
      <c r="H652" s="13"/>
      <c r="I652" s="13">
        <v>0</v>
      </c>
      <c r="J652" s="13">
        <v>0</v>
      </c>
      <c r="K652" s="13">
        <v>0</v>
      </c>
      <c r="L652" s="13">
        <v>0</v>
      </c>
      <c r="M652" s="13"/>
      <c r="N652" s="13">
        <v>64053.360000000008</v>
      </c>
      <c r="O652" s="13">
        <v>1364678.5040000002</v>
      </c>
      <c r="P652" s="13">
        <v>0</v>
      </c>
      <c r="Q652" s="13">
        <v>69478</v>
      </c>
      <c r="R652" s="13"/>
      <c r="S652" s="13">
        <v>36752.156000000003</v>
      </c>
      <c r="T652" s="13">
        <v>-17413</v>
      </c>
      <c r="U652" s="13">
        <v>19339.156000000003</v>
      </c>
    </row>
    <row r="653" spans="1:21">
      <c r="A653" s="9">
        <v>97401</v>
      </c>
      <c r="B653" t="s">
        <v>681</v>
      </c>
      <c r="C653" s="158">
        <v>7.1509992849000704E-3</v>
      </c>
      <c r="D653" s="158">
        <v>7.3389999999999966E-3</v>
      </c>
      <c r="E653" s="13">
        <v>2861567.2701039999</v>
      </c>
      <c r="F653" s="13">
        <v>8846313.1760000009</v>
      </c>
      <c r="G653" s="13">
        <v>-4217273.6459999997</v>
      </c>
      <c r="H653" s="13"/>
      <c r="I653" s="13">
        <v>0</v>
      </c>
      <c r="J653" s="13">
        <v>0</v>
      </c>
      <c r="K653" s="13">
        <v>0</v>
      </c>
      <c r="L653" s="13">
        <v>0</v>
      </c>
      <c r="M653" s="13"/>
      <c r="N653" s="13">
        <v>460810.44</v>
      </c>
      <c r="O653" s="13">
        <v>9817722.3159999996</v>
      </c>
      <c r="P653" s="13">
        <v>0</v>
      </c>
      <c r="Q653" s="13">
        <v>150235</v>
      </c>
      <c r="R653" s="13"/>
      <c r="S653" s="13">
        <v>264401.07400000002</v>
      </c>
      <c r="T653" s="13">
        <v>-37653</v>
      </c>
      <c r="U653" s="13">
        <v>226748.07400000002</v>
      </c>
    </row>
    <row r="654" spans="1:21">
      <c r="A654" s="9">
        <v>97402</v>
      </c>
      <c r="B654" t="s">
        <v>682</v>
      </c>
      <c r="C654" s="158">
        <v>2.829999717000028E-5</v>
      </c>
      <c r="D654" s="158">
        <v>3.0999999999999981E-5</v>
      </c>
      <c r="E654" s="13">
        <v>15184.500000000002</v>
      </c>
      <c r="F654" s="13">
        <v>37366.904000000002</v>
      </c>
      <c r="G654" s="13">
        <v>-16689.811799999999</v>
      </c>
      <c r="H654" s="13"/>
      <c r="I654" s="13">
        <v>0</v>
      </c>
      <c r="J654" s="13">
        <v>0</v>
      </c>
      <c r="K654" s="13">
        <v>0</v>
      </c>
      <c r="L654" s="13">
        <v>606</v>
      </c>
      <c r="M654" s="13"/>
      <c r="N654" s="13">
        <v>1823.652</v>
      </c>
      <c r="O654" s="13">
        <v>38853.522799999999</v>
      </c>
      <c r="P654" s="13">
        <v>0</v>
      </c>
      <c r="Q654" s="13">
        <v>0</v>
      </c>
      <c r="R654" s="13"/>
      <c r="S654" s="13">
        <v>1046.3642</v>
      </c>
      <c r="T654" s="13">
        <v>152</v>
      </c>
      <c r="U654" s="13">
        <v>1198.3642</v>
      </c>
    </row>
    <row r="655" spans="1:21">
      <c r="A655" s="9">
        <v>97404</v>
      </c>
      <c r="B655" t="s">
        <v>683</v>
      </c>
      <c r="C655" s="158">
        <v>2.1059997894000207E-4</v>
      </c>
      <c r="D655" s="158">
        <v>2.0199999999999987E-4</v>
      </c>
      <c r="E655" s="13">
        <v>77725.41640799999</v>
      </c>
      <c r="F655" s="13">
        <v>243487.568</v>
      </c>
      <c r="G655" s="13">
        <v>-124200.5076</v>
      </c>
      <c r="H655" s="13"/>
      <c r="I655" s="13">
        <v>0</v>
      </c>
      <c r="J655" s="13">
        <v>0</v>
      </c>
      <c r="K655" s="13">
        <v>0</v>
      </c>
      <c r="L655" s="13">
        <v>3962</v>
      </c>
      <c r="M655" s="13"/>
      <c r="N655" s="13">
        <v>13571.064</v>
      </c>
      <c r="O655" s="13">
        <v>289136.10959999997</v>
      </c>
      <c r="P655" s="13">
        <v>0</v>
      </c>
      <c r="Q655" s="13">
        <v>0</v>
      </c>
      <c r="R655" s="13"/>
      <c r="S655" s="13">
        <v>7786.7244000000001</v>
      </c>
      <c r="T655" s="13">
        <v>993</v>
      </c>
      <c r="U655" s="13">
        <v>8779.7243999999992</v>
      </c>
    </row>
    <row r="656" spans="1:21">
      <c r="A656" s="9">
        <v>97405</v>
      </c>
      <c r="B656" t="s">
        <v>684</v>
      </c>
      <c r="C656" s="158">
        <v>1.00399989960001E-4</v>
      </c>
      <c r="D656" s="158">
        <v>1.3299999999999993E-4</v>
      </c>
      <c r="E656" s="13">
        <v>54281.17</v>
      </c>
      <c r="F656" s="13">
        <v>160316.07200000001</v>
      </c>
      <c r="G656" s="13">
        <v>-59210.498400000004</v>
      </c>
      <c r="H656" s="13"/>
      <c r="I656" s="13">
        <v>0</v>
      </c>
      <c r="J656" s="13">
        <v>0</v>
      </c>
      <c r="K656" s="13">
        <v>0</v>
      </c>
      <c r="L656" s="13">
        <v>0</v>
      </c>
      <c r="M656" s="13"/>
      <c r="N656" s="13">
        <v>6469.7759999999998</v>
      </c>
      <c r="O656" s="13">
        <v>137840.76639999999</v>
      </c>
      <c r="P656" s="13">
        <v>0</v>
      </c>
      <c r="Q656" s="13">
        <v>19707</v>
      </c>
      <c r="R656" s="13"/>
      <c r="S656" s="13">
        <v>3712.1896000000002</v>
      </c>
      <c r="T656" s="13">
        <v>-4939</v>
      </c>
      <c r="U656" s="13">
        <v>-1226.8103999999998</v>
      </c>
    </row>
    <row r="657" spans="1:21">
      <c r="A657" s="9">
        <v>97408</v>
      </c>
      <c r="B657" t="s">
        <v>685</v>
      </c>
      <c r="C657" s="158">
        <v>5.6399994360000562E-5</v>
      </c>
      <c r="D657" s="158">
        <v>5.9999999999999974E-5</v>
      </c>
      <c r="E657" s="13">
        <v>29576.55</v>
      </c>
      <c r="F657" s="13">
        <v>72323.040000000008</v>
      </c>
      <c r="G657" s="13">
        <v>-33261.674400000004</v>
      </c>
      <c r="H657" s="13"/>
      <c r="I657" s="13">
        <v>0</v>
      </c>
      <c r="J657" s="13">
        <v>0</v>
      </c>
      <c r="K657" s="13">
        <v>0</v>
      </c>
      <c r="L657" s="13">
        <v>2374</v>
      </c>
      <c r="M657" s="13"/>
      <c r="N657" s="13">
        <v>3634.4160000000002</v>
      </c>
      <c r="O657" s="13">
        <v>77432.462400000004</v>
      </c>
      <c r="P657" s="13">
        <v>0</v>
      </c>
      <c r="Q657" s="13">
        <v>0</v>
      </c>
      <c r="R657" s="13"/>
      <c r="S657" s="13">
        <v>2085.3335999999999</v>
      </c>
      <c r="T657" s="13">
        <v>595</v>
      </c>
      <c r="U657" s="13">
        <v>2680.3335999999999</v>
      </c>
    </row>
    <row r="658" spans="1:21">
      <c r="A658" s="9">
        <v>97411</v>
      </c>
      <c r="B658" t="s">
        <v>686</v>
      </c>
      <c r="C658" s="158">
        <v>7.3848992615100726E-3</v>
      </c>
      <c r="D658" s="158">
        <v>7.5019999999999948E-3</v>
      </c>
      <c r="E658" s="13">
        <v>2660675.1038159998</v>
      </c>
      <c r="F658" s="13">
        <v>9042790.7679999992</v>
      </c>
      <c r="G658" s="13">
        <v>-4355215.2353999997</v>
      </c>
      <c r="H658" s="13"/>
      <c r="I658" s="13">
        <v>0</v>
      </c>
      <c r="J658" s="13">
        <v>0</v>
      </c>
      <c r="K658" s="13">
        <v>0</v>
      </c>
      <c r="L658" s="13">
        <v>0</v>
      </c>
      <c r="M658" s="13"/>
      <c r="N658" s="13">
        <v>475882.95600000001</v>
      </c>
      <c r="O658" s="13">
        <v>10138847.3684</v>
      </c>
      <c r="P658" s="13">
        <v>0</v>
      </c>
      <c r="Q658" s="13">
        <v>316363</v>
      </c>
      <c r="R658" s="13"/>
      <c r="S658" s="13">
        <v>273049.29259999999</v>
      </c>
      <c r="T658" s="13">
        <v>-79289</v>
      </c>
      <c r="U658" s="13">
        <v>193760.29259999999</v>
      </c>
    </row>
    <row r="659" spans="1:21">
      <c r="A659" s="9">
        <v>97412</v>
      </c>
      <c r="B659" t="s">
        <v>687</v>
      </c>
      <c r="C659" s="158">
        <v>4.2067995793200414E-3</v>
      </c>
      <c r="D659" s="158">
        <v>4.2029999999999975E-3</v>
      </c>
      <c r="E659" s="13">
        <v>1755810.1999999997</v>
      </c>
      <c r="F659" s="13">
        <v>5066228.9520000005</v>
      </c>
      <c r="G659" s="13">
        <v>-2480943.4728000001</v>
      </c>
      <c r="H659" s="13"/>
      <c r="I659" s="13">
        <v>0</v>
      </c>
      <c r="J659" s="13">
        <v>0</v>
      </c>
      <c r="K659" s="13">
        <v>0</v>
      </c>
      <c r="L659" s="13">
        <v>79772</v>
      </c>
      <c r="M659" s="13"/>
      <c r="N659" s="13">
        <v>271086.19199999998</v>
      </c>
      <c r="O659" s="13">
        <v>5775583.0288000004</v>
      </c>
      <c r="P659" s="13">
        <v>0</v>
      </c>
      <c r="Q659" s="13">
        <v>0</v>
      </c>
      <c r="R659" s="13"/>
      <c r="S659" s="13">
        <v>155542.22320000001</v>
      </c>
      <c r="T659" s="13">
        <v>19993</v>
      </c>
      <c r="U659" s="13">
        <v>175535.22320000001</v>
      </c>
    </row>
    <row r="660" spans="1:21">
      <c r="A660" s="9">
        <v>97413</v>
      </c>
      <c r="B660" t="s">
        <v>688</v>
      </c>
      <c r="C660" s="158">
        <v>3.06099969390003E-4</v>
      </c>
      <c r="D660" s="158">
        <v>3.3699999999999979E-4</v>
      </c>
      <c r="E660" s="13">
        <v>136266.73000000001</v>
      </c>
      <c r="F660" s="13">
        <v>406214.408</v>
      </c>
      <c r="G660" s="13">
        <v>-180521.2506</v>
      </c>
      <c r="H660" s="13"/>
      <c r="I660" s="13">
        <v>0</v>
      </c>
      <c r="J660" s="13">
        <v>0</v>
      </c>
      <c r="K660" s="13">
        <v>0</v>
      </c>
      <c r="L660" s="13">
        <v>0</v>
      </c>
      <c r="M660" s="13"/>
      <c r="N660" s="13">
        <v>19725.084000000003</v>
      </c>
      <c r="O660" s="13">
        <v>420249.58760000003</v>
      </c>
      <c r="P660" s="13">
        <v>0</v>
      </c>
      <c r="Q660" s="13">
        <v>17440</v>
      </c>
      <c r="R660" s="13"/>
      <c r="S660" s="13">
        <v>11317.741400000001</v>
      </c>
      <c r="T660" s="13">
        <v>-4371</v>
      </c>
      <c r="U660" s="13">
        <v>6946.7414000000008</v>
      </c>
    </row>
    <row r="661" spans="1:21">
      <c r="A661" s="9">
        <v>97421</v>
      </c>
      <c r="B661" t="s">
        <v>689</v>
      </c>
      <c r="C661" s="158">
        <v>4.5949995405000457E-4</v>
      </c>
      <c r="D661" s="158">
        <v>4.9299999999999962E-4</v>
      </c>
      <c r="E661" s="13">
        <v>181632.82488799997</v>
      </c>
      <c r="F661" s="13">
        <v>594254.31199999992</v>
      </c>
      <c r="G661" s="13">
        <v>-270988.28700000001</v>
      </c>
      <c r="H661" s="13"/>
      <c r="I661" s="13">
        <v>0</v>
      </c>
      <c r="J661" s="13">
        <v>0</v>
      </c>
      <c r="K661" s="13">
        <v>0</v>
      </c>
      <c r="L661" s="13">
        <v>0</v>
      </c>
      <c r="M661" s="13"/>
      <c r="N661" s="13">
        <v>29610.18</v>
      </c>
      <c r="O661" s="13">
        <v>630854.902</v>
      </c>
      <c r="P661" s="13">
        <v>0</v>
      </c>
      <c r="Q661" s="13">
        <v>32092</v>
      </c>
      <c r="R661" s="13"/>
      <c r="S661" s="13">
        <v>16989.553</v>
      </c>
      <c r="T661" s="13">
        <v>-8043</v>
      </c>
      <c r="U661" s="13">
        <v>8946.5529999999999</v>
      </c>
    </row>
    <row r="662" spans="1:21">
      <c r="A662" s="9">
        <v>97423</v>
      </c>
      <c r="B662" t="s">
        <v>690</v>
      </c>
      <c r="C662" s="158">
        <v>4.4499995550000438E-5</v>
      </c>
      <c r="D662" s="158">
        <v>4.3999999999999972E-5</v>
      </c>
      <c r="E662" s="13">
        <v>17630.41</v>
      </c>
      <c r="F662" s="13">
        <v>53036.896000000001</v>
      </c>
      <c r="G662" s="13">
        <v>-26243.697</v>
      </c>
      <c r="H662" s="13"/>
      <c r="I662" s="13">
        <v>0</v>
      </c>
      <c r="J662" s="13">
        <v>0</v>
      </c>
      <c r="K662" s="13">
        <v>0</v>
      </c>
      <c r="L662" s="13">
        <v>535</v>
      </c>
      <c r="M662" s="13"/>
      <c r="N662" s="13">
        <v>2867.58</v>
      </c>
      <c r="O662" s="13">
        <v>61094.761999999995</v>
      </c>
      <c r="P662" s="13">
        <v>0</v>
      </c>
      <c r="Q662" s="13">
        <v>0</v>
      </c>
      <c r="R662" s="13"/>
      <c r="S662" s="13">
        <v>1645.3429999999998</v>
      </c>
      <c r="T662" s="13">
        <v>134</v>
      </c>
      <c r="U662" s="13">
        <v>1779.3429999999998</v>
      </c>
    </row>
    <row r="663" spans="1:21">
      <c r="A663" s="9">
        <v>97431</v>
      </c>
      <c r="B663" t="s">
        <v>691</v>
      </c>
      <c r="C663" s="158">
        <v>8.8799991120000891E-5</v>
      </c>
      <c r="D663" s="158">
        <v>9.1999999999999946E-5</v>
      </c>
      <c r="E663" s="13">
        <v>39189.763784000002</v>
      </c>
      <c r="F663" s="13">
        <v>110895.32799999999</v>
      </c>
      <c r="G663" s="13">
        <v>-52369.444800000005</v>
      </c>
      <c r="H663" s="13"/>
      <c r="I663" s="13">
        <v>0</v>
      </c>
      <c r="J663" s="13">
        <v>0</v>
      </c>
      <c r="K663" s="13">
        <v>0</v>
      </c>
      <c r="L663" s="13">
        <v>223</v>
      </c>
      <c r="M663" s="13"/>
      <c r="N663" s="13">
        <v>5722.2719999999999</v>
      </c>
      <c r="O663" s="13">
        <v>121914.94080000001</v>
      </c>
      <c r="P663" s="13">
        <v>0</v>
      </c>
      <c r="Q663" s="13">
        <v>0</v>
      </c>
      <c r="R663" s="13"/>
      <c r="S663" s="13">
        <v>3283.2912000000001</v>
      </c>
      <c r="T663" s="13">
        <v>56</v>
      </c>
      <c r="U663" s="13">
        <v>3339.2912000000001</v>
      </c>
    </row>
    <row r="664" spans="1:21">
      <c r="A664" s="9">
        <v>97441</v>
      </c>
      <c r="B664" t="s">
        <v>692</v>
      </c>
      <c r="C664" s="158">
        <v>6.8099993190000674E-5</v>
      </c>
      <c r="D664" s="158">
        <v>6.6999999999999962E-5</v>
      </c>
      <c r="E664" s="13">
        <v>26573.431519999998</v>
      </c>
      <c r="F664" s="13">
        <v>80760.728000000003</v>
      </c>
      <c r="G664" s="13">
        <v>-40161.702600000004</v>
      </c>
      <c r="H664" s="13"/>
      <c r="I664" s="13">
        <v>0</v>
      </c>
      <c r="J664" s="13">
        <v>0</v>
      </c>
      <c r="K664" s="13">
        <v>0</v>
      </c>
      <c r="L664" s="13">
        <v>814</v>
      </c>
      <c r="M664" s="13"/>
      <c r="N664" s="13">
        <v>4388.3640000000005</v>
      </c>
      <c r="O664" s="13">
        <v>93495.579599999997</v>
      </c>
      <c r="P664" s="13">
        <v>0</v>
      </c>
      <c r="Q664" s="13">
        <v>0</v>
      </c>
      <c r="R664" s="13"/>
      <c r="S664" s="13">
        <v>2517.9294</v>
      </c>
      <c r="T664" s="13">
        <v>204</v>
      </c>
      <c r="U664" s="13">
        <v>2721.9294</v>
      </c>
    </row>
    <row r="665" spans="1:21">
      <c r="A665" s="9">
        <v>97451</v>
      </c>
      <c r="B665" t="s">
        <v>693</v>
      </c>
      <c r="C665" s="158">
        <v>5.2559994744000521E-4</v>
      </c>
      <c r="D665" s="158">
        <v>4.9899999999999977E-4</v>
      </c>
      <c r="E665" s="13">
        <v>201059.68281600004</v>
      </c>
      <c r="F665" s="13">
        <v>601486.61600000004</v>
      </c>
      <c r="G665" s="13">
        <v>-309970.4976</v>
      </c>
      <c r="H665" s="13"/>
      <c r="I665" s="13">
        <v>0</v>
      </c>
      <c r="J665" s="13">
        <v>0</v>
      </c>
      <c r="K665" s="13">
        <v>0</v>
      </c>
      <c r="L665" s="13">
        <v>20501</v>
      </c>
      <c r="M665" s="13"/>
      <c r="N665" s="13">
        <v>33869.663999999997</v>
      </c>
      <c r="O665" s="13">
        <v>721604.6496</v>
      </c>
      <c r="P665" s="13">
        <v>0</v>
      </c>
      <c r="Q665" s="13">
        <v>0</v>
      </c>
      <c r="R665" s="13"/>
      <c r="S665" s="13">
        <v>19433.5344</v>
      </c>
      <c r="T665" s="13">
        <v>5138</v>
      </c>
      <c r="U665" s="13">
        <v>24571.5344</v>
      </c>
    </row>
    <row r="666" spans="1:21">
      <c r="A666" s="9">
        <v>97461</v>
      </c>
      <c r="B666" t="s">
        <v>694</v>
      </c>
      <c r="C666" s="158">
        <v>5.7419994258000565E-4</v>
      </c>
      <c r="D666" s="158">
        <v>5.4399999999999967E-4</v>
      </c>
      <c r="E666" s="13">
        <v>201431.31553599998</v>
      </c>
      <c r="F666" s="13">
        <v>655728.89599999995</v>
      </c>
      <c r="G666" s="13">
        <v>-338632.1532</v>
      </c>
      <c r="H666" s="13"/>
      <c r="I666" s="13">
        <v>0</v>
      </c>
      <c r="J666" s="13">
        <v>0</v>
      </c>
      <c r="K666" s="13">
        <v>0</v>
      </c>
      <c r="L666" s="13">
        <v>8930</v>
      </c>
      <c r="M666" s="13"/>
      <c r="N666" s="13">
        <v>37001.447999999997</v>
      </c>
      <c r="O666" s="13">
        <v>788328.36719999998</v>
      </c>
      <c r="P666" s="13">
        <v>0</v>
      </c>
      <c r="Q666" s="13">
        <v>0</v>
      </c>
      <c r="R666" s="13"/>
      <c r="S666" s="13">
        <v>21230.470799999999</v>
      </c>
      <c r="T666" s="13">
        <v>2238</v>
      </c>
      <c r="U666" s="13">
        <v>23468.470799999999</v>
      </c>
    </row>
    <row r="667" spans="1:21">
      <c r="A667" s="9">
        <v>97463</v>
      </c>
      <c r="B667" t="s">
        <v>695</v>
      </c>
      <c r="C667" s="158">
        <v>5.3399994660000524E-5</v>
      </c>
      <c r="D667" s="158">
        <v>5.0999999999999972E-5</v>
      </c>
      <c r="E667" s="13">
        <v>21889.589999999997</v>
      </c>
      <c r="F667" s="13">
        <v>61474.584000000003</v>
      </c>
      <c r="G667" s="13">
        <v>-31492.436399999999</v>
      </c>
      <c r="H667" s="13"/>
      <c r="I667" s="13">
        <v>0</v>
      </c>
      <c r="J667" s="13">
        <v>0</v>
      </c>
      <c r="K667" s="13">
        <v>0</v>
      </c>
      <c r="L667" s="13">
        <v>2961</v>
      </c>
      <c r="M667" s="13"/>
      <c r="N667" s="13">
        <v>3441.096</v>
      </c>
      <c r="O667" s="13">
        <v>73313.714399999997</v>
      </c>
      <c r="P667" s="13">
        <v>0</v>
      </c>
      <c r="Q667" s="13">
        <v>0</v>
      </c>
      <c r="R667" s="13"/>
      <c r="S667" s="13">
        <v>1974.4115999999999</v>
      </c>
      <c r="T667" s="13">
        <v>742</v>
      </c>
      <c r="U667" s="13">
        <v>2716.4115999999999</v>
      </c>
    </row>
    <row r="668" spans="1:21">
      <c r="A668" s="9">
        <v>97471</v>
      </c>
      <c r="B668" t="s">
        <v>696</v>
      </c>
      <c r="C668" s="158">
        <v>1.3299998670000131E-5</v>
      </c>
      <c r="D668" s="158">
        <v>1.2999999999999991E-5</v>
      </c>
      <c r="E668" s="13">
        <v>7791.02</v>
      </c>
      <c r="F668" s="13">
        <v>15669.991999999998</v>
      </c>
      <c r="G668" s="13">
        <v>-7843.6217999999999</v>
      </c>
      <c r="H668" s="13"/>
      <c r="I668" s="13">
        <v>0</v>
      </c>
      <c r="J668" s="13">
        <v>0</v>
      </c>
      <c r="K668" s="13">
        <v>0</v>
      </c>
      <c r="L668" s="13">
        <v>2318</v>
      </c>
      <c r="M668" s="13"/>
      <c r="N668" s="13">
        <v>857.05200000000002</v>
      </c>
      <c r="O668" s="13">
        <v>18259.782800000001</v>
      </c>
      <c r="P668" s="13">
        <v>0</v>
      </c>
      <c r="Q668" s="13">
        <v>0</v>
      </c>
      <c r="R668" s="13"/>
      <c r="S668" s="13">
        <v>491.75419999999997</v>
      </c>
      <c r="T668" s="13">
        <v>581</v>
      </c>
      <c r="U668" s="13">
        <v>1072.7541999999999</v>
      </c>
    </row>
    <row r="669" spans="1:21">
      <c r="A669" s="9">
        <v>97481</v>
      </c>
      <c r="B669" t="s">
        <v>697</v>
      </c>
      <c r="C669" s="158">
        <v>1.0899998910000108E-5</v>
      </c>
      <c r="D669" s="158">
        <v>4.999999999999997E-6</v>
      </c>
      <c r="E669" s="13">
        <v>4808.0929999999998</v>
      </c>
      <c r="F669" s="13">
        <v>6026.92</v>
      </c>
      <c r="G669" s="13">
        <v>-6428.2314000000006</v>
      </c>
      <c r="H669" s="13"/>
      <c r="I669" s="13">
        <v>0</v>
      </c>
      <c r="J669" s="13">
        <v>0</v>
      </c>
      <c r="K669" s="13">
        <v>0</v>
      </c>
      <c r="L669" s="13">
        <v>6089</v>
      </c>
      <c r="M669" s="13"/>
      <c r="N669" s="13">
        <v>702.39600000000007</v>
      </c>
      <c r="O669" s="13">
        <v>14964.7844</v>
      </c>
      <c r="P669" s="13">
        <v>0</v>
      </c>
      <c r="Q669" s="13">
        <v>0</v>
      </c>
      <c r="R669" s="13"/>
      <c r="S669" s="13">
        <v>403.01660000000004</v>
      </c>
      <c r="T669" s="13">
        <v>1526</v>
      </c>
      <c r="U669" s="13">
        <v>1929.0165999999999</v>
      </c>
    </row>
    <row r="670" spans="1:21">
      <c r="A670" s="9">
        <v>97491</v>
      </c>
      <c r="B670" t="s">
        <v>698</v>
      </c>
      <c r="C670" s="158">
        <v>1.9399998060000194E-5</v>
      </c>
      <c r="D670" s="158">
        <v>2.3999999999999987E-5</v>
      </c>
      <c r="E670" s="13">
        <v>6328.5243840000012</v>
      </c>
      <c r="F670" s="13">
        <v>28929.216</v>
      </c>
      <c r="G670" s="13">
        <v>-11441.072400000001</v>
      </c>
      <c r="H670" s="13"/>
      <c r="I670" s="13">
        <v>0</v>
      </c>
      <c r="J670" s="13">
        <v>0</v>
      </c>
      <c r="K670" s="13">
        <v>0</v>
      </c>
      <c r="L670" s="13">
        <v>0</v>
      </c>
      <c r="M670" s="13"/>
      <c r="N670" s="13">
        <v>1250.136</v>
      </c>
      <c r="O670" s="13">
        <v>26634.570400000001</v>
      </c>
      <c r="P670" s="13">
        <v>0</v>
      </c>
      <c r="Q670" s="13">
        <v>5494</v>
      </c>
      <c r="R670" s="13"/>
      <c r="S670" s="13">
        <v>717.29560000000004</v>
      </c>
      <c r="T670" s="13">
        <v>-1377</v>
      </c>
      <c r="U670" s="13">
        <v>-659.70439999999996</v>
      </c>
    </row>
    <row r="671" spans="1:21">
      <c r="A671" s="9">
        <v>97501</v>
      </c>
      <c r="B671" t="s">
        <v>699</v>
      </c>
      <c r="C671" s="158">
        <v>9.7519990248000961E-4</v>
      </c>
      <c r="D671" s="158">
        <v>9.2399999999999958E-4</v>
      </c>
      <c r="E671" s="13">
        <v>396749.51786400005</v>
      </c>
      <c r="F671" s="13">
        <v>1113774.8160000001</v>
      </c>
      <c r="G671" s="13">
        <v>-575120.29920000001</v>
      </c>
      <c r="H671" s="13"/>
      <c r="I671" s="13">
        <v>0</v>
      </c>
      <c r="J671" s="13">
        <v>0</v>
      </c>
      <c r="K671" s="13">
        <v>0</v>
      </c>
      <c r="L671" s="13">
        <v>58777</v>
      </c>
      <c r="M671" s="13"/>
      <c r="N671" s="13">
        <v>62841.887999999999</v>
      </c>
      <c r="O671" s="13">
        <v>1338867.6831999999</v>
      </c>
      <c r="P671" s="13">
        <v>0</v>
      </c>
      <c r="Q671" s="13">
        <v>0</v>
      </c>
      <c r="R671" s="13"/>
      <c r="S671" s="13">
        <v>36057.044799999996</v>
      </c>
      <c r="T671" s="13">
        <v>14731</v>
      </c>
      <c r="U671" s="13">
        <v>50788.044799999996</v>
      </c>
    </row>
    <row r="672" spans="1:21">
      <c r="A672" s="9">
        <v>97511</v>
      </c>
      <c r="B672" t="s">
        <v>700</v>
      </c>
      <c r="C672" s="158">
        <v>2.2789997721000226E-4</v>
      </c>
      <c r="D672" s="158">
        <v>2.309999999999999E-4</v>
      </c>
      <c r="E672" s="13">
        <v>95798.126728000003</v>
      </c>
      <c r="F672" s="13">
        <v>278443.70400000003</v>
      </c>
      <c r="G672" s="13">
        <v>-134403.1134</v>
      </c>
      <c r="H672" s="13"/>
      <c r="I672" s="13">
        <v>0</v>
      </c>
      <c r="J672" s="13">
        <v>0</v>
      </c>
      <c r="K672" s="13">
        <v>0</v>
      </c>
      <c r="L672" s="13">
        <v>1676</v>
      </c>
      <c r="M672" s="13"/>
      <c r="N672" s="13">
        <v>14685.876</v>
      </c>
      <c r="O672" s="13">
        <v>312887.5564</v>
      </c>
      <c r="P672" s="13">
        <v>0</v>
      </c>
      <c r="Q672" s="13">
        <v>0</v>
      </c>
      <c r="R672" s="13"/>
      <c r="S672" s="13">
        <v>8426.374600000001</v>
      </c>
      <c r="T672" s="13">
        <v>420</v>
      </c>
      <c r="U672" s="13">
        <v>8846.374600000001</v>
      </c>
    </row>
    <row r="673" spans="1:21">
      <c r="A673" s="9">
        <v>97521</v>
      </c>
      <c r="B673" t="s">
        <v>701</v>
      </c>
      <c r="C673" s="158">
        <v>1.4559998544000144E-4</v>
      </c>
      <c r="D673" s="158">
        <v>1.2899999999999991E-4</v>
      </c>
      <c r="E673" s="13">
        <v>48503.781472000002</v>
      </c>
      <c r="F673" s="13">
        <v>155494.53599999999</v>
      </c>
      <c r="G673" s="13">
        <v>-85867.017599999992</v>
      </c>
      <c r="H673" s="13"/>
      <c r="I673" s="13">
        <v>0</v>
      </c>
      <c r="J673" s="13">
        <v>0</v>
      </c>
      <c r="K673" s="13">
        <v>0</v>
      </c>
      <c r="L673" s="13">
        <v>8826</v>
      </c>
      <c r="M673" s="13"/>
      <c r="N673" s="13">
        <v>9382.4639999999999</v>
      </c>
      <c r="O673" s="13">
        <v>199896.56959999999</v>
      </c>
      <c r="P673" s="13">
        <v>0</v>
      </c>
      <c r="Q673" s="13">
        <v>0</v>
      </c>
      <c r="R673" s="13"/>
      <c r="S673" s="13">
        <v>5383.4143999999997</v>
      </c>
      <c r="T673" s="13">
        <v>2212</v>
      </c>
      <c r="U673" s="13">
        <v>7595.4143999999997</v>
      </c>
    </row>
    <row r="674" spans="1:21">
      <c r="A674" s="9">
        <v>97531</v>
      </c>
      <c r="B674" t="s">
        <v>702</v>
      </c>
      <c r="C674" s="158">
        <v>6.5499993450000653E-5</v>
      </c>
      <c r="D674" s="158">
        <v>7.5999999999999964E-5</v>
      </c>
      <c r="E674" s="13">
        <v>32287.247327999998</v>
      </c>
      <c r="F674" s="13">
        <v>91609.184000000008</v>
      </c>
      <c r="G674" s="13">
        <v>-38628.363000000005</v>
      </c>
      <c r="H674" s="13"/>
      <c r="I674" s="13">
        <v>0</v>
      </c>
      <c r="J674" s="13">
        <v>0</v>
      </c>
      <c r="K674" s="13">
        <v>0</v>
      </c>
      <c r="L674" s="13">
        <v>0</v>
      </c>
      <c r="M674" s="13"/>
      <c r="N674" s="13">
        <v>4220.8200000000006</v>
      </c>
      <c r="O674" s="13">
        <v>89925.998000000007</v>
      </c>
      <c r="P674" s="13">
        <v>0</v>
      </c>
      <c r="Q674" s="13">
        <v>4976</v>
      </c>
      <c r="R674" s="13"/>
      <c r="S674" s="13">
        <v>2421.797</v>
      </c>
      <c r="T674" s="13">
        <v>-1247</v>
      </c>
      <c r="U674" s="13">
        <v>1174.797</v>
      </c>
    </row>
    <row r="675" spans="1:21">
      <c r="A675" s="9">
        <v>97601</v>
      </c>
      <c r="B675" t="s">
        <v>703</v>
      </c>
      <c r="C675" s="158">
        <v>4.8945995105400481E-3</v>
      </c>
      <c r="D675" s="158">
        <v>4.9589999999999973E-3</v>
      </c>
      <c r="E675" s="13">
        <v>1947845.1985919997</v>
      </c>
      <c r="F675" s="13">
        <v>5977499.2560000001</v>
      </c>
      <c r="G675" s="13">
        <v>-2886570.7716000001</v>
      </c>
      <c r="H675" s="13"/>
      <c r="I675" s="13">
        <v>0</v>
      </c>
      <c r="J675" s="13">
        <v>0</v>
      </c>
      <c r="K675" s="13">
        <v>0</v>
      </c>
      <c r="L675" s="13">
        <v>0</v>
      </c>
      <c r="M675" s="13"/>
      <c r="N675" s="13">
        <v>315408.02399999998</v>
      </c>
      <c r="O675" s="13">
        <v>6719874.6535999998</v>
      </c>
      <c r="P675" s="13">
        <v>0</v>
      </c>
      <c r="Q675" s="13">
        <v>49508</v>
      </c>
      <c r="R675" s="13"/>
      <c r="S675" s="13">
        <v>180972.94039999999</v>
      </c>
      <c r="T675" s="13">
        <v>-12408</v>
      </c>
      <c r="U675" s="13">
        <v>168564.94039999999</v>
      </c>
    </row>
    <row r="676" spans="1:21">
      <c r="A676" s="9">
        <v>97607</v>
      </c>
      <c r="B676" t="s">
        <v>704</v>
      </c>
      <c r="C676" s="158">
        <v>2.1499997850000215E-5</v>
      </c>
      <c r="D676" s="158">
        <v>1.699999999999999E-5</v>
      </c>
      <c r="E676" s="13">
        <v>12064.230000000001</v>
      </c>
      <c r="F676" s="13">
        <v>20491.527999999998</v>
      </c>
      <c r="G676" s="13">
        <v>-12679.539000000001</v>
      </c>
      <c r="H676" s="13"/>
      <c r="I676" s="13">
        <v>0</v>
      </c>
      <c r="J676" s="13">
        <v>0</v>
      </c>
      <c r="K676" s="13">
        <v>0</v>
      </c>
      <c r="L676" s="13">
        <v>7198</v>
      </c>
      <c r="M676" s="13"/>
      <c r="N676" s="13">
        <v>1385.46</v>
      </c>
      <c r="O676" s="13">
        <v>29517.694</v>
      </c>
      <c r="P676" s="13">
        <v>0</v>
      </c>
      <c r="Q676" s="13">
        <v>0</v>
      </c>
      <c r="R676" s="13"/>
      <c r="S676" s="13">
        <v>794.94100000000003</v>
      </c>
      <c r="T676" s="13">
        <v>1804</v>
      </c>
      <c r="U676" s="13">
        <v>2598.9409999999998</v>
      </c>
    </row>
    <row r="677" spans="1:21">
      <c r="A677" s="9">
        <v>97611</v>
      </c>
      <c r="B677" t="s">
        <v>705</v>
      </c>
      <c r="C677" s="158">
        <v>2.7923997207600277E-3</v>
      </c>
      <c r="D677" s="158">
        <v>2.8749999999999982E-3</v>
      </c>
      <c r="E677" s="13">
        <v>1043927.331192</v>
      </c>
      <c r="F677" s="13">
        <v>3465479</v>
      </c>
      <c r="G677" s="13">
        <v>-1646806.7304</v>
      </c>
      <c r="H677" s="13"/>
      <c r="I677" s="13">
        <v>0</v>
      </c>
      <c r="J677" s="13">
        <v>0</v>
      </c>
      <c r="K677" s="13">
        <v>0</v>
      </c>
      <c r="L677" s="13">
        <v>0</v>
      </c>
      <c r="M677" s="13"/>
      <c r="N677" s="13">
        <v>179942.25599999999</v>
      </c>
      <c r="O677" s="13">
        <v>3833730.6384000001</v>
      </c>
      <c r="P677" s="13">
        <v>0</v>
      </c>
      <c r="Q677" s="13">
        <v>126284</v>
      </c>
      <c r="R677" s="13"/>
      <c r="S677" s="13">
        <v>103246.1976</v>
      </c>
      <c r="T677" s="13">
        <v>-31650</v>
      </c>
      <c r="U677" s="13">
        <v>71596.1976</v>
      </c>
    </row>
    <row r="678" spans="1:21">
      <c r="A678" s="9">
        <v>97613</v>
      </c>
      <c r="B678" t="s">
        <v>706</v>
      </c>
      <c r="C678" s="158">
        <v>1.3889998611000135E-4</v>
      </c>
      <c r="D678" s="158">
        <v>1.4199999999999993E-4</v>
      </c>
      <c r="E678" s="13">
        <v>58464.639999999992</v>
      </c>
      <c r="F678" s="13">
        <v>171164.52800000002</v>
      </c>
      <c r="G678" s="13">
        <v>-81915.719399999987</v>
      </c>
      <c r="H678" s="13"/>
      <c r="I678" s="13">
        <v>0</v>
      </c>
      <c r="J678" s="13">
        <v>0</v>
      </c>
      <c r="K678" s="13">
        <v>0</v>
      </c>
      <c r="L678" s="13">
        <v>0</v>
      </c>
      <c r="M678" s="13"/>
      <c r="N678" s="13">
        <v>8950.7159999999985</v>
      </c>
      <c r="O678" s="13">
        <v>190698.0324</v>
      </c>
      <c r="P678" s="13">
        <v>0</v>
      </c>
      <c r="Q678" s="13">
        <v>84</v>
      </c>
      <c r="R678" s="13"/>
      <c r="S678" s="13">
        <v>5135.6885999999995</v>
      </c>
      <c r="T678" s="13">
        <v>-21</v>
      </c>
      <c r="U678" s="13">
        <v>5114.6885999999995</v>
      </c>
    </row>
    <row r="679" spans="1:21">
      <c r="A679" s="9">
        <v>97621</v>
      </c>
      <c r="B679" t="s">
        <v>707</v>
      </c>
      <c r="C679" s="158">
        <v>4.1779995822000416E-4</v>
      </c>
      <c r="D679" s="158">
        <v>4.089999999999998E-4</v>
      </c>
      <c r="E679" s="13">
        <v>154576.99065599998</v>
      </c>
      <c r="F679" s="13">
        <v>493002.05600000004</v>
      </c>
      <c r="G679" s="13">
        <v>-246395.87880000001</v>
      </c>
      <c r="H679" s="13"/>
      <c r="I679" s="13">
        <v>0</v>
      </c>
      <c r="J679" s="13">
        <v>0</v>
      </c>
      <c r="K679" s="13">
        <v>0</v>
      </c>
      <c r="L679" s="13">
        <v>207</v>
      </c>
      <c r="M679" s="13"/>
      <c r="N679" s="13">
        <v>26923.032000000003</v>
      </c>
      <c r="O679" s="13">
        <v>573604.30480000004</v>
      </c>
      <c r="P679" s="13">
        <v>0</v>
      </c>
      <c r="Q679" s="13">
        <v>0</v>
      </c>
      <c r="R679" s="13"/>
      <c r="S679" s="13">
        <v>15447.737200000001</v>
      </c>
      <c r="T679" s="13">
        <v>52</v>
      </c>
      <c r="U679" s="13">
        <v>15499.737200000001</v>
      </c>
    </row>
    <row r="680" spans="1:21">
      <c r="A680" s="9">
        <v>97623</v>
      </c>
      <c r="B680" t="s">
        <v>708</v>
      </c>
      <c r="C680" s="158">
        <v>2.7599997240000272E-5</v>
      </c>
      <c r="D680" s="158">
        <v>2.3999999999999987E-5</v>
      </c>
      <c r="E680" s="13">
        <v>9704.9600000000009</v>
      </c>
      <c r="F680" s="13">
        <v>28929.216</v>
      </c>
      <c r="G680" s="13">
        <v>-16276.989600000001</v>
      </c>
      <c r="H680" s="13"/>
      <c r="I680" s="13">
        <v>0</v>
      </c>
      <c r="J680" s="13">
        <v>0</v>
      </c>
      <c r="K680" s="13">
        <v>0</v>
      </c>
      <c r="L680" s="13">
        <v>2522</v>
      </c>
      <c r="M680" s="13"/>
      <c r="N680" s="13">
        <v>1778.5440000000001</v>
      </c>
      <c r="O680" s="13">
        <v>37892.481599999999</v>
      </c>
      <c r="P680" s="13">
        <v>0</v>
      </c>
      <c r="Q680" s="13">
        <v>0</v>
      </c>
      <c r="R680" s="13"/>
      <c r="S680" s="13">
        <v>1020.4824</v>
      </c>
      <c r="T680" s="13">
        <v>632</v>
      </c>
      <c r="U680" s="13">
        <v>1652.4823999999999</v>
      </c>
    </row>
    <row r="681" spans="1:21">
      <c r="A681" s="9">
        <v>97627</v>
      </c>
      <c r="B681" t="s">
        <v>709</v>
      </c>
      <c r="C681" s="158">
        <v>1.3599998640000134E-5</v>
      </c>
      <c r="D681" s="158">
        <v>1.4999999999999994E-5</v>
      </c>
      <c r="E681" s="13">
        <v>8015.6399999999994</v>
      </c>
      <c r="F681" s="13">
        <v>18080.760000000002</v>
      </c>
      <c r="G681" s="13">
        <v>-8020.5456000000004</v>
      </c>
      <c r="H681" s="13"/>
      <c r="I681" s="13">
        <v>0</v>
      </c>
      <c r="J681" s="13">
        <v>0</v>
      </c>
      <c r="K681" s="13">
        <v>0</v>
      </c>
      <c r="L681" s="13">
        <v>766</v>
      </c>
      <c r="M681" s="13"/>
      <c r="N681" s="13">
        <v>876.38400000000001</v>
      </c>
      <c r="O681" s="13">
        <v>18671.657599999999</v>
      </c>
      <c r="P681" s="13">
        <v>0</v>
      </c>
      <c r="Q681" s="13">
        <v>0</v>
      </c>
      <c r="R681" s="13"/>
      <c r="S681" s="13">
        <v>502.84640000000002</v>
      </c>
      <c r="T681" s="13">
        <v>192</v>
      </c>
      <c r="U681" s="13">
        <v>694.84640000000002</v>
      </c>
    </row>
    <row r="682" spans="1:21">
      <c r="A682" s="9">
        <v>97631</v>
      </c>
      <c r="B682" t="s">
        <v>710</v>
      </c>
      <c r="C682" s="158">
        <v>1.627999837200016E-4</v>
      </c>
      <c r="D682" s="158">
        <v>1.5799999999999991E-4</v>
      </c>
      <c r="E682" s="13">
        <v>71158.931416000007</v>
      </c>
      <c r="F682" s="13">
        <v>190450.67199999999</v>
      </c>
      <c r="G682" s="13">
        <v>-96010.648799999995</v>
      </c>
      <c r="H682" s="13"/>
      <c r="I682" s="13">
        <v>0</v>
      </c>
      <c r="J682" s="13">
        <v>0</v>
      </c>
      <c r="K682" s="13">
        <v>0</v>
      </c>
      <c r="L682" s="13">
        <v>10139</v>
      </c>
      <c r="M682" s="13"/>
      <c r="N682" s="13">
        <v>10490.832</v>
      </c>
      <c r="O682" s="13">
        <v>223510.7248</v>
      </c>
      <c r="P682" s="13">
        <v>0</v>
      </c>
      <c r="Q682" s="13">
        <v>0</v>
      </c>
      <c r="R682" s="13"/>
      <c r="S682" s="13">
        <v>6019.3671999999997</v>
      </c>
      <c r="T682" s="13">
        <v>2541</v>
      </c>
      <c r="U682" s="13">
        <v>8560.3672000000006</v>
      </c>
    </row>
    <row r="683" spans="1:21">
      <c r="A683" s="9">
        <v>97637</v>
      </c>
      <c r="B683" t="s">
        <v>711</v>
      </c>
      <c r="C683" s="158">
        <v>6.4999993500000635E-6</v>
      </c>
      <c r="D683" s="158">
        <v>6.9999999999999957E-6</v>
      </c>
      <c r="E683" s="13">
        <v>3544.24</v>
      </c>
      <c r="F683" s="13">
        <v>8437.6880000000001</v>
      </c>
      <c r="G683" s="13">
        <v>-3833.3489999999997</v>
      </c>
      <c r="H683" s="13"/>
      <c r="I683" s="13">
        <v>0</v>
      </c>
      <c r="J683" s="13">
        <v>0</v>
      </c>
      <c r="K683" s="13">
        <v>0</v>
      </c>
      <c r="L683" s="13">
        <v>299</v>
      </c>
      <c r="M683" s="13"/>
      <c r="N683" s="13">
        <v>418.85999999999996</v>
      </c>
      <c r="O683" s="13">
        <v>8923.9539999999997</v>
      </c>
      <c r="P683" s="13">
        <v>0</v>
      </c>
      <c r="Q683" s="13">
        <v>0</v>
      </c>
      <c r="R683" s="13"/>
      <c r="S683" s="13">
        <v>240.33099999999999</v>
      </c>
      <c r="T683" s="13">
        <v>75</v>
      </c>
      <c r="U683" s="13">
        <v>315.33100000000002</v>
      </c>
    </row>
    <row r="684" spans="1:21">
      <c r="A684" s="9">
        <v>97641</v>
      </c>
      <c r="B684" t="s">
        <v>712</v>
      </c>
      <c r="C684" s="158">
        <v>5.8799994120000584E-5</v>
      </c>
      <c r="D684" s="158">
        <v>7.8999999999999955E-5</v>
      </c>
      <c r="E684" s="13">
        <v>33003.806968000004</v>
      </c>
      <c r="F684" s="13">
        <v>95225.335999999996</v>
      </c>
      <c r="G684" s="13">
        <v>-34677.0648</v>
      </c>
      <c r="H684" s="13"/>
      <c r="I684" s="13">
        <v>0</v>
      </c>
      <c r="J684" s="13">
        <v>0</v>
      </c>
      <c r="K684" s="13">
        <v>0</v>
      </c>
      <c r="L684" s="13">
        <v>0</v>
      </c>
      <c r="M684" s="13"/>
      <c r="N684" s="13">
        <v>3789.0720000000001</v>
      </c>
      <c r="O684" s="13">
        <v>80727.460800000001</v>
      </c>
      <c r="P684" s="13">
        <v>0</v>
      </c>
      <c r="Q684" s="13">
        <v>11643</v>
      </c>
      <c r="R684" s="13"/>
      <c r="S684" s="13">
        <v>2174.0711999999999</v>
      </c>
      <c r="T684" s="13">
        <v>-2918</v>
      </c>
      <c r="U684" s="13">
        <v>-743.92880000000014</v>
      </c>
    </row>
    <row r="685" spans="1:21">
      <c r="A685" s="9">
        <v>97651</v>
      </c>
      <c r="B685" t="s">
        <v>713</v>
      </c>
      <c r="C685" s="158">
        <v>5.0819994918000497E-4</v>
      </c>
      <c r="D685" s="158">
        <v>5.4399999999999967E-4</v>
      </c>
      <c r="E685" s="13">
        <v>191448.86856800003</v>
      </c>
      <c r="F685" s="13">
        <v>655728.89599999995</v>
      </c>
      <c r="G685" s="13">
        <v>-299708.91719999997</v>
      </c>
      <c r="H685" s="13"/>
      <c r="I685" s="13">
        <v>0</v>
      </c>
      <c r="J685" s="13">
        <v>0</v>
      </c>
      <c r="K685" s="13">
        <v>0</v>
      </c>
      <c r="L685" s="13">
        <v>0</v>
      </c>
      <c r="M685" s="13"/>
      <c r="N685" s="13">
        <v>32748.407999999999</v>
      </c>
      <c r="O685" s="13">
        <v>697715.91119999997</v>
      </c>
      <c r="P685" s="13">
        <v>0</v>
      </c>
      <c r="Q685" s="13">
        <v>41831</v>
      </c>
      <c r="R685" s="13"/>
      <c r="S685" s="13">
        <v>18790.186799999999</v>
      </c>
      <c r="T685" s="13">
        <v>-10484</v>
      </c>
      <c r="U685" s="13">
        <v>8306.1867999999995</v>
      </c>
    </row>
    <row r="686" spans="1:21">
      <c r="A686" s="9">
        <v>97661</v>
      </c>
      <c r="B686" t="s">
        <v>714</v>
      </c>
      <c r="C686" s="158">
        <v>4.0999995900000404E-5</v>
      </c>
      <c r="D686" s="158">
        <v>3.2999999999999982E-5</v>
      </c>
      <c r="E686" s="13">
        <v>19758.259999999995</v>
      </c>
      <c r="F686" s="13">
        <v>39777.672000000006</v>
      </c>
      <c r="G686" s="13">
        <v>-24179.585999999999</v>
      </c>
      <c r="H686" s="13"/>
      <c r="I686" s="13">
        <v>0</v>
      </c>
      <c r="J686" s="13">
        <v>0</v>
      </c>
      <c r="K686" s="13">
        <v>0</v>
      </c>
      <c r="L686" s="13">
        <v>10566</v>
      </c>
      <c r="M686" s="13"/>
      <c r="N686" s="13">
        <v>2642.04</v>
      </c>
      <c r="O686" s="13">
        <v>56289.556000000004</v>
      </c>
      <c r="P686" s="13">
        <v>0</v>
      </c>
      <c r="Q686" s="13">
        <v>0</v>
      </c>
      <c r="R686" s="13"/>
      <c r="S686" s="13">
        <v>1515.934</v>
      </c>
      <c r="T686" s="13">
        <v>2648</v>
      </c>
      <c r="U686" s="13">
        <v>4163.9340000000002</v>
      </c>
    </row>
    <row r="687" spans="1:21">
      <c r="A687" s="9">
        <v>97701</v>
      </c>
      <c r="B687" t="s">
        <v>715</v>
      </c>
      <c r="C687" s="158">
        <v>2.435599756440024E-3</v>
      </c>
      <c r="D687" s="158">
        <v>2.4719999999999981E-3</v>
      </c>
      <c r="E687" s="13">
        <v>961609.47714399989</v>
      </c>
      <c r="F687" s="13">
        <v>2979709.2479999997</v>
      </c>
      <c r="G687" s="13">
        <v>-1436385.3576</v>
      </c>
      <c r="H687" s="13"/>
      <c r="I687" s="13">
        <v>0</v>
      </c>
      <c r="J687" s="13">
        <v>0</v>
      </c>
      <c r="K687" s="13">
        <v>0</v>
      </c>
      <c r="L687" s="13">
        <v>0</v>
      </c>
      <c r="M687" s="13"/>
      <c r="N687" s="13">
        <v>156950.06400000001</v>
      </c>
      <c r="O687" s="13">
        <v>3343874.2096000002</v>
      </c>
      <c r="P687" s="13">
        <v>0</v>
      </c>
      <c r="Q687" s="13">
        <v>34956</v>
      </c>
      <c r="R687" s="13"/>
      <c r="S687" s="13">
        <v>90053.874400000001</v>
      </c>
      <c r="T687" s="13">
        <v>-8761</v>
      </c>
      <c r="U687" s="13">
        <v>81292.874400000001</v>
      </c>
    </row>
    <row r="688" spans="1:21">
      <c r="A688" s="9">
        <v>97705</v>
      </c>
      <c r="B688" t="s">
        <v>716</v>
      </c>
      <c r="C688" s="158">
        <v>5.8299994170000574E-5</v>
      </c>
      <c r="D688" s="158">
        <v>4.1999999999999971E-5</v>
      </c>
      <c r="E688" s="13">
        <v>19380.990000000002</v>
      </c>
      <c r="F688" s="13">
        <v>50626.127999999997</v>
      </c>
      <c r="G688" s="13">
        <v>-34382.191800000001</v>
      </c>
      <c r="H688" s="13"/>
      <c r="I688" s="13">
        <v>0</v>
      </c>
      <c r="J688" s="13">
        <v>0</v>
      </c>
      <c r="K688" s="13">
        <v>0</v>
      </c>
      <c r="L688" s="13">
        <v>12804</v>
      </c>
      <c r="M688" s="13"/>
      <c r="N688" s="13">
        <v>3756.8519999999999</v>
      </c>
      <c r="O688" s="13">
        <v>80041.002800000002</v>
      </c>
      <c r="P688" s="13">
        <v>0</v>
      </c>
      <c r="Q688" s="13">
        <v>0</v>
      </c>
      <c r="R688" s="13"/>
      <c r="S688" s="13">
        <v>2155.5842000000002</v>
      </c>
      <c r="T688" s="13">
        <v>3209</v>
      </c>
      <c r="U688" s="13">
        <v>5364.5842000000002</v>
      </c>
    </row>
    <row r="689" spans="1:21">
      <c r="A689" s="9">
        <v>97711</v>
      </c>
      <c r="B689" t="s">
        <v>717</v>
      </c>
      <c r="C689" s="158">
        <v>9.3789990621000912E-4</v>
      </c>
      <c r="D689" s="158">
        <v>9.0599999999999958E-4</v>
      </c>
      <c r="E689" s="13">
        <v>365073.27891999995</v>
      </c>
      <c r="F689" s="13">
        <v>1092077.9040000001</v>
      </c>
      <c r="G689" s="13">
        <v>-553122.77339999995</v>
      </c>
      <c r="H689" s="13"/>
      <c r="I689" s="13">
        <v>0</v>
      </c>
      <c r="J689" s="13">
        <v>0</v>
      </c>
      <c r="K689" s="13">
        <v>0</v>
      </c>
      <c r="L689" s="13">
        <v>26621</v>
      </c>
      <c r="M689" s="13"/>
      <c r="N689" s="13">
        <v>60438.275999999998</v>
      </c>
      <c r="O689" s="13">
        <v>1287657.9164</v>
      </c>
      <c r="P689" s="13">
        <v>0</v>
      </c>
      <c r="Q689" s="13">
        <v>0</v>
      </c>
      <c r="R689" s="13"/>
      <c r="S689" s="13">
        <v>34677.914599999996</v>
      </c>
      <c r="T689" s="13">
        <v>6672</v>
      </c>
      <c r="U689" s="13">
        <v>41349.914599999996</v>
      </c>
    </row>
    <row r="690" spans="1:21">
      <c r="A690" s="9">
        <v>97713</v>
      </c>
      <c r="B690" t="s">
        <v>718</v>
      </c>
      <c r="C690" s="158">
        <v>6.2599993740000622E-5</v>
      </c>
      <c r="D690" s="158">
        <v>5.4999999999999961E-5</v>
      </c>
      <c r="E690" s="13">
        <v>20218.79</v>
      </c>
      <c r="F690" s="13">
        <v>66296.12</v>
      </c>
      <c r="G690" s="13">
        <v>-36918.099600000001</v>
      </c>
      <c r="H690" s="13"/>
      <c r="I690" s="13">
        <v>0</v>
      </c>
      <c r="J690" s="13">
        <v>0</v>
      </c>
      <c r="K690" s="13">
        <v>0</v>
      </c>
      <c r="L690" s="13">
        <v>3735</v>
      </c>
      <c r="M690" s="13"/>
      <c r="N690" s="13">
        <v>4033.9440000000004</v>
      </c>
      <c r="O690" s="13">
        <v>85944.541600000011</v>
      </c>
      <c r="P690" s="13">
        <v>0</v>
      </c>
      <c r="Q690" s="13">
        <v>0</v>
      </c>
      <c r="R690" s="13"/>
      <c r="S690" s="13">
        <v>2314.5724</v>
      </c>
      <c r="T690" s="13">
        <v>936</v>
      </c>
      <c r="U690" s="13">
        <v>3250.5724</v>
      </c>
    </row>
    <row r="691" spans="1:21">
      <c r="A691" s="9">
        <v>97717</v>
      </c>
      <c r="B691" t="s">
        <v>719</v>
      </c>
      <c r="C691" s="158">
        <v>1.0199998980000102E-5</v>
      </c>
      <c r="D691" s="158">
        <v>1.5999999999999989E-5</v>
      </c>
      <c r="E691" s="13">
        <v>5023.9000000000005</v>
      </c>
      <c r="F691" s="13">
        <v>19286.144</v>
      </c>
      <c r="G691" s="13">
        <v>-6015.4092000000001</v>
      </c>
      <c r="H691" s="13"/>
      <c r="I691" s="13">
        <v>0</v>
      </c>
      <c r="J691" s="13">
        <v>0</v>
      </c>
      <c r="K691" s="13">
        <v>0</v>
      </c>
      <c r="L691" s="13">
        <v>0</v>
      </c>
      <c r="M691" s="13"/>
      <c r="N691" s="13">
        <v>657.28800000000001</v>
      </c>
      <c r="O691" s="13">
        <v>14003.743200000001</v>
      </c>
      <c r="P691" s="13">
        <v>0</v>
      </c>
      <c r="Q691" s="13">
        <v>4792</v>
      </c>
      <c r="R691" s="13"/>
      <c r="S691" s="13">
        <v>377.13480000000004</v>
      </c>
      <c r="T691" s="13">
        <v>-1201</v>
      </c>
      <c r="U691" s="13">
        <v>-823.86519999999996</v>
      </c>
    </row>
    <row r="692" spans="1:21">
      <c r="A692" s="9">
        <v>97721</v>
      </c>
      <c r="B692" t="s">
        <v>720</v>
      </c>
      <c r="C692" s="158">
        <v>6.1399993860000604E-4</v>
      </c>
      <c r="D692" s="158">
        <v>5.9799999999999968E-4</v>
      </c>
      <c r="E692" s="13">
        <v>231781.63710399996</v>
      </c>
      <c r="F692" s="13">
        <v>720819.63199999998</v>
      </c>
      <c r="G692" s="13">
        <v>-362104.04399999999</v>
      </c>
      <c r="H692" s="13"/>
      <c r="I692" s="13">
        <v>0</v>
      </c>
      <c r="J692" s="13">
        <v>0</v>
      </c>
      <c r="K692" s="13">
        <v>0</v>
      </c>
      <c r="L692" s="13">
        <v>6951</v>
      </c>
      <c r="M692" s="13"/>
      <c r="N692" s="13">
        <v>39566.159999999996</v>
      </c>
      <c r="O692" s="13">
        <v>842970.424</v>
      </c>
      <c r="P692" s="13">
        <v>0</v>
      </c>
      <c r="Q692" s="13">
        <v>0</v>
      </c>
      <c r="R692" s="13"/>
      <c r="S692" s="13">
        <v>22702.036</v>
      </c>
      <c r="T692" s="13">
        <v>1742</v>
      </c>
      <c r="U692" s="13">
        <v>24444.036</v>
      </c>
    </row>
    <row r="693" spans="1:21">
      <c r="A693" s="9">
        <v>97727</v>
      </c>
      <c r="B693" t="s">
        <v>721</v>
      </c>
      <c r="C693" s="158">
        <v>2.6399997360000261E-5</v>
      </c>
      <c r="D693" s="158">
        <v>2.7999999999999983E-5</v>
      </c>
      <c r="E693" s="13">
        <v>9555.08</v>
      </c>
      <c r="F693" s="13">
        <v>33750.752</v>
      </c>
      <c r="G693" s="13">
        <v>-15569.294400000001</v>
      </c>
      <c r="H693" s="13"/>
      <c r="I693" s="13">
        <v>0</v>
      </c>
      <c r="J693" s="13">
        <v>0</v>
      </c>
      <c r="K693" s="13">
        <v>0</v>
      </c>
      <c r="L693" s="13">
        <v>0</v>
      </c>
      <c r="M693" s="13"/>
      <c r="N693" s="13">
        <v>1701.2160000000001</v>
      </c>
      <c r="O693" s="13">
        <v>36244.982400000001</v>
      </c>
      <c r="P693" s="13">
        <v>0</v>
      </c>
      <c r="Q693" s="13">
        <v>2234</v>
      </c>
      <c r="R693" s="13"/>
      <c r="S693" s="13">
        <v>976.11360000000002</v>
      </c>
      <c r="T693" s="13">
        <v>-560</v>
      </c>
      <c r="U693" s="13">
        <v>416.11360000000002</v>
      </c>
    </row>
    <row r="694" spans="1:21">
      <c r="A694" s="9">
        <v>97731</v>
      </c>
      <c r="B694" t="s">
        <v>722</v>
      </c>
      <c r="C694" s="158">
        <v>2.8799997120000283E-5</v>
      </c>
      <c r="D694" s="158">
        <v>2.8999999999999983E-5</v>
      </c>
      <c r="E694" s="13">
        <v>13531.109999999999</v>
      </c>
      <c r="F694" s="13">
        <v>34956.135999999999</v>
      </c>
      <c r="G694" s="13">
        <v>-16984.684799999999</v>
      </c>
      <c r="H694" s="13"/>
      <c r="I694" s="13">
        <v>0</v>
      </c>
      <c r="J694" s="13">
        <v>0</v>
      </c>
      <c r="K694" s="13">
        <v>0</v>
      </c>
      <c r="L694" s="13">
        <v>1536</v>
      </c>
      <c r="M694" s="13"/>
      <c r="N694" s="13">
        <v>1855.8719999999998</v>
      </c>
      <c r="O694" s="13">
        <v>39539.980799999998</v>
      </c>
      <c r="P694" s="13">
        <v>0</v>
      </c>
      <c r="Q694" s="13">
        <v>0</v>
      </c>
      <c r="R694" s="13"/>
      <c r="S694" s="13">
        <v>1064.8512000000001</v>
      </c>
      <c r="T694" s="13">
        <v>385</v>
      </c>
      <c r="U694" s="13">
        <v>1449.8512000000001</v>
      </c>
    </row>
    <row r="695" spans="1:21">
      <c r="A695" s="9">
        <v>97801</v>
      </c>
      <c r="B695" t="s">
        <v>723</v>
      </c>
      <c r="C695" s="158">
        <v>7.5839992416000743E-3</v>
      </c>
      <c r="D695" s="158">
        <v>7.4679999999999946E-3</v>
      </c>
      <c r="E695" s="13">
        <v>2993886.3058240004</v>
      </c>
      <c r="F695" s="13">
        <v>9001807.7119999994</v>
      </c>
      <c r="G695" s="13">
        <v>-4472633.6639999999</v>
      </c>
      <c r="H695" s="13"/>
      <c r="I695" s="13">
        <v>0</v>
      </c>
      <c r="J695" s="13">
        <v>0</v>
      </c>
      <c r="K695" s="13">
        <v>0</v>
      </c>
      <c r="L695" s="13">
        <v>111896</v>
      </c>
      <c r="M695" s="13"/>
      <c r="N695" s="13">
        <v>488712.95999999996</v>
      </c>
      <c r="O695" s="13">
        <v>10412194.944</v>
      </c>
      <c r="P695" s="13">
        <v>0</v>
      </c>
      <c r="Q695" s="13">
        <v>0</v>
      </c>
      <c r="R695" s="13"/>
      <c r="S695" s="13">
        <v>280410.81599999999</v>
      </c>
      <c r="T695" s="13">
        <v>28044</v>
      </c>
      <c r="U695" s="13">
        <v>308454.81599999999</v>
      </c>
    </row>
    <row r="696" spans="1:21">
      <c r="A696" s="9">
        <v>97802</v>
      </c>
      <c r="B696" t="s">
        <v>724</v>
      </c>
      <c r="C696" s="158">
        <v>2.324999767500023E-4</v>
      </c>
      <c r="D696" s="158">
        <v>1.999999999999999E-4</v>
      </c>
      <c r="E696" s="13">
        <v>101474.94</v>
      </c>
      <c r="F696" s="13">
        <v>241076.80000000002</v>
      </c>
      <c r="G696" s="13">
        <v>-137115.94500000001</v>
      </c>
      <c r="H696" s="13"/>
      <c r="I696" s="13">
        <v>0</v>
      </c>
      <c r="J696" s="13">
        <v>0</v>
      </c>
      <c r="K696" s="13">
        <v>0</v>
      </c>
      <c r="L696" s="13">
        <v>39078</v>
      </c>
      <c r="M696" s="13"/>
      <c r="N696" s="13">
        <v>14982.300000000001</v>
      </c>
      <c r="O696" s="13">
        <v>319202.97000000003</v>
      </c>
      <c r="P696" s="13">
        <v>0</v>
      </c>
      <c r="Q696" s="13">
        <v>0</v>
      </c>
      <c r="R696" s="13"/>
      <c r="S696" s="13">
        <v>8596.4549999999999</v>
      </c>
      <c r="T696" s="13">
        <v>9794</v>
      </c>
      <c r="U696" s="13">
        <v>18390.455000000002</v>
      </c>
    </row>
    <row r="697" spans="1:21">
      <c r="A697" s="9">
        <v>97803</v>
      </c>
      <c r="B697" t="s">
        <v>725</v>
      </c>
      <c r="C697" s="158">
        <v>8.6599991340000854E-5</v>
      </c>
      <c r="D697" s="158">
        <v>7.5999999999999964E-5</v>
      </c>
      <c r="E697" s="13">
        <v>39316.269999999997</v>
      </c>
      <c r="F697" s="13">
        <v>91609.184000000008</v>
      </c>
      <c r="G697" s="13">
        <v>-51072.003600000004</v>
      </c>
      <c r="H697" s="13"/>
      <c r="I697" s="13">
        <v>0</v>
      </c>
      <c r="J697" s="13">
        <v>0</v>
      </c>
      <c r="K697" s="13">
        <v>0</v>
      </c>
      <c r="L697" s="13">
        <v>14320</v>
      </c>
      <c r="M697" s="13"/>
      <c r="N697" s="13">
        <v>5580.5039999999999</v>
      </c>
      <c r="O697" s="13">
        <v>118894.52560000001</v>
      </c>
      <c r="P697" s="13">
        <v>0</v>
      </c>
      <c r="Q697" s="13">
        <v>0</v>
      </c>
      <c r="R697" s="13"/>
      <c r="S697" s="13">
        <v>3201.9484000000002</v>
      </c>
      <c r="T697" s="13">
        <v>3589</v>
      </c>
      <c r="U697" s="13">
        <v>6790.9484000000002</v>
      </c>
    </row>
    <row r="698" spans="1:21">
      <c r="A698" s="9">
        <v>97805</v>
      </c>
      <c r="B698" t="s">
        <v>726</v>
      </c>
      <c r="C698" s="158">
        <v>6.1499993850000603E-5</v>
      </c>
      <c r="D698" s="158">
        <v>6.6999999999999962E-5</v>
      </c>
      <c r="E698" s="13">
        <v>29770.959999999999</v>
      </c>
      <c r="F698" s="13">
        <v>80760.728000000003</v>
      </c>
      <c r="G698" s="13">
        <v>-36269.379000000001</v>
      </c>
      <c r="H698" s="13"/>
      <c r="I698" s="13">
        <v>0</v>
      </c>
      <c r="J698" s="13">
        <v>0</v>
      </c>
      <c r="K698" s="13">
        <v>0</v>
      </c>
      <c r="L698" s="13">
        <v>0</v>
      </c>
      <c r="M698" s="13"/>
      <c r="N698" s="13">
        <v>3963.0600000000004</v>
      </c>
      <c r="O698" s="13">
        <v>84434.334000000003</v>
      </c>
      <c r="P698" s="13">
        <v>0</v>
      </c>
      <c r="Q698" s="13">
        <v>910</v>
      </c>
      <c r="R698" s="13"/>
      <c r="S698" s="13">
        <v>2273.9010000000003</v>
      </c>
      <c r="T698" s="13">
        <v>-228</v>
      </c>
      <c r="U698" s="13">
        <v>2045.9010000000003</v>
      </c>
    </row>
    <row r="699" spans="1:21">
      <c r="A699" s="9">
        <v>97811</v>
      </c>
      <c r="B699" t="s">
        <v>727</v>
      </c>
      <c r="C699" s="158">
        <v>2.6984997301500268E-3</v>
      </c>
      <c r="D699" s="158">
        <v>2.6379999999999984E-3</v>
      </c>
      <c r="E699" s="13">
        <v>972127.09393600014</v>
      </c>
      <c r="F699" s="13">
        <v>3179802.9920000001</v>
      </c>
      <c r="G699" s="13">
        <v>-1591429.581</v>
      </c>
      <c r="H699" s="13"/>
      <c r="I699" s="13">
        <v>0</v>
      </c>
      <c r="J699" s="13">
        <v>0</v>
      </c>
      <c r="K699" s="13">
        <v>0</v>
      </c>
      <c r="L699" s="13">
        <v>0</v>
      </c>
      <c r="M699" s="13"/>
      <c r="N699" s="13">
        <v>173891.34</v>
      </c>
      <c r="O699" s="13">
        <v>3704813.8259999999</v>
      </c>
      <c r="P699" s="13">
        <v>0</v>
      </c>
      <c r="Q699" s="13">
        <v>16136</v>
      </c>
      <c r="R699" s="13"/>
      <c r="S699" s="13">
        <v>99774.338999999993</v>
      </c>
      <c r="T699" s="13">
        <v>-4044</v>
      </c>
      <c r="U699" s="13">
        <v>95730.338999999993</v>
      </c>
    </row>
    <row r="700" spans="1:21">
      <c r="A700" s="9">
        <v>97817</v>
      </c>
      <c r="B700" t="s">
        <v>728</v>
      </c>
      <c r="C700" s="158">
        <v>1.8899998110000184E-5</v>
      </c>
      <c r="D700" s="158">
        <v>2.2999999999999986E-5</v>
      </c>
      <c r="E700" s="13">
        <v>15799.05</v>
      </c>
      <c r="F700" s="13">
        <v>27723.831999999999</v>
      </c>
      <c r="G700" s="13">
        <v>-11146.1994</v>
      </c>
      <c r="H700" s="13"/>
      <c r="I700" s="13">
        <v>0</v>
      </c>
      <c r="J700" s="13">
        <v>0</v>
      </c>
      <c r="K700" s="13">
        <v>0</v>
      </c>
      <c r="L700" s="13">
        <v>2717</v>
      </c>
      <c r="M700" s="13"/>
      <c r="N700" s="13">
        <v>1217.9159999999999</v>
      </c>
      <c r="O700" s="13">
        <v>25948.112399999998</v>
      </c>
      <c r="P700" s="13">
        <v>0</v>
      </c>
      <c r="Q700" s="13">
        <v>0</v>
      </c>
      <c r="R700" s="13"/>
      <c r="S700" s="13">
        <v>698.80859999999996</v>
      </c>
      <c r="T700" s="13">
        <v>681</v>
      </c>
      <c r="U700" s="13">
        <v>1379.8085999999998</v>
      </c>
    </row>
    <row r="701" spans="1:21">
      <c r="A701" s="9">
        <v>97818</v>
      </c>
      <c r="B701" t="s">
        <v>729</v>
      </c>
      <c r="C701" s="158">
        <v>9.0999990900000898E-6</v>
      </c>
      <c r="D701" s="158">
        <v>1.9999999999999988E-5</v>
      </c>
      <c r="E701" s="13">
        <v>5961.9899999999989</v>
      </c>
      <c r="F701" s="13">
        <v>24107.68</v>
      </c>
      <c r="G701" s="13">
        <v>-5366.6885999999995</v>
      </c>
      <c r="H701" s="13"/>
      <c r="I701" s="13">
        <v>0</v>
      </c>
      <c r="J701" s="13">
        <v>0</v>
      </c>
      <c r="K701" s="13">
        <v>0</v>
      </c>
      <c r="L701" s="13">
        <v>0</v>
      </c>
      <c r="M701" s="13"/>
      <c r="N701" s="13">
        <v>586.404</v>
      </c>
      <c r="O701" s="13">
        <v>12493.535599999999</v>
      </c>
      <c r="P701" s="13">
        <v>0</v>
      </c>
      <c r="Q701" s="13">
        <v>8610</v>
      </c>
      <c r="R701" s="13"/>
      <c r="S701" s="13">
        <v>336.46339999999998</v>
      </c>
      <c r="T701" s="13">
        <v>-2158</v>
      </c>
      <c r="U701" s="13">
        <v>-1821.5365999999999</v>
      </c>
    </row>
    <row r="702" spans="1:21">
      <c r="A702" s="9">
        <v>97821</v>
      </c>
      <c r="B702" t="s">
        <v>730</v>
      </c>
      <c r="C702" s="158">
        <v>1.4779998522000145E-4</v>
      </c>
      <c r="D702" s="158">
        <v>1.729999999999999E-4</v>
      </c>
      <c r="E702" s="13">
        <v>59849.036904000008</v>
      </c>
      <c r="F702" s="13">
        <v>208531.432</v>
      </c>
      <c r="G702" s="13">
        <v>-87164.458799999993</v>
      </c>
      <c r="H702" s="13"/>
      <c r="I702" s="13">
        <v>0</v>
      </c>
      <c r="J702" s="13">
        <v>0</v>
      </c>
      <c r="K702" s="13">
        <v>0</v>
      </c>
      <c r="L702" s="13">
        <v>0</v>
      </c>
      <c r="M702" s="13"/>
      <c r="N702" s="13">
        <v>9524.232</v>
      </c>
      <c r="O702" s="13">
        <v>202916.98479999998</v>
      </c>
      <c r="P702" s="13">
        <v>0</v>
      </c>
      <c r="Q702" s="13">
        <v>23082</v>
      </c>
      <c r="R702" s="13"/>
      <c r="S702" s="13">
        <v>5464.7571999999991</v>
      </c>
      <c r="T702" s="13">
        <v>-5785</v>
      </c>
      <c r="U702" s="13">
        <v>-320.2428000000009</v>
      </c>
    </row>
    <row r="703" spans="1:21">
      <c r="A703" s="9">
        <v>97823</v>
      </c>
      <c r="B703" t="s">
        <v>731</v>
      </c>
      <c r="C703" s="158">
        <v>2.7299997270000271E-5</v>
      </c>
      <c r="D703" s="158">
        <v>2.9999999999999987E-5</v>
      </c>
      <c r="E703" s="13">
        <v>11051.99</v>
      </c>
      <c r="F703" s="13">
        <v>36161.520000000004</v>
      </c>
      <c r="G703" s="13">
        <v>-16100.0658</v>
      </c>
      <c r="H703" s="13"/>
      <c r="I703" s="13">
        <v>0</v>
      </c>
      <c r="J703" s="13">
        <v>0</v>
      </c>
      <c r="K703" s="13">
        <v>0</v>
      </c>
      <c r="L703" s="13">
        <v>0</v>
      </c>
      <c r="M703" s="13"/>
      <c r="N703" s="13">
        <v>1759.212</v>
      </c>
      <c r="O703" s="13">
        <v>37480.606800000001</v>
      </c>
      <c r="P703" s="13">
        <v>0</v>
      </c>
      <c r="Q703" s="13">
        <v>2382</v>
      </c>
      <c r="R703" s="13"/>
      <c r="S703" s="13">
        <v>1009.3901999999999</v>
      </c>
      <c r="T703" s="13">
        <v>-597</v>
      </c>
      <c r="U703" s="13">
        <v>412.39019999999994</v>
      </c>
    </row>
    <row r="704" spans="1:21">
      <c r="A704" s="9">
        <v>97831</v>
      </c>
      <c r="B704" t="s">
        <v>732</v>
      </c>
      <c r="C704" s="158">
        <v>1.8039998196000176E-4</v>
      </c>
      <c r="D704" s="158">
        <v>1.9599999999999989E-4</v>
      </c>
      <c r="E704" s="13">
        <v>74140.939392</v>
      </c>
      <c r="F704" s="13">
        <v>236255.264</v>
      </c>
      <c r="G704" s="13">
        <v>-106390.17839999999</v>
      </c>
      <c r="H704" s="13"/>
      <c r="I704" s="13">
        <v>0</v>
      </c>
      <c r="J704" s="13">
        <v>0</v>
      </c>
      <c r="K704" s="13">
        <v>0</v>
      </c>
      <c r="L704" s="13">
        <v>0</v>
      </c>
      <c r="M704" s="13"/>
      <c r="N704" s="13">
        <v>11624.975999999999</v>
      </c>
      <c r="O704" s="13">
        <v>247674.04639999999</v>
      </c>
      <c r="P704" s="13">
        <v>0</v>
      </c>
      <c r="Q704" s="13">
        <v>12692</v>
      </c>
      <c r="R704" s="13"/>
      <c r="S704" s="13">
        <v>6670.1095999999998</v>
      </c>
      <c r="T704" s="13">
        <v>-3181</v>
      </c>
      <c r="U704" s="13">
        <v>3489.1095999999998</v>
      </c>
    </row>
    <row r="705" spans="1:21">
      <c r="A705" s="9">
        <v>97837</v>
      </c>
      <c r="B705" t="s">
        <v>733</v>
      </c>
      <c r="C705" s="158">
        <v>1.2699998730000124E-5</v>
      </c>
      <c r="D705" s="158">
        <v>1.2999999999999991E-5</v>
      </c>
      <c r="E705" s="13">
        <v>6793.05</v>
      </c>
      <c r="F705" s="13">
        <v>15669.991999999998</v>
      </c>
      <c r="G705" s="13">
        <v>-7489.7741999999998</v>
      </c>
      <c r="H705" s="13"/>
      <c r="I705" s="13">
        <v>0</v>
      </c>
      <c r="J705" s="13">
        <v>0</v>
      </c>
      <c r="K705" s="13">
        <v>0</v>
      </c>
      <c r="L705" s="13">
        <v>1137</v>
      </c>
      <c r="M705" s="13"/>
      <c r="N705" s="13">
        <v>818.38800000000003</v>
      </c>
      <c r="O705" s="13">
        <v>17436.033200000002</v>
      </c>
      <c r="P705" s="13">
        <v>0</v>
      </c>
      <c r="Q705" s="13">
        <v>0</v>
      </c>
      <c r="R705" s="13"/>
      <c r="S705" s="13">
        <v>469.56979999999999</v>
      </c>
      <c r="T705" s="13">
        <v>285</v>
      </c>
      <c r="U705" s="13">
        <v>754.56979999999999</v>
      </c>
    </row>
    <row r="706" spans="1:21">
      <c r="A706" s="9">
        <v>97840</v>
      </c>
      <c r="B706" t="s">
        <v>734</v>
      </c>
      <c r="C706" s="158">
        <v>1.3099998690000131E-4</v>
      </c>
      <c r="D706" s="158">
        <v>1.3599999999999992E-4</v>
      </c>
      <c r="E706" s="13">
        <v>52879.634208000003</v>
      </c>
      <c r="F706" s="13">
        <v>163932.22399999999</v>
      </c>
      <c r="G706" s="13">
        <v>-77256.72600000001</v>
      </c>
      <c r="H706" s="13"/>
      <c r="I706" s="13">
        <v>0</v>
      </c>
      <c r="J706" s="13">
        <v>0</v>
      </c>
      <c r="K706" s="13">
        <v>0</v>
      </c>
      <c r="L706" s="13">
        <v>0</v>
      </c>
      <c r="M706" s="13"/>
      <c r="N706" s="13">
        <v>8441.6400000000012</v>
      </c>
      <c r="O706" s="13">
        <v>179851.99600000001</v>
      </c>
      <c r="P706" s="13">
        <v>0</v>
      </c>
      <c r="Q706" s="13">
        <v>3886</v>
      </c>
      <c r="R706" s="13"/>
      <c r="S706" s="13">
        <v>4843.5940000000001</v>
      </c>
      <c r="T706" s="13">
        <v>-974</v>
      </c>
      <c r="U706" s="13">
        <v>3869.5940000000001</v>
      </c>
    </row>
    <row r="707" spans="1:21">
      <c r="A707" s="9">
        <v>97841</v>
      </c>
      <c r="B707" t="s">
        <v>735</v>
      </c>
      <c r="C707" s="158">
        <v>1.6899998310000169E-5</v>
      </c>
      <c r="D707" s="158">
        <v>3.1999999999999978E-5</v>
      </c>
      <c r="E707" s="13">
        <v>5960.8110240000005</v>
      </c>
      <c r="F707" s="13">
        <v>38572.288</v>
      </c>
      <c r="G707" s="13">
        <v>-9966.7074000000011</v>
      </c>
      <c r="H707" s="13"/>
      <c r="I707" s="13">
        <v>0</v>
      </c>
      <c r="J707" s="13">
        <v>0</v>
      </c>
      <c r="K707" s="13">
        <v>0</v>
      </c>
      <c r="L707" s="13">
        <v>0</v>
      </c>
      <c r="M707" s="13"/>
      <c r="N707" s="13">
        <v>1089.0360000000001</v>
      </c>
      <c r="O707" s="13">
        <v>23202.2804</v>
      </c>
      <c r="P707" s="13">
        <v>0</v>
      </c>
      <c r="Q707" s="13">
        <v>15122</v>
      </c>
      <c r="R707" s="13"/>
      <c r="S707" s="13">
        <v>624.86059999999998</v>
      </c>
      <c r="T707" s="13">
        <v>-3790</v>
      </c>
      <c r="U707" s="13">
        <v>-3165.1394</v>
      </c>
    </row>
    <row r="708" spans="1:21">
      <c r="A708" s="9">
        <v>97847</v>
      </c>
      <c r="B708" t="s">
        <v>736</v>
      </c>
      <c r="C708" s="158">
        <v>3.1999996800000313E-6</v>
      </c>
      <c r="D708" s="158">
        <v>3.9999999999999973E-6</v>
      </c>
      <c r="E708" s="13">
        <v>1860</v>
      </c>
      <c r="F708" s="13">
        <v>4821.5360000000001</v>
      </c>
      <c r="G708" s="13">
        <v>-1887.1871999999998</v>
      </c>
      <c r="H708" s="13"/>
      <c r="I708" s="13">
        <v>0</v>
      </c>
      <c r="J708" s="13">
        <v>0</v>
      </c>
      <c r="K708" s="13">
        <v>0</v>
      </c>
      <c r="L708" s="13">
        <v>0</v>
      </c>
      <c r="M708" s="13"/>
      <c r="N708" s="13">
        <v>206.208</v>
      </c>
      <c r="O708" s="13">
        <v>4393.3311999999996</v>
      </c>
      <c r="P708" s="13">
        <v>0</v>
      </c>
      <c r="Q708" s="13">
        <v>291</v>
      </c>
      <c r="R708" s="13"/>
      <c r="S708" s="13">
        <v>118.3168</v>
      </c>
      <c r="T708" s="13">
        <v>-73</v>
      </c>
      <c r="U708" s="13">
        <v>45.316800000000001</v>
      </c>
    </row>
    <row r="709" spans="1:21">
      <c r="A709" s="9">
        <v>97851</v>
      </c>
      <c r="B709" t="s">
        <v>737</v>
      </c>
      <c r="C709" s="158">
        <v>2.6699997330000263E-4</v>
      </c>
      <c r="D709" s="158">
        <v>2.5499999999999991E-4</v>
      </c>
      <c r="E709" s="13">
        <v>98231.364983999985</v>
      </c>
      <c r="F709" s="13">
        <v>307372.92000000004</v>
      </c>
      <c r="G709" s="13">
        <v>-157462.182</v>
      </c>
      <c r="H709" s="13"/>
      <c r="I709" s="13">
        <v>0</v>
      </c>
      <c r="J709" s="13">
        <v>0</v>
      </c>
      <c r="K709" s="13">
        <v>0</v>
      </c>
      <c r="L709" s="13">
        <v>5837</v>
      </c>
      <c r="M709" s="13"/>
      <c r="N709" s="13">
        <v>17205.48</v>
      </c>
      <c r="O709" s="13">
        <v>366568.57199999999</v>
      </c>
      <c r="P709" s="13">
        <v>0</v>
      </c>
      <c r="Q709" s="13">
        <v>0</v>
      </c>
      <c r="R709" s="13"/>
      <c r="S709" s="13">
        <v>9872.0579999999991</v>
      </c>
      <c r="T709" s="13">
        <v>1463</v>
      </c>
      <c r="U709" s="13">
        <v>11335.057999999999</v>
      </c>
    </row>
    <row r="710" spans="1:21">
      <c r="A710" s="9">
        <v>97853</v>
      </c>
      <c r="B710" t="s">
        <v>738</v>
      </c>
      <c r="C710" s="158">
        <v>9.5599990440000947E-5</v>
      </c>
      <c r="D710" s="158">
        <v>9.0999999999999949E-5</v>
      </c>
      <c r="E710" s="13">
        <v>37979.869999999995</v>
      </c>
      <c r="F710" s="13">
        <v>109689.944</v>
      </c>
      <c r="G710" s="13">
        <v>-56379.717600000004</v>
      </c>
      <c r="H710" s="13"/>
      <c r="I710" s="13">
        <v>0</v>
      </c>
      <c r="J710" s="13">
        <v>0</v>
      </c>
      <c r="K710" s="13">
        <v>0</v>
      </c>
      <c r="L710" s="13">
        <v>4624</v>
      </c>
      <c r="M710" s="13"/>
      <c r="N710" s="13">
        <v>6160.4640000000009</v>
      </c>
      <c r="O710" s="13">
        <v>131250.7696</v>
      </c>
      <c r="P710" s="13">
        <v>0</v>
      </c>
      <c r="Q710" s="13">
        <v>0</v>
      </c>
      <c r="R710" s="13"/>
      <c r="S710" s="13">
        <v>3534.7144000000003</v>
      </c>
      <c r="T710" s="13">
        <v>1159</v>
      </c>
      <c r="U710" s="13">
        <v>4693.7144000000008</v>
      </c>
    </row>
    <row r="711" spans="1:21">
      <c r="A711" s="9">
        <v>97861</v>
      </c>
      <c r="B711" t="s">
        <v>739</v>
      </c>
      <c r="C711" s="158">
        <v>6.1399993860000604E-5</v>
      </c>
      <c r="D711" s="158">
        <v>7.5999999999999964E-5</v>
      </c>
      <c r="E711" s="13">
        <v>24466.529063999995</v>
      </c>
      <c r="F711" s="13">
        <v>91609.184000000008</v>
      </c>
      <c r="G711" s="13">
        <v>-36210.404399999999</v>
      </c>
      <c r="H711" s="13"/>
      <c r="I711" s="13">
        <v>0</v>
      </c>
      <c r="J711" s="13">
        <v>0</v>
      </c>
      <c r="K711" s="13">
        <v>0</v>
      </c>
      <c r="L711" s="13">
        <v>0</v>
      </c>
      <c r="M711" s="13"/>
      <c r="N711" s="13">
        <v>3956.616</v>
      </c>
      <c r="O711" s="13">
        <v>84297.042400000006</v>
      </c>
      <c r="P711" s="13">
        <v>0</v>
      </c>
      <c r="Q711" s="13">
        <v>13889</v>
      </c>
      <c r="R711" s="13"/>
      <c r="S711" s="13">
        <v>2270.2036000000003</v>
      </c>
      <c r="T711" s="13">
        <v>-3481</v>
      </c>
      <c r="U711" s="13">
        <v>-1210.7963999999997</v>
      </c>
    </row>
    <row r="712" spans="1:21">
      <c r="A712" s="9">
        <v>97871</v>
      </c>
      <c r="B712" t="s">
        <v>740</v>
      </c>
      <c r="C712" s="158">
        <v>3.2119996788000313E-4</v>
      </c>
      <c r="D712" s="158">
        <v>2.8999999999999984E-4</v>
      </c>
      <c r="E712" s="13">
        <v>127174.86625600001</v>
      </c>
      <c r="F712" s="13">
        <v>349561.36</v>
      </c>
      <c r="G712" s="13">
        <v>-189426.41519999999</v>
      </c>
      <c r="H712" s="13"/>
      <c r="I712" s="13">
        <v>0</v>
      </c>
      <c r="J712" s="13">
        <v>0</v>
      </c>
      <c r="K712" s="13">
        <v>0</v>
      </c>
      <c r="L712" s="13">
        <v>30376</v>
      </c>
      <c r="M712" s="13"/>
      <c r="N712" s="13">
        <v>20698.128000000001</v>
      </c>
      <c r="O712" s="13">
        <v>440980.61920000002</v>
      </c>
      <c r="P712" s="13">
        <v>0</v>
      </c>
      <c r="Q712" s="13">
        <v>0</v>
      </c>
      <c r="R712" s="13"/>
      <c r="S712" s="13">
        <v>11876.0488</v>
      </c>
      <c r="T712" s="13">
        <v>7613</v>
      </c>
      <c r="U712" s="13">
        <v>19489.0488</v>
      </c>
    </row>
    <row r="713" spans="1:21">
      <c r="A713" s="9">
        <v>97877</v>
      </c>
      <c r="B713" t="s">
        <v>741</v>
      </c>
      <c r="C713" s="158">
        <v>2.8999997100000286E-6</v>
      </c>
      <c r="D713" s="158">
        <v>2.9999999999999984E-6</v>
      </c>
      <c r="E713" s="13">
        <v>2033.67</v>
      </c>
      <c r="F713" s="13">
        <v>3616.152</v>
      </c>
      <c r="G713" s="13">
        <v>-1710.2634</v>
      </c>
      <c r="H713" s="13"/>
      <c r="I713" s="13">
        <v>0</v>
      </c>
      <c r="J713" s="13">
        <v>0</v>
      </c>
      <c r="K713" s="13">
        <v>0</v>
      </c>
      <c r="L713" s="13">
        <v>614</v>
      </c>
      <c r="M713" s="13"/>
      <c r="N713" s="13">
        <v>186.876</v>
      </c>
      <c r="O713" s="13">
        <v>3981.4564</v>
      </c>
      <c r="P713" s="13">
        <v>0</v>
      </c>
      <c r="Q713" s="13">
        <v>0</v>
      </c>
      <c r="R713" s="13"/>
      <c r="S713" s="13">
        <v>107.22460000000001</v>
      </c>
      <c r="T713" s="13">
        <v>154</v>
      </c>
      <c r="U713" s="13">
        <v>261.22460000000001</v>
      </c>
    </row>
    <row r="714" spans="1:21">
      <c r="A714" s="9">
        <v>97901</v>
      </c>
      <c r="B714" t="s">
        <v>742</v>
      </c>
      <c r="C714" s="158">
        <v>4.2610995738900422E-3</v>
      </c>
      <c r="D714" s="158">
        <v>4.3069999999999975E-3</v>
      </c>
      <c r="E714" s="13">
        <v>1784304.1024239999</v>
      </c>
      <c r="F714" s="13">
        <v>5191588.8880000003</v>
      </c>
      <c r="G714" s="13">
        <v>-2512966.6806000001</v>
      </c>
      <c r="H714" s="13"/>
      <c r="I714" s="13">
        <v>0</v>
      </c>
      <c r="J714" s="13">
        <v>0</v>
      </c>
      <c r="K714" s="13">
        <v>0</v>
      </c>
      <c r="L714" s="13">
        <v>37510</v>
      </c>
      <c r="M714" s="13"/>
      <c r="N714" s="13">
        <v>274585.28400000004</v>
      </c>
      <c r="O714" s="13">
        <v>5850132.3676000005</v>
      </c>
      <c r="P714" s="13">
        <v>0</v>
      </c>
      <c r="Q714" s="13">
        <v>0</v>
      </c>
      <c r="R714" s="13"/>
      <c r="S714" s="13">
        <v>157549.91140000001</v>
      </c>
      <c r="T714" s="13">
        <v>9401</v>
      </c>
      <c r="U714" s="13">
        <v>166950.91140000001</v>
      </c>
    </row>
    <row r="715" spans="1:21">
      <c r="A715" s="9">
        <v>97911</v>
      </c>
      <c r="B715" t="s">
        <v>743</v>
      </c>
      <c r="C715" s="158">
        <v>1.3318998668100132E-3</v>
      </c>
      <c r="D715" s="158">
        <v>1.3139999999999994E-3</v>
      </c>
      <c r="E715" s="13">
        <v>542908.74734400003</v>
      </c>
      <c r="F715" s="13">
        <v>1583874.5760000001</v>
      </c>
      <c r="G715" s="13">
        <v>-785482.69740000006</v>
      </c>
      <c r="H715" s="13"/>
      <c r="I715" s="13">
        <v>0</v>
      </c>
      <c r="J715" s="13">
        <v>0</v>
      </c>
      <c r="K715" s="13">
        <v>0</v>
      </c>
      <c r="L715" s="13">
        <v>30962</v>
      </c>
      <c r="M715" s="13"/>
      <c r="N715" s="13">
        <v>85827.635999999999</v>
      </c>
      <c r="O715" s="13">
        <v>1828586.8204000001</v>
      </c>
      <c r="P715" s="13">
        <v>0</v>
      </c>
      <c r="Q715" s="13">
        <v>0</v>
      </c>
      <c r="R715" s="13"/>
      <c r="S715" s="13">
        <v>49245.670599999998</v>
      </c>
      <c r="T715" s="13">
        <v>7760</v>
      </c>
      <c r="U715" s="13">
        <v>57005.670599999998</v>
      </c>
    </row>
    <row r="716" spans="1:21">
      <c r="A716" s="9">
        <v>97913</v>
      </c>
      <c r="B716" t="s">
        <v>744</v>
      </c>
      <c r="C716" s="158">
        <v>3.8699996130000382E-5</v>
      </c>
      <c r="D716" s="158">
        <v>3.9999999999999976E-5</v>
      </c>
      <c r="E716" s="13">
        <v>18263.36</v>
      </c>
      <c r="F716" s="13">
        <v>48215.360000000001</v>
      </c>
      <c r="G716" s="13">
        <v>-22823.1702</v>
      </c>
      <c r="H716" s="13"/>
      <c r="I716" s="13">
        <v>0</v>
      </c>
      <c r="J716" s="13">
        <v>0</v>
      </c>
      <c r="K716" s="13">
        <v>0</v>
      </c>
      <c r="L716" s="13">
        <v>1137</v>
      </c>
      <c r="M716" s="13"/>
      <c r="N716" s="13">
        <v>2493.828</v>
      </c>
      <c r="O716" s="13">
        <v>53131.849199999997</v>
      </c>
      <c r="P716" s="13">
        <v>0</v>
      </c>
      <c r="Q716" s="13">
        <v>0</v>
      </c>
      <c r="R716" s="13"/>
      <c r="S716" s="13">
        <v>1430.8938000000001</v>
      </c>
      <c r="T716" s="13">
        <v>285</v>
      </c>
      <c r="U716" s="13">
        <v>1715.8938000000001</v>
      </c>
    </row>
    <row r="717" spans="1:21">
      <c r="A717" s="9">
        <v>97917</v>
      </c>
      <c r="B717" t="s">
        <v>745</v>
      </c>
      <c r="C717" s="158">
        <v>2.0699997930000201E-5</v>
      </c>
      <c r="D717" s="158">
        <v>2.0999999999999985E-5</v>
      </c>
      <c r="E717" s="13">
        <v>12964.71</v>
      </c>
      <c r="F717" s="13">
        <v>25313.063999999998</v>
      </c>
      <c r="G717" s="13">
        <v>-12207.742199999999</v>
      </c>
      <c r="H717" s="13"/>
      <c r="I717" s="13">
        <v>0</v>
      </c>
      <c r="J717" s="13">
        <v>0</v>
      </c>
      <c r="K717" s="13">
        <v>0</v>
      </c>
      <c r="L717" s="13">
        <v>3547</v>
      </c>
      <c r="M717" s="13"/>
      <c r="N717" s="13">
        <v>1333.9079999999999</v>
      </c>
      <c r="O717" s="13">
        <v>28419.361199999999</v>
      </c>
      <c r="P717" s="13">
        <v>0</v>
      </c>
      <c r="Q717" s="13">
        <v>0</v>
      </c>
      <c r="R717" s="13"/>
      <c r="S717" s="13">
        <v>765.3617999999999</v>
      </c>
      <c r="T717" s="13">
        <v>889</v>
      </c>
      <c r="U717" s="13">
        <v>1654.3617999999999</v>
      </c>
    </row>
    <row r="718" spans="1:21">
      <c r="A718" s="9">
        <v>97921</v>
      </c>
      <c r="B718" t="s">
        <v>746</v>
      </c>
      <c r="C718" s="158">
        <v>2.04899979510002E-4</v>
      </c>
      <c r="D718" s="158">
        <v>2.1899999999999988E-4</v>
      </c>
      <c r="E718" s="13">
        <v>89880.768712000005</v>
      </c>
      <c r="F718" s="13">
        <v>263979.09600000002</v>
      </c>
      <c r="G718" s="13">
        <v>-120838.95539999999</v>
      </c>
      <c r="H718" s="13"/>
      <c r="I718" s="13">
        <v>0</v>
      </c>
      <c r="J718" s="13">
        <v>0</v>
      </c>
      <c r="K718" s="13">
        <v>0</v>
      </c>
      <c r="L718" s="13">
        <v>0</v>
      </c>
      <c r="M718" s="13"/>
      <c r="N718" s="13">
        <v>13203.755999999999</v>
      </c>
      <c r="O718" s="13">
        <v>281310.48839999997</v>
      </c>
      <c r="P718" s="13">
        <v>0</v>
      </c>
      <c r="Q718" s="13">
        <v>6396</v>
      </c>
      <c r="R718" s="13"/>
      <c r="S718" s="13">
        <v>7575.9726000000001</v>
      </c>
      <c r="T718" s="13">
        <v>-1603</v>
      </c>
      <c r="U718" s="13">
        <v>5972.9726000000001</v>
      </c>
    </row>
    <row r="719" spans="1:21">
      <c r="A719" s="9">
        <v>97931</v>
      </c>
      <c r="B719" t="s">
        <v>747</v>
      </c>
      <c r="C719" s="158">
        <v>2.829999717000028E-5</v>
      </c>
      <c r="D719" s="158">
        <v>5.7999999999999966E-5</v>
      </c>
      <c r="E719" s="13">
        <v>19611.739303999999</v>
      </c>
      <c r="F719" s="13">
        <v>69912.271999999997</v>
      </c>
      <c r="G719" s="13">
        <v>-16689.811799999999</v>
      </c>
      <c r="H719" s="13"/>
      <c r="I719" s="13">
        <v>0</v>
      </c>
      <c r="J719" s="13">
        <v>0</v>
      </c>
      <c r="K719" s="13">
        <v>0</v>
      </c>
      <c r="L719" s="13">
        <v>0</v>
      </c>
      <c r="M719" s="13"/>
      <c r="N719" s="13">
        <v>1823.652</v>
      </c>
      <c r="O719" s="13">
        <v>38853.522799999999</v>
      </c>
      <c r="P719" s="13">
        <v>0</v>
      </c>
      <c r="Q719" s="13">
        <v>21877</v>
      </c>
      <c r="R719" s="13"/>
      <c r="S719" s="13">
        <v>1046.3642</v>
      </c>
      <c r="T719" s="13">
        <v>-5483</v>
      </c>
      <c r="U719" s="13">
        <v>-4436.6358</v>
      </c>
    </row>
    <row r="720" spans="1:21">
      <c r="A720" s="9">
        <v>97941</v>
      </c>
      <c r="B720" t="s">
        <v>748</v>
      </c>
      <c r="C720" s="158">
        <v>1.9249998075000188E-4</v>
      </c>
      <c r="D720" s="158">
        <v>2.0299999999999987E-4</v>
      </c>
      <c r="E720" s="13">
        <v>87894.969712000006</v>
      </c>
      <c r="F720" s="13">
        <v>244692.95199999999</v>
      </c>
      <c r="G720" s="13">
        <v>-113526.105</v>
      </c>
      <c r="H720" s="13"/>
      <c r="I720" s="13">
        <v>0</v>
      </c>
      <c r="J720" s="13">
        <v>0</v>
      </c>
      <c r="K720" s="13">
        <v>0</v>
      </c>
      <c r="L720" s="13">
        <v>0</v>
      </c>
      <c r="M720" s="13"/>
      <c r="N720" s="13">
        <v>12404.699999999999</v>
      </c>
      <c r="O720" s="13">
        <v>264286.32999999996</v>
      </c>
      <c r="P720" s="13">
        <v>0</v>
      </c>
      <c r="Q720" s="13">
        <v>599</v>
      </c>
      <c r="R720" s="13"/>
      <c r="S720" s="13">
        <v>7117.4949999999999</v>
      </c>
      <c r="T720" s="13">
        <v>-150</v>
      </c>
      <c r="U720" s="13">
        <v>6967.4949999999999</v>
      </c>
    </row>
    <row r="721" spans="1:21">
      <c r="A721" s="9">
        <v>97947</v>
      </c>
      <c r="B721" t="s">
        <v>749</v>
      </c>
      <c r="C721" s="158">
        <v>1.2599998740000123E-5</v>
      </c>
      <c r="D721" s="158">
        <v>1.5999999999999989E-5</v>
      </c>
      <c r="E721" s="13">
        <v>7530.6200000000008</v>
      </c>
      <c r="F721" s="13">
        <v>19286.144</v>
      </c>
      <c r="G721" s="13">
        <v>-7430.7995999999994</v>
      </c>
      <c r="H721" s="13"/>
      <c r="I721" s="13">
        <v>0</v>
      </c>
      <c r="J721" s="13">
        <v>0</v>
      </c>
      <c r="K721" s="13">
        <v>0</v>
      </c>
      <c r="L721" s="13">
        <v>0</v>
      </c>
      <c r="M721" s="13"/>
      <c r="N721" s="13">
        <v>811.94399999999996</v>
      </c>
      <c r="O721" s="13">
        <v>17298.741600000001</v>
      </c>
      <c r="P721" s="13">
        <v>0</v>
      </c>
      <c r="Q721" s="13">
        <v>1233</v>
      </c>
      <c r="R721" s="13"/>
      <c r="S721" s="13">
        <v>465.87239999999997</v>
      </c>
      <c r="T721" s="13">
        <v>-309</v>
      </c>
      <c r="U721" s="13">
        <v>156.87239999999997</v>
      </c>
    </row>
    <row r="722" spans="1:21">
      <c r="A722" s="9">
        <v>97948</v>
      </c>
      <c r="B722" t="s">
        <v>750</v>
      </c>
      <c r="C722" s="158">
        <v>3.0299996970000302E-5</v>
      </c>
      <c r="D722" s="158">
        <v>3.0999999999999981E-5</v>
      </c>
      <c r="E722" s="13">
        <v>13583.379999999997</v>
      </c>
      <c r="F722" s="13">
        <v>37366.904000000002</v>
      </c>
      <c r="G722" s="13">
        <v>-17869.303800000002</v>
      </c>
      <c r="H722" s="13"/>
      <c r="I722" s="13">
        <v>0</v>
      </c>
      <c r="J722" s="13">
        <v>0</v>
      </c>
      <c r="K722" s="13">
        <v>0</v>
      </c>
      <c r="L722" s="13">
        <v>622</v>
      </c>
      <c r="M722" s="13"/>
      <c r="N722" s="13">
        <v>1952.5320000000002</v>
      </c>
      <c r="O722" s="13">
        <v>41599.354800000001</v>
      </c>
      <c r="P722" s="13">
        <v>0</v>
      </c>
      <c r="Q722" s="13">
        <v>0</v>
      </c>
      <c r="R722" s="13"/>
      <c r="S722" s="13">
        <v>1120.3122000000001</v>
      </c>
      <c r="T722" s="13">
        <v>156</v>
      </c>
      <c r="U722" s="13">
        <v>1276.3122000000001</v>
      </c>
    </row>
    <row r="723" spans="1:21">
      <c r="A723" s="9">
        <v>97951</v>
      </c>
      <c r="B723" t="s">
        <v>751</v>
      </c>
      <c r="C723" s="158">
        <v>1.2835998716400126E-3</v>
      </c>
      <c r="D723" s="158">
        <v>1.3329999999999991E-3</v>
      </c>
      <c r="E723" s="13">
        <v>530626.18857599993</v>
      </c>
      <c r="F723" s="13">
        <v>1606776.872</v>
      </c>
      <c r="G723" s="13">
        <v>-756997.9656</v>
      </c>
      <c r="H723" s="13"/>
      <c r="I723" s="13">
        <v>0</v>
      </c>
      <c r="J723" s="13">
        <v>0</v>
      </c>
      <c r="K723" s="13">
        <v>0</v>
      </c>
      <c r="L723" s="13">
        <v>0</v>
      </c>
      <c r="M723" s="13"/>
      <c r="N723" s="13">
        <v>82715.183999999994</v>
      </c>
      <c r="O723" s="13">
        <v>1762274.9775999999</v>
      </c>
      <c r="P723" s="13">
        <v>0</v>
      </c>
      <c r="Q723" s="13">
        <v>28481</v>
      </c>
      <c r="R723" s="13"/>
      <c r="S723" s="13">
        <v>47459.826399999998</v>
      </c>
      <c r="T723" s="13">
        <v>-7138</v>
      </c>
      <c r="U723" s="13">
        <v>40321.826399999998</v>
      </c>
    </row>
    <row r="724" spans="1:21">
      <c r="A724" s="9">
        <v>97957</v>
      </c>
      <c r="B724" t="s">
        <v>752</v>
      </c>
      <c r="C724" s="158">
        <v>2.6799997320000265E-5</v>
      </c>
      <c r="D724" s="158">
        <v>2.8999999999999983E-5</v>
      </c>
      <c r="E724" s="13">
        <v>12783.28</v>
      </c>
      <c r="F724" s="13">
        <v>34956.135999999999</v>
      </c>
      <c r="G724" s="13">
        <v>-15805.192800000001</v>
      </c>
      <c r="H724" s="13"/>
      <c r="I724" s="13">
        <v>0</v>
      </c>
      <c r="J724" s="13">
        <v>0</v>
      </c>
      <c r="K724" s="13">
        <v>0</v>
      </c>
      <c r="L724" s="13">
        <v>0</v>
      </c>
      <c r="M724" s="13"/>
      <c r="N724" s="13">
        <v>1726.992</v>
      </c>
      <c r="O724" s="13">
        <v>36794.148800000003</v>
      </c>
      <c r="P724" s="13">
        <v>0</v>
      </c>
      <c r="Q724" s="13">
        <v>355</v>
      </c>
      <c r="R724" s="13"/>
      <c r="S724" s="13">
        <v>990.90320000000008</v>
      </c>
      <c r="T724" s="13">
        <v>-89</v>
      </c>
      <c r="U724" s="13">
        <v>901.90320000000008</v>
      </c>
    </row>
    <row r="725" spans="1:21">
      <c r="A725" s="9">
        <v>98001</v>
      </c>
      <c r="B725" t="s">
        <v>753</v>
      </c>
      <c r="C725" s="158">
        <v>4.9490995050900481E-3</v>
      </c>
      <c r="D725" s="158">
        <v>4.8759999999999975E-3</v>
      </c>
      <c r="E725" s="13">
        <v>2043347.1314959999</v>
      </c>
      <c r="F725" s="13">
        <v>5877452.3840000005</v>
      </c>
      <c r="G725" s="13">
        <v>-2918711.9285999998</v>
      </c>
      <c r="H725" s="13"/>
      <c r="I725" s="13">
        <v>0</v>
      </c>
      <c r="J725" s="13">
        <v>0</v>
      </c>
      <c r="K725" s="13">
        <v>0</v>
      </c>
      <c r="L725" s="13">
        <v>142180</v>
      </c>
      <c r="M725" s="13"/>
      <c r="N725" s="13">
        <v>318920.00399999996</v>
      </c>
      <c r="O725" s="13">
        <v>6794698.5755999992</v>
      </c>
      <c r="P725" s="13">
        <v>0</v>
      </c>
      <c r="Q725" s="13">
        <v>0</v>
      </c>
      <c r="R725" s="13"/>
      <c r="S725" s="13">
        <v>182988.02339999998</v>
      </c>
      <c r="T725" s="13">
        <v>35634</v>
      </c>
      <c r="U725" s="13">
        <v>218622.02339999998</v>
      </c>
    </row>
    <row r="726" spans="1:21">
      <c r="A726" s="9">
        <v>98002</v>
      </c>
      <c r="B726" t="s">
        <v>754</v>
      </c>
      <c r="C726" s="158">
        <v>7.5999992400000744E-6</v>
      </c>
      <c r="D726" s="158">
        <v>3.6999999999999978E-5</v>
      </c>
      <c r="E726" s="13">
        <v>5714.3099999999995</v>
      </c>
      <c r="F726" s="13">
        <v>44599.207999999999</v>
      </c>
      <c r="G726" s="13">
        <v>-4482.0695999999998</v>
      </c>
      <c r="H726" s="13"/>
      <c r="I726" s="13">
        <v>0</v>
      </c>
      <c r="J726" s="13">
        <v>0</v>
      </c>
      <c r="K726" s="13">
        <v>0</v>
      </c>
      <c r="L726" s="13">
        <v>0</v>
      </c>
      <c r="M726" s="13"/>
      <c r="N726" s="13">
        <v>489.74400000000003</v>
      </c>
      <c r="O726" s="13">
        <v>10434.161599999999</v>
      </c>
      <c r="P726" s="13">
        <v>0</v>
      </c>
      <c r="Q726" s="13">
        <v>26166</v>
      </c>
      <c r="R726" s="13"/>
      <c r="S726" s="13">
        <v>281.00240000000002</v>
      </c>
      <c r="T726" s="13">
        <v>-6558</v>
      </c>
      <c r="U726" s="13">
        <v>-6276.9975999999997</v>
      </c>
    </row>
    <row r="727" spans="1:21">
      <c r="A727" s="9">
        <v>98003</v>
      </c>
      <c r="B727" t="s">
        <v>755</v>
      </c>
      <c r="C727" s="158">
        <v>8.0399991960000794E-5</v>
      </c>
      <c r="D727" s="158">
        <v>7.9999999999999952E-5</v>
      </c>
      <c r="E727" s="13">
        <v>35292.79</v>
      </c>
      <c r="F727" s="13">
        <v>96430.720000000001</v>
      </c>
      <c r="G727" s="13">
        <v>-47415.578399999999</v>
      </c>
      <c r="H727" s="13"/>
      <c r="I727" s="13">
        <v>0</v>
      </c>
      <c r="J727" s="13">
        <v>0</v>
      </c>
      <c r="K727" s="13">
        <v>0</v>
      </c>
      <c r="L727" s="13">
        <v>3228</v>
      </c>
      <c r="M727" s="13"/>
      <c r="N727" s="13">
        <v>5180.9760000000006</v>
      </c>
      <c r="O727" s="13">
        <v>110382.4464</v>
      </c>
      <c r="P727" s="13">
        <v>0</v>
      </c>
      <c r="Q727" s="13">
        <v>0</v>
      </c>
      <c r="R727" s="13"/>
      <c r="S727" s="13">
        <v>2972.7096000000001</v>
      </c>
      <c r="T727" s="13">
        <v>809</v>
      </c>
      <c r="U727" s="13">
        <v>3781.7096000000001</v>
      </c>
    </row>
    <row r="728" spans="1:21">
      <c r="A728" s="9">
        <v>98004</v>
      </c>
      <c r="B728" t="s">
        <v>756</v>
      </c>
      <c r="C728" s="158">
        <v>1.2939998706000129E-4</v>
      </c>
      <c r="D728" s="158">
        <v>1.3099999999999993E-4</v>
      </c>
      <c r="E728" s="13">
        <v>68326.06</v>
      </c>
      <c r="F728" s="13">
        <v>157905.304</v>
      </c>
      <c r="G728" s="13">
        <v>-76313.132400000002</v>
      </c>
      <c r="H728" s="13"/>
      <c r="I728" s="13">
        <v>0</v>
      </c>
      <c r="J728" s="13">
        <v>0</v>
      </c>
      <c r="K728" s="13">
        <v>0</v>
      </c>
      <c r="L728" s="13">
        <v>12249</v>
      </c>
      <c r="M728" s="13"/>
      <c r="N728" s="13">
        <v>8338.5360000000001</v>
      </c>
      <c r="O728" s="13">
        <v>177655.33040000001</v>
      </c>
      <c r="P728" s="13">
        <v>0</v>
      </c>
      <c r="Q728" s="13">
        <v>0</v>
      </c>
      <c r="R728" s="13"/>
      <c r="S728" s="13">
        <v>4784.4355999999998</v>
      </c>
      <c r="T728" s="13">
        <v>3070</v>
      </c>
      <c r="U728" s="13">
        <v>7854.4355999999998</v>
      </c>
    </row>
    <row r="729" spans="1:21">
      <c r="A729" s="9">
        <v>98008</v>
      </c>
      <c r="B729" t="s">
        <v>757</v>
      </c>
      <c r="C729" s="158">
        <v>8.5999991400000869E-6</v>
      </c>
      <c r="D729" s="158">
        <v>8.9999999999999951E-6</v>
      </c>
      <c r="E729" s="13">
        <v>2595</v>
      </c>
      <c r="F729" s="13">
        <v>10848.456</v>
      </c>
      <c r="G729" s="13">
        <v>-5071.8156000000008</v>
      </c>
      <c r="H729" s="13"/>
      <c r="I729" s="13">
        <v>0</v>
      </c>
      <c r="J729" s="13">
        <v>0</v>
      </c>
      <c r="K729" s="13">
        <v>0</v>
      </c>
      <c r="L729" s="13">
        <v>0</v>
      </c>
      <c r="M729" s="13"/>
      <c r="N729" s="13">
        <v>554.18400000000008</v>
      </c>
      <c r="O729" s="13">
        <v>11807.077600000001</v>
      </c>
      <c r="P729" s="13">
        <v>0</v>
      </c>
      <c r="Q729" s="13">
        <v>1025</v>
      </c>
      <c r="R729" s="13"/>
      <c r="S729" s="13">
        <v>317.97640000000001</v>
      </c>
      <c r="T729" s="13">
        <v>-257</v>
      </c>
      <c r="U729" s="13">
        <v>60.976400000000012</v>
      </c>
    </row>
    <row r="730" spans="1:21">
      <c r="A730" s="9">
        <v>98011</v>
      </c>
      <c r="B730" t="s">
        <v>758</v>
      </c>
      <c r="C730" s="158">
        <v>3.4840996515900346E-3</v>
      </c>
      <c r="D730" s="158">
        <v>3.5989999999999976E-3</v>
      </c>
      <c r="E730" s="13">
        <v>1266913.9234239999</v>
      </c>
      <c r="F730" s="13">
        <v>4338177.0159999998</v>
      </c>
      <c r="G730" s="13">
        <v>-2054734.0386000001</v>
      </c>
      <c r="H730" s="13"/>
      <c r="I730" s="13">
        <v>0</v>
      </c>
      <c r="J730" s="13">
        <v>0</v>
      </c>
      <c r="K730" s="13">
        <v>0</v>
      </c>
      <c r="L730" s="13">
        <v>0</v>
      </c>
      <c r="M730" s="13"/>
      <c r="N730" s="13">
        <v>224515.40400000001</v>
      </c>
      <c r="O730" s="13">
        <v>4783376.6355999997</v>
      </c>
      <c r="P730" s="13">
        <v>0</v>
      </c>
      <c r="Q730" s="13">
        <v>197441</v>
      </c>
      <c r="R730" s="13"/>
      <c r="S730" s="13">
        <v>128821.1134</v>
      </c>
      <c r="T730" s="13">
        <v>-49484</v>
      </c>
      <c r="U730" s="13">
        <v>79337.113400000002</v>
      </c>
    </row>
    <row r="731" spans="1:21">
      <c r="A731" s="9">
        <v>98013</v>
      </c>
      <c r="B731" t="s">
        <v>759</v>
      </c>
      <c r="C731" s="158">
        <v>1.4799998520000144E-4</v>
      </c>
      <c r="D731" s="158">
        <v>1.709999999999999E-4</v>
      </c>
      <c r="E731" s="13">
        <v>75696.37</v>
      </c>
      <c r="F731" s="13">
        <v>206120.66400000002</v>
      </c>
      <c r="G731" s="13">
        <v>-87282.407999999996</v>
      </c>
      <c r="H731" s="13"/>
      <c r="I731" s="13">
        <v>0</v>
      </c>
      <c r="J731" s="13">
        <v>0</v>
      </c>
      <c r="K731" s="13">
        <v>0</v>
      </c>
      <c r="L731" s="13">
        <v>0</v>
      </c>
      <c r="M731" s="13"/>
      <c r="N731" s="13">
        <v>9537.119999999999</v>
      </c>
      <c r="O731" s="13">
        <v>203191.568</v>
      </c>
      <c r="P731" s="13">
        <v>0</v>
      </c>
      <c r="Q731" s="13">
        <v>8355</v>
      </c>
      <c r="R731" s="13"/>
      <c r="S731" s="13">
        <v>5472.152</v>
      </c>
      <c r="T731" s="13">
        <v>-2094</v>
      </c>
      <c r="U731" s="13">
        <v>3378.152</v>
      </c>
    </row>
    <row r="732" spans="1:21">
      <c r="A732" s="9">
        <v>98021</v>
      </c>
      <c r="B732" t="s">
        <v>760</v>
      </c>
      <c r="C732" s="158">
        <v>3.2399996760000323E-5</v>
      </c>
      <c r="D732" s="158">
        <v>3.4999999999999977E-5</v>
      </c>
      <c r="E732" s="13">
        <v>15072.464711999999</v>
      </c>
      <c r="F732" s="13">
        <v>42188.439999999995</v>
      </c>
      <c r="G732" s="13">
        <v>-19107.770400000001</v>
      </c>
      <c r="H732" s="13"/>
      <c r="I732" s="13">
        <v>0</v>
      </c>
      <c r="J732" s="13">
        <v>0</v>
      </c>
      <c r="K732" s="13">
        <v>0</v>
      </c>
      <c r="L732" s="13">
        <v>0</v>
      </c>
      <c r="M732" s="13"/>
      <c r="N732" s="13">
        <v>2087.8560000000002</v>
      </c>
      <c r="O732" s="13">
        <v>44482.4784</v>
      </c>
      <c r="P732" s="13">
        <v>0</v>
      </c>
      <c r="Q732" s="13">
        <v>682</v>
      </c>
      <c r="R732" s="13"/>
      <c r="S732" s="13">
        <v>1197.9576</v>
      </c>
      <c r="T732" s="13">
        <v>-171</v>
      </c>
      <c r="U732" s="13">
        <v>1026.9576</v>
      </c>
    </row>
    <row r="733" spans="1:21">
      <c r="A733" s="9">
        <v>98023</v>
      </c>
      <c r="B733" t="s">
        <v>761</v>
      </c>
      <c r="C733" s="158">
        <v>2.4499997550000242E-5</v>
      </c>
      <c r="D733" s="158">
        <v>2.4999999999999988E-5</v>
      </c>
      <c r="E733" s="13">
        <v>6965.6100000000006</v>
      </c>
      <c r="F733" s="13">
        <v>30134.600000000002</v>
      </c>
      <c r="G733" s="13">
        <v>-14448.777</v>
      </c>
      <c r="H733" s="13"/>
      <c r="I733" s="13">
        <v>0</v>
      </c>
      <c r="J733" s="13">
        <v>0</v>
      </c>
      <c r="K733" s="13">
        <v>0</v>
      </c>
      <c r="L733" s="13">
        <v>0</v>
      </c>
      <c r="M733" s="13"/>
      <c r="N733" s="13">
        <v>1578.78</v>
      </c>
      <c r="O733" s="13">
        <v>33636.441999999995</v>
      </c>
      <c r="P733" s="13">
        <v>0</v>
      </c>
      <c r="Q733" s="13">
        <v>2645</v>
      </c>
      <c r="R733" s="13"/>
      <c r="S733" s="13">
        <v>905.86299999999994</v>
      </c>
      <c r="T733" s="13">
        <v>-663</v>
      </c>
      <c r="U733" s="13">
        <v>242.86299999999994</v>
      </c>
    </row>
    <row r="734" spans="1:21">
      <c r="A734" s="9">
        <v>98031</v>
      </c>
      <c r="B734" t="s">
        <v>762</v>
      </c>
      <c r="C734" s="158">
        <v>1.5689998431000156E-4</v>
      </c>
      <c r="D734" s="158">
        <v>1.6399999999999989E-4</v>
      </c>
      <c r="E734" s="13">
        <v>62269.069327999998</v>
      </c>
      <c r="F734" s="13">
        <v>197682.976</v>
      </c>
      <c r="G734" s="13">
        <v>-92531.147400000002</v>
      </c>
      <c r="H734" s="13"/>
      <c r="I734" s="13">
        <v>0</v>
      </c>
      <c r="J734" s="13">
        <v>0</v>
      </c>
      <c r="K734" s="13">
        <v>0</v>
      </c>
      <c r="L734" s="13">
        <v>0</v>
      </c>
      <c r="M734" s="13"/>
      <c r="N734" s="13">
        <v>10110.635999999999</v>
      </c>
      <c r="O734" s="13">
        <v>215410.52039999998</v>
      </c>
      <c r="P734" s="13">
        <v>0</v>
      </c>
      <c r="Q734" s="13">
        <v>6576</v>
      </c>
      <c r="R734" s="13"/>
      <c r="S734" s="13">
        <v>5801.2205999999996</v>
      </c>
      <c r="T734" s="13">
        <v>-1648</v>
      </c>
      <c r="U734" s="13">
        <v>4153.2205999999996</v>
      </c>
    </row>
    <row r="735" spans="1:21">
      <c r="A735" s="9">
        <v>98041</v>
      </c>
      <c r="B735" t="s">
        <v>763</v>
      </c>
      <c r="C735" s="158">
        <v>1.5689998431000156E-4</v>
      </c>
      <c r="D735" s="158">
        <v>1.599999999999999E-4</v>
      </c>
      <c r="E735" s="13">
        <v>57818.041104000004</v>
      </c>
      <c r="F735" s="13">
        <v>192861.44</v>
      </c>
      <c r="G735" s="13">
        <v>-92531.147400000002</v>
      </c>
      <c r="H735" s="13"/>
      <c r="I735" s="13">
        <v>0</v>
      </c>
      <c r="J735" s="13">
        <v>0</v>
      </c>
      <c r="K735" s="13">
        <v>0</v>
      </c>
      <c r="L735" s="13">
        <v>0</v>
      </c>
      <c r="M735" s="13"/>
      <c r="N735" s="13">
        <v>10110.635999999999</v>
      </c>
      <c r="O735" s="13">
        <v>215410.52039999998</v>
      </c>
      <c r="P735" s="13">
        <v>0</v>
      </c>
      <c r="Q735" s="13">
        <v>6280</v>
      </c>
      <c r="R735" s="13"/>
      <c r="S735" s="13">
        <v>5801.2205999999996</v>
      </c>
      <c r="T735" s="13">
        <v>-1574</v>
      </c>
      <c r="U735" s="13">
        <v>4227.2205999999996</v>
      </c>
    </row>
    <row r="736" spans="1:21">
      <c r="A736" s="9">
        <v>98051</v>
      </c>
      <c r="B736" t="s">
        <v>764</v>
      </c>
      <c r="C736" s="158">
        <v>2.5459997454000251E-4</v>
      </c>
      <c r="D736" s="158">
        <v>2.6099999999999984E-4</v>
      </c>
      <c r="E736" s="13">
        <v>107646.10159999999</v>
      </c>
      <c r="F736" s="13">
        <v>314605.22399999999</v>
      </c>
      <c r="G736" s="13">
        <v>-150149.3316</v>
      </c>
      <c r="H736" s="13"/>
      <c r="I736" s="13">
        <v>0</v>
      </c>
      <c r="J736" s="13">
        <v>0</v>
      </c>
      <c r="K736" s="13">
        <v>0</v>
      </c>
      <c r="L736" s="13">
        <v>0</v>
      </c>
      <c r="M736" s="13"/>
      <c r="N736" s="13">
        <v>16406.423999999999</v>
      </c>
      <c r="O736" s="13">
        <v>349544.41360000003</v>
      </c>
      <c r="P736" s="13">
        <v>0</v>
      </c>
      <c r="Q736" s="13">
        <v>459</v>
      </c>
      <c r="R736" s="13"/>
      <c r="S736" s="13">
        <v>9413.5804000000007</v>
      </c>
      <c r="T736" s="13">
        <v>-115</v>
      </c>
      <c r="U736" s="13">
        <v>9298.5804000000007</v>
      </c>
    </row>
    <row r="737" spans="1:21">
      <c r="A737" s="9">
        <v>98061</v>
      </c>
      <c r="B737" t="s">
        <v>765</v>
      </c>
      <c r="C737" s="158">
        <v>1.3599998640000135E-4</v>
      </c>
      <c r="D737" s="158">
        <v>1.3099999999999993E-4</v>
      </c>
      <c r="E737" s="13">
        <v>45103.130080000003</v>
      </c>
      <c r="F737" s="13">
        <v>157905.304</v>
      </c>
      <c r="G737" s="13">
        <v>-80205.456000000006</v>
      </c>
      <c r="H737" s="13"/>
      <c r="I737" s="13">
        <v>0</v>
      </c>
      <c r="J737" s="13">
        <v>0</v>
      </c>
      <c r="K737" s="13">
        <v>0</v>
      </c>
      <c r="L737" s="13">
        <v>0</v>
      </c>
      <c r="M737" s="13"/>
      <c r="N737" s="13">
        <v>8763.84</v>
      </c>
      <c r="O737" s="13">
        <v>186716.576</v>
      </c>
      <c r="P737" s="13">
        <v>0</v>
      </c>
      <c r="Q737" s="13">
        <v>2043</v>
      </c>
      <c r="R737" s="13"/>
      <c r="S737" s="13">
        <v>5028.4639999999999</v>
      </c>
      <c r="T737" s="13">
        <v>-512</v>
      </c>
      <c r="U737" s="13">
        <v>4516.4639999999999</v>
      </c>
    </row>
    <row r="738" spans="1:21">
      <c r="A738" s="9">
        <v>98071</v>
      </c>
      <c r="B738" t="s">
        <v>766</v>
      </c>
      <c r="C738" s="158">
        <v>4.6699995330000455E-5</v>
      </c>
      <c r="D738" s="158">
        <v>4.9999999999999975E-5</v>
      </c>
      <c r="E738" s="13">
        <v>22460.63</v>
      </c>
      <c r="F738" s="13">
        <v>60269.200000000004</v>
      </c>
      <c r="G738" s="13">
        <v>-27541.138199999998</v>
      </c>
      <c r="H738" s="13"/>
      <c r="I738" s="13">
        <v>0</v>
      </c>
      <c r="J738" s="13">
        <v>0</v>
      </c>
      <c r="K738" s="13">
        <v>0</v>
      </c>
      <c r="L738" s="13">
        <v>40</v>
      </c>
      <c r="M738" s="13"/>
      <c r="N738" s="13">
        <v>3009.348</v>
      </c>
      <c r="O738" s="13">
        <v>64115.177199999998</v>
      </c>
      <c r="P738" s="13">
        <v>0</v>
      </c>
      <c r="Q738" s="13">
        <v>0</v>
      </c>
      <c r="R738" s="13"/>
      <c r="S738" s="13">
        <v>1726.6858</v>
      </c>
      <c r="T738" s="13">
        <v>10</v>
      </c>
      <c r="U738" s="13">
        <v>1736.6858</v>
      </c>
    </row>
    <row r="739" spans="1:21">
      <c r="A739" s="9">
        <v>98081</v>
      </c>
      <c r="B739" t="s">
        <v>767</v>
      </c>
      <c r="C739" s="158">
        <v>2.1899997810000218E-5</v>
      </c>
      <c r="D739" s="158">
        <v>2.2999999999999986E-5</v>
      </c>
      <c r="E739" s="13">
        <v>6974.8399999999992</v>
      </c>
      <c r="F739" s="13">
        <v>27723.831999999999</v>
      </c>
      <c r="G739" s="13">
        <v>-12915.437400000001</v>
      </c>
      <c r="H739" s="13"/>
      <c r="I739" s="13">
        <v>0</v>
      </c>
      <c r="J739" s="13">
        <v>0</v>
      </c>
      <c r="K739" s="13">
        <v>0</v>
      </c>
      <c r="L739" s="13">
        <v>0</v>
      </c>
      <c r="M739" s="13"/>
      <c r="N739" s="13">
        <v>1411.2360000000001</v>
      </c>
      <c r="O739" s="13">
        <v>30066.860400000001</v>
      </c>
      <c r="P739" s="13">
        <v>0</v>
      </c>
      <c r="Q739" s="13">
        <v>2398</v>
      </c>
      <c r="R739" s="13"/>
      <c r="S739" s="13">
        <v>809.73059999999998</v>
      </c>
      <c r="T739" s="13">
        <v>-601</v>
      </c>
      <c r="U739" s="13">
        <v>208.73059999999998</v>
      </c>
    </row>
    <row r="740" spans="1:21">
      <c r="A740" s="9">
        <v>98091</v>
      </c>
      <c r="B740" t="s">
        <v>768</v>
      </c>
      <c r="C740" s="158">
        <v>5.4999994500000546E-5</v>
      </c>
      <c r="D740" s="158">
        <v>5.9999999999999974E-5</v>
      </c>
      <c r="E740" s="13">
        <v>23673.108511999999</v>
      </c>
      <c r="F740" s="13">
        <v>72323.040000000008</v>
      </c>
      <c r="G740" s="13">
        <v>-32436.030000000002</v>
      </c>
      <c r="H740" s="13"/>
      <c r="I740" s="13">
        <v>0</v>
      </c>
      <c r="J740" s="13">
        <v>0</v>
      </c>
      <c r="K740" s="13">
        <v>0</v>
      </c>
      <c r="L740" s="13">
        <v>0</v>
      </c>
      <c r="M740" s="13"/>
      <c r="N740" s="13">
        <v>3544.2000000000003</v>
      </c>
      <c r="O740" s="13">
        <v>75510.38</v>
      </c>
      <c r="P740" s="13">
        <v>0</v>
      </c>
      <c r="Q740" s="13">
        <v>3252</v>
      </c>
      <c r="R740" s="13"/>
      <c r="S740" s="13">
        <v>2033.5700000000002</v>
      </c>
      <c r="T740" s="13">
        <v>-815</v>
      </c>
      <c r="U740" s="13">
        <v>1218.5700000000002</v>
      </c>
    </row>
    <row r="741" spans="1:21">
      <c r="A741" s="9">
        <v>98101</v>
      </c>
      <c r="B741" t="s">
        <v>769</v>
      </c>
      <c r="C741" s="158">
        <v>2.6644997335500266E-3</v>
      </c>
      <c r="D741" s="158">
        <v>2.6539999999999984E-3</v>
      </c>
      <c r="E741" s="13">
        <v>1079149.176888</v>
      </c>
      <c r="F741" s="13">
        <v>3199089.1359999999</v>
      </c>
      <c r="G741" s="13">
        <v>-1571378.2170000002</v>
      </c>
      <c r="H741" s="13"/>
      <c r="I741" s="13">
        <v>0</v>
      </c>
      <c r="J741" s="13">
        <v>0</v>
      </c>
      <c r="K741" s="13">
        <v>0</v>
      </c>
      <c r="L741" s="13">
        <v>31980</v>
      </c>
      <c r="M741" s="13"/>
      <c r="N741" s="13">
        <v>171700.38</v>
      </c>
      <c r="O741" s="13">
        <v>3658134.6820000005</v>
      </c>
      <c r="P741" s="13">
        <v>0</v>
      </c>
      <c r="Q741" s="13">
        <v>0</v>
      </c>
      <c r="R741" s="13"/>
      <c r="S741" s="13">
        <v>98517.223000000013</v>
      </c>
      <c r="T741" s="13">
        <v>8015</v>
      </c>
      <c r="U741" s="13">
        <v>106532.22300000001</v>
      </c>
    </row>
    <row r="742" spans="1:21">
      <c r="A742" s="9">
        <v>98102</v>
      </c>
      <c r="B742" t="s">
        <v>770</v>
      </c>
      <c r="C742" s="158">
        <v>1.8379998162000182E-4</v>
      </c>
      <c r="D742" s="158">
        <v>1.819999999999999E-4</v>
      </c>
      <c r="E742" s="13">
        <v>66482.78</v>
      </c>
      <c r="F742" s="13">
        <v>219379.88800000001</v>
      </c>
      <c r="G742" s="13">
        <v>-108395.31479999999</v>
      </c>
      <c r="H742" s="13"/>
      <c r="I742" s="13">
        <v>0</v>
      </c>
      <c r="J742" s="13">
        <v>0</v>
      </c>
      <c r="K742" s="13">
        <v>0</v>
      </c>
      <c r="L742" s="13">
        <v>0</v>
      </c>
      <c r="M742" s="13"/>
      <c r="N742" s="13">
        <v>11844.072</v>
      </c>
      <c r="O742" s="13">
        <v>252341.9608</v>
      </c>
      <c r="P742" s="13">
        <v>0</v>
      </c>
      <c r="Q742" s="13">
        <v>3120</v>
      </c>
      <c r="R742" s="13"/>
      <c r="S742" s="13">
        <v>6795.8211999999994</v>
      </c>
      <c r="T742" s="13">
        <v>-782</v>
      </c>
      <c r="U742" s="13">
        <v>6013.8211999999994</v>
      </c>
    </row>
    <row r="743" spans="1:21">
      <c r="A743" s="9">
        <v>98103</v>
      </c>
      <c r="B743" t="s">
        <v>771</v>
      </c>
      <c r="C743" s="158">
        <v>6.1129993887000598E-4</v>
      </c>
      <c r="D743" s="158">
        <v>6.8299999999999958E-4</v>
      </c>
      <c r="E743" s="13">
        <v>262428.45</v>
      </c>
      <c r="F743" s="13">
        <v>823277.272</v>
      </c>
      <c r="G743" s="13">
        <v>-360511.72979999997</v>
      </c>
      <c r="H743" s="13"/>
      <c r="I743" s="13">
        <v>0</v>
      </c>
      <c r="J743" s="13">
        <v>0</v>
      </c>
      <c r="K743" s="13">
        <v>0</v>
      </c>
      <c r="L743" s="13">
        <v>0</v>
      </c>
      <c r="M743" s="13"/>
      <c r="N743" s="13">
        <v>39392.171999999999</v>
      </c>
      <c r="O743" s="13">
        <v>839263.55079999997</v>
      </c>
      <c r="P743" s="13">
        <v>0</v>
      </c>
      <c r="Q743" s="13">
        <v>52221</v>
      </c>
      <c r="R743" s="13"/>
      <c r="S743" s="13">
        <v>22602.206199999997</v>
      </c>
      <c r="T743" s="13">
        <v>-13088</v>
      </c>
      <c r="U743" s="13">
        <v>9514.2061999999969</v>
      </c>
    </row>
    <row r="744" spans="1:21">
      <c r="A744" s="9">
        <v>98107</v>
      </c>
      <c r="B744" t="s">
        <v>772</v>
      </c>
      <c r="C744" s="158">
        <v>1.1899998810000117E-5</v>
      </c>
      <c r="D744" s="158">
        <v>1.1999999999999994E-5</v>
      </c>
      <c r="E744" s="13">
        <v>9264.9999999999982</v>
      </c>
      <c r="F744" s="13">
        <v>14464.608</v>
      </c>
      <c r="G744" s="13">
        <v>-7017.9773999999998</v>
      </c>
      <c r="H744" s="13"/>
      <c r="I744" s="13">
        <v>0</v>
      </c>
      <c r="J744" s="13">
        <v>0</v>
      </c>
      <c r="K744" s="13">
        <v>0</v>
      </c>
      <c r="L744" s="13">
        <v>3555</v>
      </c>
      <c r="M744" s="13"/>
      <c r="N744" s="13">
        <v>766.83600000000001</v>
      </c>
      <c r="O744" s="13">
        <v>16337.7004</v>
      </c>
      <c r="P744" s="13">
        <v>0</v>
      </c>
      <c r="Q744" s="13">
        <v>0</v>
      </c>
      <c r="R744" s="13"/>
      <c r="S744" s="13">
        <v>439.99059999999997</v>
      </c>
      <c r="T744" s="13">
        <v>891</v>
      </c>
      <c r="U744" s="13">
        <v>1330.9906000000001</v>
      </c>
    </row>
    <row r="745" spans="1:21">
      <c r="A745" s="9">
        <v>98109</v>
      </c>
      <c r="B745" t="s">
        <v>773</v>
      </c>
      <c r="C745" s="158">
        <v>2.126999787300021E-4</v>
      </c>
      <c r="D745" s="158">
        <v>2.4699999999999988E-4</v>
      </c>
      <c r="E745" s="13">
        <v>105240.03000000001</v>
      </c>
      <c r="F745" s="13">
        <v>297729.848</v>
      </c>
      <c r="G745" s="13">
        <v>-125438.9742</v>
      </c>
      <c r="H745" s="13"/>
      <c r="I745" s="13">
        <v>0</v>
      </c>
      <c r="J745" s="13">
        <v>0</v>
      </c>
      <c r="K745" s="13">
        <v>0</v>
      </c>
      <c r="L745" s="13">
        <v>0</v>
      </c>
      <c r="M745" s="13"/>
      <c r="N745" s="13">
        <v>13706.387999999999</v>
      </c>
      <c r="O745" s="13">
        <v>292019.23320000002</v>
      </c>
      <c r="P745" s="13">
        <v>0</v>
      </c>
      <c r="Q745" s="13">
        <v>16048</v>
      </c>
      <c r="R745" s="13"/>
      <c r="S745" s="13">
        <v>7864.3697999999995</v>
      </c>
      <c r="T745" s="13">
        <v>-4022</v>
      </c>
      <c r="U745" s="13">
        <v>3842.3697999999995</v>
      </c>
    </row>
    <row r="746" spans="1:21">
      <c r="A746" s="9">
        <v>98111</v>
      </c>
      <c r="B746" t="s">
        <v>774</v>
      </c>
      <c r="C746" s="158">
        <v>1.0178998982100101E-3</v>
      </c>
      <c r="D746" s="158">
        <v>9.9599999999999927E-4</v>
      </c>
      <c r="E746" s="13">
        <v>371090.70298399997</v>
      </c>
      <c r="F746" s="13">
        <v>1200562.4639999999</v>
      </c>
      <c r="G746" s="13">
        <v>-600302.4534</v>
      </c>
      <c r="H746" s="13"/>
      <c r="I746" s="13">
        <v>0</v>
      </c>
      <c r="J746" s="13">
        <v>0</v>
      </c>
      <c r="K746" s="13">
        <v>0</v>
      </c>
      <c r="L746" s="13">
        <v>0</v>
      </c>
      <c r="M746" s="13"/>
      <c r="N746" s="13">
        <v>65593.475999999995</v>
      </c>
      <c r="O746" s="13">
        <v>1397491.1964</v>
      </c>
      <c r="P746" s="13">
        <v>0</v>
      </c>
      <c r="Q746" s="13">
        <v>3459</v>
      </c>
      <c r="R746" s="13"/>
      <c r="S746" s="13">
        <v>37635.834600000002</v>
      </c>
      <c r="T746" s="13">
        <v>-867</v>
      </c>
      <c r="U746" s="13">
        <v>36768.834600000002</v>
      </c>
    </row>
    <row r="747" spans="1:21">
      <c r="A747" s="9">
        <v>98113</v>
      </c>
      <c r="B747" t="s">
        <v>775</v>
      </c>
      <c r="C747" s="158">
        <v>3.889999611000038E-5</v>
      </c>
      <c r="D747" s="158">
        <v>3.9999999999999976E-5</v>
      </c>
      <c r="E747" s="13">
        <v>21832.850000000002</v>
      </c>
      <c r="F747" s="13">
        <v>48215.360000000001</v>
      </c>
      <c r="G747" s="13">
        <v>-22941.1194</v>
      </c>
      <c r="H747" s="13"/>
      <c r="I747" s="13">
        <v>0</v>
      </c>
      <c r="J747" s="13">
        <v>0</v>
      </c>
      <c r="K747" s="13">
        <v>0</v>
      </c>
      <c r="L747" s="13">
        <v>4118</v>
      </c>
      <c r="M747" s="13"/>
      <c r="N747" s="13">
        <v>2506.7159999999999</v>
      </c>
      <c r="O747" s="13">
        <v>53406.432399999998</v>
      </c>
      <c r="P747" s="13">
        <v>0</v>
      </c>
      <c r="Q747" s="13">
        <v>0</v>
      </c>
      <c r="R747" s="13"/>
      <c r="S747" s="13">
        <v>1438.2885999999999</v>
      </c>
      <c r="T747" s="13">
        <v>1032</v>
      </c>
      <c r="U747" s="13">
        <v>2470.2885999999999</v>
      </c>
    </row>
    <row r="748" spans="1:21">
      <c r="A748" s="9">
        <v>98121</v>
      </c>
      <c r="B748" t="s">
        <v>776</v>
      </c>
      <c r="C748" s="158">
        <v>2.2289997771000219E-4</v>
      </c>
      <c r="D748" s="158">
        <v>2.1799999999999988E-4</v>
      </c>
      <c r="E748" s="13">
        <v>90258.056263999999</v>
      </c>
      <c r="F748" s="13">
        <v>262773.712</v>
      </c>
      <c r="G748" s="13">
        <v>-131454.38339999999</v>
      </c>
      <c r="H748" s="13"/>
      <c r="I748" s="13">
        <v>0</v>
      </c>
      <c r="J748" s="13">
        <v>0</v>
      </c>
      <c r="K748" s="13">
        <v>0</v>
      </c>
      <c r="L748" s="13">
        <v>6540</v>
      </c>
      <c r="M748" s="13"/>
      <c r="N748" s="13">
        <v>14363.675999999999</v>
      </c>
      <c r="O748" s="13">
        <v>306022.97639999999</v>
      </c>
      <c r="P748" s="13">
        <v>0</v>
      </c>
      <c r="Q748" s="13">
        <v>0</v>
      </c>
      <c r="R748" s="13"/>
      <c r="S748" s="13">
        <v>8241.5046000000002</v>
      </c>
      <c r="T748" s="13">
        <v>1639</v>
      </c>
      <c r="U748" s="13">
        <v>9880.5046000000002</v>
      </c>
    </row>
    <row r="749" spans="1:21">
      <c r="A749" s="9">
        <v>98131</v>
      </c>
      <c r="B749" t="s">
        <v>777</v>
      </c>
      <c r="C749" s="158">
        <v>3.1899996810000314E-4</v>
      </c>
      <c r="D749" s="158">
        <v>3.3799999999999976E-4</v>
      </c>
      <c r="E749" s="13">
        <v>106547.943016</v>
      </c>
      <c r="F749" s="13">
        <v>407419.79199999996</v>
      </c>
      <c r="G749" s="13">
        <v>-188128.97399999999</v>
      </c>
      <c r="H749" s="13"/>
      <c r="I749" s="13">
        <v>0</v>
      </c>
      <c r="J749" s="13">
        <v>0</v>
      </c>
      <c r="K749" s="13">
        <v>0</v>
      </c>
      <c r="L749" s="13">
        <v>0</v>
      </c>
      <c r="M749" s="13"/>
      <c r="N749" s="13">
        <v>20556.36</v>
      </c>
      <c r="O749" s="13">
        <v>437960.20400000003</v>
      </c>
      <c r="P749" s="13">
        <v>0</v>
      </c>
      <c r="Q749" s="13">
        <v>33807</v>
      </c>
      <c r="R749" s="13"/>
      <c r="S749" s="13">
        <v>11794.706</v>
      </c>
      <c r="T749" s="13">
        <v>-8473</v>
      </c>
      <c r="U749" s="13">
        <v>3321.7060000000001</v>
      </c>
    </row>
    <row r="750" spans="1:21">
      <c r="A750" s="9">
        <v>98141</v>
      </c>
      <c r="B750" t="s">
        <v>778</v>
      </c>
      <c r="C750" s="158">
        <v>2.9079997092000288E-4</v>
      </c>
      <c r="D750" s="158">
        <v>3.1899999999999979E-4</v>
      </c>
      <c r="E750" s="13">
        <v>107555.47113600001</v>
      </c>
      <c r="F750" s="13">
        <v>384517.49599999998</v>
      </c>
      <c r="G750" s="13">
        <v>-171498.13680000001</v>
      </c>
      <c r="H750" s="13"/>
      <c r="I750" s="13">
        <v>0</v>
      </c>
      <c r="J750" s="13">
        <v>0</v>
      </c>
      <c r="K750" s="13">
        <v>0</v>
      </c>
      <c r="L750" s="13">
        <v>0</v>
      </c>
      <c r="M750" s="13"/>
      <c r="N750" s="13">
        <v>18739.152000000002</v>
      </c>
      <c r="O750" s="13">
        <v>399243.97280000005</v>
      </c>
      <c r="P750" s="13">
        <v>0</v>
      </c>
      <c r="Q750" s="13">
        <v>32965</v>
      </c>
      <c r="R750" s="13"/>
      <c r="S750" s="13">
        <v>10752.039200000001</v>
      </c>
      <c r="T750" s="13">
        <v>-8262</v>
      </c>
      <c r="U750" s="13">
        <v>2490.0392000000011</v>
      </c>
    </row>
    <row r="751" spans="1:21">
      <c r="A751" s="9">
        <v>98147</v>
      </c>
      <c r="B751" t="s">
        <v>779</v>
      </c>
      <c r="C751" s="158">
        <v>1.1199998880000111E-5</v>
      </c>
      <c r="D751" s="158">
        <v>1.0999999999999993E-5</v>
      </c>
      <c r="E751" s="13">
        <v>7974.4</v>
      </c>
      <c r="F751" s="13">
        <v>13259.224</v>
      </c>
      <c r="G751" s="13">
        <v>-6605.1552000000001</v>
      </c>
      <c r="H751" s="13"/>
      <c r="I751" s="13">
        <v>0</v>
      </c>
      <c r="J751" s="13">
        <v>0</v>
      </c>
      <c r="K751" s="13">
        <v>0</v>
      </c>
      <c r="L751" s="13">
        <v>3032</v>
      </c>
      <c r="M751" s="13"/>
      <c r="N751" s="13">
        <v>721.72799999999995</v>
      </c>
      <c r="O751" s="13">
        <v>15376.6592</v>
      </c>
      <c r="P751" s="13">
        <v>0</v>
      </c>
      <c r="Q751" s="13">
        <v>0</v>
      </c>
      <c r="R751" s="13"/>
      <c r="S751" s="13">
        <v>414.10879999999997</v>
      </c>
      <c r="T751" s="13">
        <v>760</v>
      </c>
      <c r="U751" s="13">
        <v>1174.1088</v>
      </c>
    </row>
    <row r="752" spans="1:21">
      <c r="A752" s="9">
        <v>98161</v>
      </c>
      <c r="B752" t="s">
        <v>780</v>
      </c>
      <c r="C752" s="158">
        <v>7.9999992000000781E-6</v>
      </c>
      <c r="D752" s="158">
        <v>7.9999999999999946E-6</v>
      </c>
      <c r="E752" s="13">
        <v>4573.0999999999995</v>
      </c>
      <c r="F752" s="13">
        <v>9643.0720000000001</v>
      </c>
      <c r="G752" s="13">
        <v>-4717.9679999999998</v>
      </c>
      <c r="H752" s="13"/>
      <c r="I752" s="13">
        <v>0</v>
      </c>
      <c r="J752" s="13">
        <v>0</v>
      </c>
      <c r="K752" s="13">
        <v>0</v>
      </c>
      <c r="L752" s="13">
        <v>1133</v>
      </c>
      <c r="M752" s="13"/>
      <c r="N752" s="13">
        <v>515.52</v>
      </c>
      <c r="O752" s="13">
        <v>10983.328</v>
      </c>
      <c r="P752" s="13">
        <v>0</v>
      </c>
      <c r="Q752" s="13">
        <v>0</v>
      </c>
      <c r="R752" s="13"/>
      <c r="S752" s="13">
        <v>295.79199999999997</v>
      </c>
      <c r="T752" s="13">
        <v>284</v>
      </c>
      <c r="U752" s="13">
        <v>579.79199999999992</v>
      </c>
    </row>
    <row r="753" spans="1:21">
      <c r="A753" s="9">
        <v>98201</v>
      </c>
      <c r="B753" t="s">
        <v>781</v>
      </c>
      <c r="C753" s="158">
        <v>3.03189969681003E-3</v>
      </c>
      <c r="D753" s="158">
        <v>3.0299999999999984E-3</v>
      </c>
      <c r="E753" s="13">
        <v>1170977.2547839999</v>
      </c>
      <c r="F753" s="13">
        <v>3652313.52</v>
      </c>
      <c r="G753" s="13">
        <v>-1788050.8974000001</v>
      </c>
      <c r="H753" s="13"/>
      <c r="I753" s="13">
        <v>0</v>
      </c>
      <c r="J753" s="13">
        <v>0</v>
      </c>
      <c r="K753" s="13">
        <v>0</v>
      </c>
      <c r="L753" s="13">
        <v>0</v>
      </c>
      <c r="M753" s="13"/>
      <c r="N753" s="13">
        <v>195375.636</v>
      </c>
      <c r="O753" s="13">
        <v>4162544.0204000003</v>
      </c>
      <c r="P753" s="13">
        <v>0</v>
      </c>
      <c r="Q753" s="13">
        <v>18845</v>
      </c>
      <c r="R753" s="13"/>
      <c r="S753" s="13">
        <v>112101.4706</v>
      </c>
      <c r="T753" s="13">
        <v>-4723</v>
      </c>
      <c r="U753" s="13">
        <v>107378.4706</v>
      </c>
    </row>
    <row r="754" spans="1:21">
      <c r="A754" s="9">
        <v>98205</v>
      </c>
      <c r="B754" t="s">
        <v>782</v>
      </c>
      <c r="C754" s="158">
        <v>5.6899994310000565E-5</v>
      </c>
      <c r="D754" s="158">
        <v>5.9999999999999974E-5</v>
      </c>
      <c r="E754" s="13">
        <v>27145.540000000008</v>
      </c>
      <c r="F754" s="13">
        <v>72323.040000000008</v>
      </c>
      <c r="G754" s="13">
        <v>-33556.547400000003</v>
      </c>
      <c r="H754" s="13"/>
      <c r="I754" s="13">
        <v>0</v>
      </c>
      <c r="J754" s="13">
        <v>0</v>
      </c>
      <c r="K754" s="13">
        <v>0</v>
      </c>
      <c r="L754" s="13">
        <v>758</v>
      </c>
      <c r="M754" s="13"/>
      <c r="N754" s="13">
        <v>3666.636</v>
      </c>
      <c r="O754" s="13">
        <v>78118.920400000003</v>
      </c>
      <c r="P754" s="13">
        <v>0</v>
      </c>
      <c r="Q754" s="13">
        <v>0</v>
      </c>
      <c r="R754" s="13"/>
      <c r="S754" s="13">
        <v>2103.8206</v>
      </c>
      <c r="T754" s="13">
        <v>190</v>
      </c>
      <c r="U754" s="13">
        <v>2293.8206</v>
      </c>
    </row>
    <row r="755" spans="1:21">
      <c r="A755" s="9">
        <v>98211</v>
      </c>
      <c r="B755" t="s">
        <v>783</v>
      </c>
      <c r="C755" s="158">
        <v>9.6869990313000953E-4</v>
      </c>
      <c r="D755" s="158">
        <v>9.4399999999999953E-4</v>
      </c>
      <c r="E755" s="13">
        <v>327525.03463999997</v>
      </c>
      <c r="F755" s="13">
        <v>1137882.496</v>
      </c>
      <c r="G755" s="13">
        <v>-571286.95019999996</v>
      </c>
      <c r="H755" s="13"/>
      <c r="I755" s="13">
        <v>0</v>
      </c>
      <c r="J755" s="13">
        <v>0</v>
      </c>
      <c r="K755" s="13">
        <v>0</v>
      </c>
      <c r="L755" s="13">
        <v>0</v>
      </c>
      <c r="M755" s="13"/>
      <c r="N755" s="13">
        <v>62423.027999999998</v>
      </c>
      <c r="O755" s="13">
        <v>1329943.7291999999</v>
      </c>
      <c r="P755" s="13">
        <v>0</v>
      </c>
      <c r="Q755" s="13">
        <v>20066</v>
      </c>
      <c r="R755" s="13"/>
      <c r="S755" s="13">
        <v>35816.713799999998</v>
      </c>
      <c r="T755" s="13">
        <v>-5029</v>
      </c>
      <c r="U755" s="13">
        <v>30787.713799999998</v>
      </c>
    </row>
    <row r="756" spans="1:21">
      <c r="A756" s="9">
        <v>98218</v>
      </c>
      <c r="B756" t="s">
        <v>784</v>
      </c>
      <c r="C756" s="158">
        <v>1.2999998700000127E-5</v>
      </c>
      <c r="D756" s="158">
        <v>1.5999999999999989E-5</v>
      </c>
      <c r="E756" s="13">
        <v>6270.48</v>
      </c>
      <c r="F756" s="13">
        <v>19286.144</v>
      </c>
      <c r="G756" s="13">
        <v>-7666.6979999999994</v>
      </c>
      <c r="H756" s="13"/>
      <c r="I756" s="13">
        <v>0</v>
      </c>
      <c r="J756" s="13">
        <v>0</v>
      </c>
      <c r="K756" s="13">
        <v>0</v>
      </c>
      <c r="L756" s="13">
        <v>0</v>
      </c>
      <c r="M756" s="13"/>
      <c r="N756" s="13">
        <v>837.71999999999991</v>
      </c>
      <c r="O756" s="13">
        <v>17847.907999999999</v>
      </c>
      <c r="P756" s="13">
        <v>0</v>
      </c>
      <c r="Q756" s="13">
        <v>1983</v>
      </c>
      <c r="R756" s="13"/>
      <c r="S756" s="13">
        <v>480.66199999999998</v>
      </c>
      <c r="T756" s="13">
        <v>-497</v>
      </c>
      <c r="U756" s="13">
        <v>-16.338000000000022</v>
      </c>
    </row>
    <row r="757" spans="1:21">
      <c r="A757" s="9">
        <v>98221</v>
      </c>
      <c r="B757" t="s">
        <v>785</v>
      </c>
      <c r="C757" s="158">
        <v>1.8599998140000187E-5</v>
      </c>
      <c r="D757" s="158">
        <v>1.9999999999999988E-5</v>
      </c>
      <c r="E757" s="13">
        <v>9031.6799999999985</v>
      </c>
      <c r="F757" s="13">
        <v>24107.68</v>
      </c>
      <c r="G757" s="13">
        <v>-10969.275600000001</v>
      </c>
      <c r="H757" s="13"/>
      <c r="I757" s="13">
        <v>0</v>
      </c>
      <c r="J757" s="13">
        <v>0</v>
      </c>
      <c r="K757" s="13">
        <v>0</v>
      </c>
      <c r="L757" s="13">
        <v>4</v>
      </c>
      <c r="M757" s="13"/>
      <c r="N757" s="13">
        <v>1198.5840000000001</v>
      </c>
      <c r="O757" s="13">
        <v>25536.2376</v>
      </c>
      <c r="P757" s="13">
        <v>0</v>
      </c>
      <c r="Q757" s="13">
        <v>0</v>
      </c>
      <c r="R757" s="13"/>
      <c r="S757" s="13">
        <v>687.71640000000002</v>
      </c>
      <c r="T757" s="13">
        <v>1</v>
      </c>
      <c r="U757" s="13">
        <v>688.71640000000002</v>
      </c>
    </row>
    <row r="758" spans="1:21">
      <c r="A758" s="9">
        <v>98231</v>
      </c>
      <c r="B758" t="s">
        <v>786</v>
      </c>
      <c r="C758" s="158">
        <v>3.3599996640000334E-5</v>
      </c>
      <c r="D758" s="158">
        <v>4.0999999999999973E-5</v>
      </c>
      <c r="E758" s="13">
        <v>9253.3810640000011</v>
      </c>
      <c r="F758" s="13">
        <v>49420.743999999999</v>
      </c>
      <c r="G758" s="13">
        <v>-19815.4656</v>
      </c>
      <c r="H758" s="13"/>
      <c r="I758" s="13">
        <v>0</v>
      </c>
      <c r="J758" s="13">
        <v>0</v>
      </c>
      <c r="K758" s="13">
        <v>0</v>
      </c>
      <c r="L758" s="13">
        <v>0</v>
      </c>
      <c r="M758" s="13"/>
      <c r="N758" s="13">
        <v>2165.1839999999997</v>
      </c>
      <c r="O758" s="13">
        <v>46129.977599999998</v>
      </c>
      <c r="P758" s="13">
        <v>0</v>
      </c>
      <c r="Q758" s="13">
        <v>10342</v>
      </c>
      <c r="R758" s="13"/>
      <c r="S758" s="13">
        <v>1242.3263999999999</v>
      </c>
      <c r="T758" s="13">
        <v>-2592</v>
      </c>
      <c r="U758" s="13">
        <v>-1349.6736000000001</v>
      </c>
    </row>
    <row r="759" spans="1:21">
      <c r="A759" s="9">
        <v>98237</v>
      </c>
      <c r="B759" t="s">
        <v>787</v>
      </c>
      <c r="C759" s="158">
        <v>3.1999996800000313E-6</v>
      </c>
      <c r="D759" s="158">
        <v>2.9999999999999984E-6</v>
      </c>
      <c r="E759" s="13">
        <v>2370.0299999999997</v>
      </c>
      <c r="F759" s="13">
        <v>3616.152</v>
      </c>
      <c r="G759" s="13">
        <v>-1887.1871999999998</v>
      </c>
      <c r="H759" s="13"/>
      <c r="I759" s="13">
        <v>0</v>
      </c>
      <c r="J759" s="13">
        <v>0</v>
      </c>
      <c r="K759" s="13">
        <v>0</v>
      </c>
      <c r="L759" s="13">
        <v>1077</v>
      </c>
      <c r="M759" s="13"/>
      <c r="N759" s="13">
        <v>206.208</v>
      </c>
      <c r="O759" s="13">
        <v>4393.3311999999996</v>
      </c>
      <c r="P759" s="13">
        <v>0</v>
      </c>
      <c r="Q759" s="13">
        <v>0</v>
      </c>
      <c r="R759" s="13"/>
      <c r="S759" s="13">
        <v>118.3168</v>
      </c>
      <c r="T759" s="13">
        <v>270</v>
      </c>
      <c r="U759" s="13">
        <v>388.3168</v>
      </c>
    </row>
    <row r="760" spans="1:21">
      <c r="A760" s="9">
        <v>98241</v>
      </c>
      <c r="B760" t="s">
        <v>788</v>
      </c>
      <c r="C760" s="158">
        <v>1.4699998530000146E-5</v>
      </c>
      <c r="D760" s="158">
        <v>7.9999999999999946E-6</v>
      </c>
      <c r="E760" s="13">
        <v>7281.04</v>
      </c>
      <c r="F760" s="13">
        <v>9643.0720000000001</v>
      </c>
      <c r="G760" s="13">
        <v>-8669.2662</v>
      </c>
      <c r="H760" s="13"/>
      <c r="I760" s="13">
        <v>0</v>
      </c>
      <c r="J760" s="13">
        <v>0</v>
      </c>
      <c r="K760" s="13">
        <v>0</v>
      </c>
      <c r="L760" s="13">
        <v>7637</v>
      </c>
      <c r="M760" s="13"/>
      <c r="N760" s="13">
        <v>947.26800000000003</v>
      </c>
      <c r="O760" s="13">
        <v>20181.8652</v>
      </c>
      <c r="P760" s="13">
        <v>0</v>
      </c>
      <c r="Q760" s="13">
        <v>0</v>
      </c>
      <c r="R760" s="13"/>
      <c r="S760" s="13">
        <v>543.51779999999997</v>
      </c>
      <c r="T760" s="13">
        <v>1914</v>
      </c>
      <c r="U760" s="13">
        <v>2457.5178000000001</v>
      </c>
    </row>
    <row r="761" spans="1:21">
      <c r="A761" s="9">
        <v>98251</v>
      </c>
      <c r="B761" t="s">
        <v>789</v>
      </c>
      <c r="C761" s="158">
        <v>2.8999997100000286E-6</v>
      </c>
      <c r="D761" s="158">
        <v>2.9999999999999984E-6</v>
      </c>
      <c r="E761" s="13">
        <v>1855.8800000000003</v>
      </c>
      <c r="F761" s="13">
        <v>3616.152</v>
      </c>
      <c r="G761" s="13">
        <v>-1710.2634</v>
      </c>
      <c r="H761" s="13"/>
      <c r="I761" s="13">
        <v>0</v>
      </c>
      <c r="J761" s="13">
        <v>0</v>
      </c>
      <c r="K761" s="13">
        <v>0</v>
      </c>
      <c r="L761" s="13">
        <v>475</v>
      </c>
      <c r="M761" s="13"/>
      <c r="N761" s="13">
        <v>186.876</v>
      </c>
      <c r="O761" s="13">
        <v>3981.4564</v>
      </c>
      <c r="P761" s="13">
        <v>0</v>
      </c>
      <c r="Q761" s="13">
        <v>0</v>
      </c>
      <c r="R761" s="13"/>
      <c r="S761" s="13">
        <v>107.22460000000001</v>
      </c>
      <c r="T761" s="13">
        <v>119</v>
      </c>
      <c r="U761" s="13">
        <v>226.22460000000001</v>
      </c>
    </row>
    <row r="762" spans="1:21">
      <c r="A762" s="9">
        <v>98261</v>
      </c>
      <c r="B762" t="s">
        <v>790</v>
      </c>
      <c r="C762" s="158">
        <v>3.0599996940000296E-5</v>
      </c>
      <c r="D762" s="158">
        <v>3.1999999999999978E-5</v>
      </c>
      <c r="E762" s="13">
        <v>13859.089999999997</v>
      </c>
      <c r="F762" s="13">
        <v>38572.288</v>
      </c>
      <c r="G762" s="13">
        <v>-18046.227599999998</v>
      </c>
      <c r="H762" s="13"/>
      <c r="I762" s="13">
        <v>0</v>
      </c>
      <c r="J762" s="13">
        <v>0</v>
      </c>
      <c r="K762" s="13">
        <v>0</v>
      </c>
      <c r="L762" s="13">
        <v>76</v>
      </c>
      <c r="M762" s="13"/>
      <c r="N762" s="13">
        <v>1971.8639999999998</v>
      </c>
      <c r="O762" s="13">
        <v>42011.229599999999</v>
      </c>
      <c r="P762" s="13">
        <v>0</v>
      </c>
      <c r="Q762" s="13">
        <v>0</v>
      </c>
      <c r="R762" s="13"/>
      <c r="S762" s="13">
        <v>1131.4043999999999</v>
      </c>
      <c r="T762" s="13">
        <v>19</v>
      </c>
      <c r="U762" s="13">
        <v>1150.4043999999999</v>
      </c>
    </row>
    <row r="763" spans="1:21">
      <c r="A763" s="9">
        <v>98271</v>
      </c>
      <c r="B763" t="s">
        <v>791</v>
      </c>
      <c r="C763" s="158">
        <v>2.8999997100000286E-6</v>
      </c>
      <c r="D763" s="158">
        <v>2.9999999999999984E-6</v>
      </c>
      <c r="E763" s="13">
        <v>3630.4099999999989</v>
      </c>
      <c r="F763" s="13">
        <v>3616.152</v>
      </c>
      <c r="G763" s="13">
        <v>-1710.2634</v>
      </c>
      <c r="H763" s="13"/>
      <c r="I763" s="13">
        <v>0</v>
      </c>
      <c r="J763" s="13">
        <v>0</v>
      </c>
      <c r="K763" s="13">
        <v>0</v>
      </c>
      <c r="L763" s="13">
        <v>1891</v>
      </c>
      <c r="M763" s="13"/>
      <c r="N763" s="13">
        <v>186.876</v>
      </c>
      <c r="O763" s="13">
        <v>3981.4564</v>
      </c>
      <c r="P763" s="13">
        <v>0</v>
      </c>
      <c r="Q763" s="13">
        <v>0</v>
      </c>
      <c r="R763" s="13"/>
      <c r="S763" s="13">
        <v>107.22460000000001</v>
      </c>
      <c r="T763" s="13">
        <v>474</v>
      </c>
      <c r="U763" s="13">
        <v>581.22460000000001</v>
      </c>
    </row>
    <row r="764" spans="1:21">
      <c r="A764" s="9">
        <v>98301</v>
      </c>
      <c r="B764" t="s">
        <v>792</v>
      </c>
      <c r="C764" s="158">
        <v>1.6692998330700166E-3</v>
      </c>
      <c r="D764" s="158">
        <v>1.738999999999999E-3</v>
      </c>
      <c r="E764" s="13">
        <v>703575.47708799993</v>
      </c>
      <c r="F764" s="13">
        <v>2096162.7760000001</v>
      </c>
      <c r="G764" s="13">
        <v>-984462.99780000001</v>
      </c>
      <c r="H764" s="13"/>
      <c r="I764" s="13">
        <v>0</v>
      </c>
      <c r="J764" s="13">
        <v>0</v>
      </c>
      <c r="K764" s="13">
        <v>0</v>
      </c>
      <c r="L764" s="13">
        <v>0</v>
      </c>
      <c r="M764" s="13"/>
      <c r="N764" s="13">
        <v>107569.69200000001</v>
      </c>
      <c r="O764" s="13">
        <v>2291808.6787999999</v>
      </c>
      <c r="P764" s="13">
        <v>0</v>
      </c>
      <c r="Q764" s="13">
        <v>31501</v>
      </c>
      <c r="R764" s="13"/>
      <c r="S764" s="13">
        <v>61720.698200000006</v>
      </c>
      <c r="T764" s="13">
        <v>-7895</v>
      </c>
      <c r="U764" s="13">
        <v>53825.698200000006</v>
      </c>
    </row>
    <row r="765" spans="1:21">
      <c r="A765" s="9">
        <v>98304</v>
      </c>
      <c r="B765" t="s">
        <v>793</v>
      </c>
      <c r="C765" s="158">
        <v>2.4999997500000248E-5</v>
      </c>
      <c r="D765" s="158">
        <v>2.5999999999999981E-5</v>
      </c>
      <c r="E765" s="13">
        <v>11360.349999999999</v>
      </c>
      <c r="F765" s="13">
        <v>31339.983999999997</v>
      </c>
      <c r="G765" s="13">
        <v>-14743.650000000001</v>
      </c>
      <c r="H765" s="13"/>
      <c r="I765" s="13">
        <v>0</v>
      </c>
      <c r="J765" s="13">
        <v>0</v>
      </c>
      <c r="K765" s="13">
        <v>0</v>
      </c>
      <c r="L765" s="13">
        <v>227</v>
      </c>
      <c r="M765" s="13"/>
      <c r="N765" s="13">
        <v>1611</v>
      </c>
      <c r="O765" s="13">
        <v>34322.9</v>
      </c>
      <c r="P765" s="13">
        <v>0</v>
      </c>
      <c r="Q765" s="13">
        <v>0</v>
      </c>
      <c r="R765" s="13"/>
      <c r="S765" s="13">
        <v>924.35</v>
      </c>
      <c r="T765" s="13">
        <v>57</v>
      </c>
      <c r="U765" s="13">
        <v>981.35</v>
      </c>
    </row>
    <row r="766" spans="1:21">
      <c r="A766" s="9">
        <v>98308</v>
      </c>
      <c r="B766" t="s">
        <v>794</v>
      </c>
      <c r="C766" s="158">
        <v>2.6399997360000261E-5</v>
      </c>
      <c r="D766" s="158">
        <v>2.5999999999999981E-5</v>
      </c>
      <c r="E766" s="13">
        <v>15878.280000000004</v>
      </c>
      <c r="F766" s="13">
        <v>31339.983999999997</v>
      </c>
      <c r="G766" s="13">
        <v>-15569.294400000001</v>
      </c>
      <c r="H766" s="13"/>
      <c r="I766" s="13">
        <v>0</v>
      </c>
      <c r="J766" s="13">
        <v>0</v>
      </c>
      <c r="K766" s="13">
        <v>0</v>
      </c>
      <c r="L766" s="13">
        <v>4752</v>
      </c>
      <c r="M766" s="13"/>
      <c r="N766" s="13">
        <v>1701.2160000000001</v>
      </c>
      <c r="O766" s="13">
        <v>36244.982400000001</v>
      </c>
      <c r="P766" s="13">
        <v>0</v>
      </c>
      <c r="Q766" s="13">
        <v>0</v>
      </c>
      <c r="R766" s="13"/>
      <c r="S766" s="13">
        <v>976.11360000000002</v>
      </c>
      <c r="T766" s="13">
        <v>1191</v>
      </c>
      <c r="U766" s="13">
        <v>2167.1136000000001</v>
      </c>
    </row>
    <row r="767" spans="1:21">
      <c r="A767" s="9">
        <v>98311</v>
      </c>
      <c r="B767" t="s">
        <v>795</v>
      </c>
      <c r="C767" s="158">
        <v>1.1290998870900112E-3</v>
      </c>
      <c r="D767" s="158">
        <v>1.0479999999999995E-3</v>
      </c>
      <c r="E767" s="13">
        <v>411728.97566400003</v>
      </c>
      <c r="F767" s="13">
        <v>1263242.432</v>
      </c>
      <c r="G767" s="13">
        <v>-665882.20860000001</v>
      </c>
      <c r="H767" s="13"/>
      <c r="I767" s="13">
        <v>0</v>
      </c>
      <c r="J767" s="13">
        <v>0</v>
      </c>
      <c r="K767" s="13">
        <v>0</v>
      </c>
      <c r="L767" s="13">
        <v>50996</v>
      </c>
      <c r="M767" s="13"/>
      <c r="N767" s="13">
        <v>72759.203999999998</v>
      </c>
      <c r="O767" s="13">
        <v>1550159.4556</v>
      </c>
      <c r="P767" s="13">
        <v>0</v>
      </c>
      <c r="Q767" s="13">
        <v>0</v>
      </c>
      <c r="R767" s="13"/>
      <c r="S767" s="13">
        <v>41747.343400000005</v>
      </c>
      <c r="T767" s="13">
        <v>12781</v>
      </c>
      <c r="U767" s="13">
        <v>54528.343400000005</v>
      </c>
    </row>
    <row r="768" spans="1:21">
      <c r="A768" s="9">
        <v>98313</v>
      </c>
      <c r="B768" t="s">
        <v>796</v>
      </c>
      <c r="C768" s="158">
        <v>2.5749997425000257E-4</v>
      </c>
      <c r="D768" s="158">
        <v>2.6999999999999984E-4</v>
      </c>
      <c r="E768" s="13">
        <v>116414.71</v>
      </c>
      <c r="F768" s="13">
        <v>325453.68</v>
      </c>
      <c r="G768" s="13">
        <v>-151859.595</v>
      </c>
      <c r="H768" s="13"/>
      <c r="I768" s="13">
        <v>0</v>
      </c>
      <c r="J768" s="13">
        <v>0</v>
      </c>
      <c r="K768" s="13">
        <v>0</v>
      </c>
      <c r="L768" s="13">
        <v>0</v>
      </c>
      <c r="M768" s="13"/>
      <c r="N768" s="13">
        <v>16593.300000000003</v>
      </c>
      <c r="O768" s="13">
        <v>353525.87000000005</v>
      </c>
      <c r="P768" s="13">
        <v>0</v>
      </c>
      <c r="Q768" s="13">
        <v>239</v>
      </c>
      <c r="R768" s="13"/>
      <c r="S768" s="13">
        <v>9520.8050000000003</v>
      </c>
      <c r="T768" s="13">
        <v>-60</v>
      </c>
      <c r="U768" s="13">
        <v>9460.8050000000003</v>
      </c>
    </row>
    <row r="769" spans="1:21">
      <c r="A769" s="9">
        <v>98321</v>
      </c>
      <c r="B769" t="s">
        <v>797</v>
      </c>
      <c r="C769" s="158">
        <v>2.919999708000029E-5</v>
      </c>
      <c r="D769" s="158">
        <v>2.1999999999999986E-5</v>
      </c>
      <c r="E769" s="13">
        <v>10685.909503999999</v>
      </c>
      <c r="F769" s="13">
        <v>26518.448</v>
      </c>
      <c r="G769" s="13">
        <v>-17220.583200000001</v>
      </c>
      <c r="H769" s="13"/>
      <c r="I769" s="13">
        <v>0</v>
      </c>
      <c r="J769" s="13">
        <v>0</v>
      </c>
      <c r="K769" s="13">
        <v>0</v>
      </c>
      <c r="L769" s="13">
        <v>6268</v>
      </c>
      <c r="M769" s="13"/>
      <c r="N769" s="13">
        <v>1881.6480000000001</v>
      </c>
      <c r="O769" s="13">
        <v>40089.147199999999</v>
      </c>
      <c r="P769" s="13">
        <v>0</v>
      </c>
      <c r="Q769" s="13">
        <v>0</v>
      </c>
      <c r="R769" s="13"/>
      <c r="S769" s="13">
        <v>1079.6408000000001</v>
      </c>
      <c r="T769" s="13">
        <v>1571</v>
      </c>
      <c r="U769" s="13">
        <v>2650.6408000000001</v>
      </c>
    </row>
    <row r="770" spans="1:21">
      <c r="A770" s="9">
        <v>98331</v>
      </c>
      <c r="B770" t="s">
        <v>798</v>
      </c>
      <c r="C770" s="158">
        <v>9.5999990400000943E-6</v>
      </c>
      <c r="D770" s="158">
        <v>1.1999999999999994E-5</v>
      </c>
      <c r="E770" s="13">
        <v>6017.7500000000009</v>
      </c>
      <c r="F770" s="13">
        <v>14464.608</v>
      </c>
      <c r="G770" s="13">
        <v>-5661.5616</v>
      </c>
      <c r="H770" s="13"/>
      <c r="I770" s="13">
        <v>0</v>
      </c>
      <c r="J770" s="13">
        <v>0</v>
      </c>
      <c r="K770" s="13">
        <v>0</v>
      </c>
      <c r="L770" s="13">
        <v>0</v>
      </c>
      <c r="M770" s="13"/>
      <c r="N770" s="13">
        <v>618.62400000000002</v>
      </c>
      <c r="O770" s="13">
        <v>13179.9936</v>
      </c>
      <c r="P770" s="13">
        <v>0</v>
      </c>
      <c r="Q770" s="13">
        <v>531</v>
      </c>
      <c r="R770" s="13"/>
      <c r="S770" s="13">
        <v>354.9504</v>
      </c>
      <c r="T770" s="13">
        <v>-133</v>
      </c>
      <c r="U770" s="13">
        <v>221.9504</v>
      </c>
    </row>
    <row r="771" spans="1:21">
      <c r="A771" s="9">
        <v>98401</v>
      </c>
      <c r="B771" t="s">
        <v>799</v>
      </c>
      <c r="C771" s="158">
        <v>2.7179997282000268E-3</v>
      </c>
      <c r="D771" s="158">
        <v>2.7859999999999985E-3</v>
      </c>
      <c r="E771" s="13">
        <v>1170225.730584</v>
      </c>
      <c r="F771" s="13">
        <v>3358199.824</v>
      </c>
      <c r="G771" s="13">
        <v>-1602929.628</v>
      </c>
      <c r="H771" s="13"/>
      <c r="I771" s="13">
        <v>0</v>
      </c>
      <c r="J771" s="13">
        <v>0</v>
      </c>
      <c r="K771" s="13">
        <v>0</v>
      </c>
      <c r="L771" s="13">
        <v>12261</v>
      </c>
      <c r="M771" s="13"/>
      <c r="N771" s="13">
        <v>175147.91999999998</v>
      </c>
      <c r="O771" s="13">
        <v>3731585.6880000001</v>
      </c>
      <c r="P771" s="13">
        <v>0</v>
      </c>
      <c r="Q771" s="13">
        <v>0</v>
      </c>
      <c r="R771" s="13"/>
      <c r="S771" s="13">
        <v>100495.33199999999</v>
      </c>
      <c r="T771" s="13">
        <v>3073</v>
      </c>
      <c r="U771" s="13">
        <v>103568.33199999999</v>
      </c>
    </row>
    <row r="772" spans="1:21">
      <c r="A772" s="9">
        <v>98411</v>
      </c>
      <c r="B772" t="s">
        <v>800</v>
      </c>
      <c r="C772" s="158">
        <v>2.0038997996100196E-3</v>
      </c>
      <c r="D772" s="158">
        <v>1.968999999999999E-3</v>
      </c>
      <c r="E772" s="13">
        <v>769058.87199999997</v>
      </c>
      <c r="F772" s="13">
        <v>2373401.0959999999</v>
      </c>
      <c r="G772" s="13">
        <v>-1181792.0093999999</v>
      </c>
      <c r="H772" s="13"/>
      <c r="I772" s="13">
        <v>0</v>
      </c>
      <c r="J772" s="13">
        <v>0</v>
      </c>
      <c r="K772" s="13">
        <v>0</v>
      </c>
      <c r="L772" s="13">
        <v>16064</v>
      </c>
      <c r="M772" s="13"/>
      <c r="N772" s="13">
        <v>129131.31599999999</v>
      </c>
      <c r="O772" s="13">
        <v>2751186.3723999998</v>
      </c>
      <c r="P772" s="13">
        <v>0</v>
      </c>
      <c r="Q772" s="13">
        <v>0</v>
      </c>
      <c r="R772" s="13"/>
      <c r="S772" s="13">
        <v>74092.198599999989</v>
      </c>
      <c r="T772" s="13">
        <v>4026</v>
      </c>
      <c r="U772" s="13">
        <v>78118.198599999989</v>
      </c>
    </row>
    <row r="773" spans="1:21">
      <c r="A773" s="9">
        <v>98417</v>
      </c>
      <c r="B773" t="s">
        <v>801</v>
      </c>
      <c r="C773" s="158">
        <v>2.7699997230000275E-5</v>
      </c>
      <c r="D773" s="158">
        <v>2.8999999999999983E-5</v>
      </c>
      <c r="E773" s="13">
        <v>10367.239999999998</v>
      </c>
      <c r="F773" s="13">
        <v>34956.135999999999</v>
      </c>
      <c r="G773" s="13">
        <v>-16335.9642</v>
      </c>
      <c r="H773" s="13"/>
      <c r="I773" s="13">
        <v>0</v>
      </c>
      <c r="J773" s="13">
        <v>0</v>
      </c>
      <c r="K773" s="13">
        <v>0</v>
      </c>
      <c r="L773" s="13">
        <v>0</v>
      </c>
      <c r="M773" s="13"/>
      <c r="N773" s="13">
        <v>1784.9879999999998</v>
      </c>
      <c r="O773" s="13">
        <v>38029.773199999996</v>
      </c>
      <c r="P773" s="13">
        <v>0</v>
      </c>
      <c r="Q773" s="13">
        <v>1708</v>
      </c>
      <c r="R773" s="13"/>
      <c r="S773" s="13">
        <v>1024.1797999999999</v>
      </c>
      <c r="T773" s="13">
        <v>-428</v>
      </c>
      <c r="U773" s="13">
        <v>596.17979999999989</v>
      </c>
    </row>
    <row r="774" spans="1:21">
      <c r="A774" s="9">
        <v>98421</v>
      </c>
      <c r="B774" t="s">
        <v>802</v>
      </c>
      <c r="C774" s="158">
        <v>9.2299990770000905E-5</v>
      </c>
      <c r="D774" s="158">
        <v>1.0099999999999993E-4</v>
      </c>
      <c r="E774" s="13">
        <v>43711.487104</v>
      </c>
      <c r="F774" s="13">
        <v>121743.784</v>
      </c>
      <c r="G774" s="13">
        <v>-54433.555799999995</v>
      </c>
      <c r="H774" s="13"/>
      <c r="I774" s="13">
        <v>0</v>
      </c>
      <c r="J774" s="13">
        <v>0</v>
      </c>
      <c r="K774" s="13">
        <v>0</v>
      </c>
      <c r="L774" s="13">
        <v>0</v>
      </c>
      <c r="M774" s="13"/>
      <c r="N774" s="13">
        <v>5947.8119999999999</v>
      </c>
      <c r="O774" s="13">
        <v>126720.14679999999</v>
      </c>
      <c r="P774" s="13">
        <v>0</v>
      </c>
      <c r="Q774" s="13">
        <v>2570</v>
      </c>
      <c r="R774" s="13"/>
      <c r="S774" s="13">
        <v>3412.7001999999998</v>
      </c>
      <c r="T774" s="13">
        <v>-644</v>
      </c>
      <c r="U774" s="13">
        <v>2768.7001999999998</v>
      </c>
    </row>
    <row r="775" spans="1:21">
      <c r="A775" s="9">
        <v>98427</v>
      </c>
      <c r="B775" t="s">
        <v>803</v>
      </c>
      <c r="C775" s="158">
        <v>5.5999994400000553E-6</v>
      </c>
      <c r="D775" s="158">
        <v>5.9999999999999968E-6</v>
      </c>
      <c r="E775" s="13">
        <v>3046.8099999999995</v>
      </c>
      <c r="F775" s="13">
        <v>7232.3040000000001</v>
      </c>
      <c r="G775" s="13">
        <v>-3302.5776000000001</v>
      </c>
      <c r="H775" s="13"/>
      <c r="I775" s="13">
        <v>0</v>
      </c>
      <c r="J775" s="13">
        <v>0</v>
      </c>
      <c r="K775" s="13">
        <v>0</v>
      </c>
      <c r="L775" s="13">
        <v>283</v>
      </c>
      <c r="M775" s="13"/>
      <c r="N775" s="13">
        <v>360.86399999999998</v>
      </c>
      <c r="O775" s="13">
        <v>7688.3296</v>
      </c>
      <c r="P775" s="13">
        <v>0</v>
      </c>
      <c r="Q775" s="13">
        <v>0</v>
      </c>
      <c r="R775" s="13"/>
      <c r="S775" s="13">
        <v>207.05439999999999</v>
      </c>
      <c r="T775" s="13">
        <v>71</v>
      </c>
      <c r="U775" s="13">
        <v>278.05439999999999</v>
      </c>
    </row>
    <row r="776" spans="1:21">
      <c r="A776" s="9">
        <v>98431</v>
      </c>
      <c r="B776" t="s">
        <v>804</v>
      </c>
      <c r="C776" s="158">
        <v>2.0969997903000207E-4</v>
      </c>
      <c r="D776" s="158">
        <v>1.9399999999999986E-4</v>
      </c>
      <c r="E776" s="13">
        <v>70137.754720000012</v>
      </c>
      <c r="F776" s="13">
        <v>233844.49599999998</v>
      </c>
      <c r="G776" s="13">
        <v>-123669.7362</v>
      </c>
      <c r="H776" s="13"/>
      <c r="I776" s="13">
        <v>0</v>
      </c>
      <c r="J776" s="13">
        <v>0</v>
      </c>
      <c r="K776" s="13">
        <v>0</v>
      </c>
      <c r="L776" s="13">
        <v>5023</v>
      </c>
      <c r="M776" s="13"/>
      <c r="N776" s="13">
        <v>13513.067999999999</v>
      </c>
      <c r="O776" s="13">
        <v>287900.4852</v>
      </c>
      <c r="P776" s="13">
        <v>0</v>
      </c>
      <c r="Q776" s="13">
        <v>0</v>
      </c>
      <c r="R776" s="13"/>
      <c r="S776" s="13">
        <v>7753.4477999999999</v>
      </c>
      <c r="T776" s="13">
        <v>1259</v>
      </c>
      <c r="U776" s="13">
        <v>9012.4477999999999</v>
      </c>
    </row>
    <row r="777" spans="1:21">
      <c r="A777" s="9">
        <v>98441</v>
      </c>
      <c r="B777" t="s">
        <v>805</v>
      </c>
      <c r="C777" s="158">
        <v>1.2149998785000119E-4</v>
      </c>
      <c r="D777" s="158">
        <v>1.1399999999999994E-4</v>
      </c>
      <c r="E777" s="13">
        <v>41794.095384</v>
      </c>
      <c r="F777" s="13">
        <v>137413.77600000001</v>
      </c>
      <c r="G777" s="13">
        <v>-71654.138999999996</v>
      </c>
      <c r="H777" s="13"/>
      <c r="I777" s="13">
        <v>0</v>
      </c>
      <c r="J777" s="13">
        <v>0</v>
      </c>
      <c r="K777" s="13">
        <v>0</v>
      </c>
      <c r="L777" s="13">
        <v>2298</v>
      </c>
      <c r="M777" s="13"/>
      <c r="N777" s="13">
        <v>7829.46</v>
      </c>
      <c r="O777" s="13">
        <v>166809.29399999999</v>
      </c>
      <c r="P777" s="13">
        <v>0</v>
      </c>
      <c r="Q777" s="13">
        <v>0</v>
      </c>
      <c r="R777" s="13"/>
      <c r="S777" s="13">
        <v>4492.3410000000003</v>
      </c>
      <c r="T777" s="13">
        <v>576</v>
      </c>
      <c r="U777" s="13">
        <v>5068.3410000000003</v>
      </c>
    </row>
    <row r="778" spans="1:21">
      <c r="A778" s="9">
        <v>98451</v>
      </c>
      <c r="B778" t="s">
        <v>806</v>
      </c>
      <c r="C778" s="158">
        <v>6.1999993800000613E-5</v>
      </c>
      <c r="D778" s="158">
        <v>6.2999999999999959E-5</v>
      </c>
      <c r="E778" s="13">
        <v>25143.489672000003</v>
      </c>
      <c r="F778" s="13">
        <v>75939.191999999995</v>
      </c>
      <c r="G778" s="13">
        <v>-36564.252</v>
      </c>
      <c r="H778" s="13"/>
      <c r="I778" s="13">
        <v>0</v>
      </c>
      <c r="J778" s="13">
        <v>0</v>
      </c>
      <c r="K778" s="13">
        <v>0</v>
      </c>
      <c r="L778" s="13">
        <v>0</v>
      </c>
      <c r="M778" s="13"/>
      <c r="N778" s="13">
        <v>3995.28</v>
      </c>
      <c r="O778" s="13">
        <v>85120.792000000001</v>
      </c>
      <c r="P778" s="13">
        <v>0</v>
      </c>
      <c r="Q778" s="13">
        <v>431</v>
      </c>
      <c r="R778" s="13"/>
      <c r="S778" s="13">
        <v>2292.3879999999999</v>
      </c>
      <c r="T778" s="13">
        <v>-108</v>
      </c>
      <c r="U778" s="13">
        <v>2184.3879999999999</v>
      </c>
    </row>
    <row r="779" spans="1:21">
      <c r="A779" s="9">
        <v>98481</v>
      </c>
      <c r="B779" t="s">
        <v>807</v>
      </c>
      <c r="C779" s="158">
        <v>6.0399993960000598E-5</v>
      </c>
      <c r="D779" s="158">
        <v>5.3999999999999964E-5</v>
      </c>
      <c r="E779" s="13">
        <v>23918.710368</v>
      </c>
      <c r="F779" s="13">
        <v>65090.735999999997</v>
      </c>
      <c r="G779" s="13">
        <v>-35620.6584</v>
      </c>
      <c r="H779" s="13"/>
      <c r="I779" s="13">
        <v>0</v>
      </c>
      <c r="J779" s="13">
        <v>0</v>
      </c>
      <c r="K779" s="13">
        <v>0</v>
      </c>
      <c r="L779" s="13">
        <v>6228</v>
      </c>
      <c r="M779" s="13"/>
      <c r="N779" s="13">
        <v>3892.1759999999999</v>
      </c>
      <c r="O779" s="13">
        <v>82924.126399999994</v>
      </c>
      <c r="P779" s="13">
        <v>0</v>
      </c>
      <c r="Q779" s="13">
        <v>0</v>
      </c>
      <c r="R779" s="13"/>
      <c r="S779" s="13">
        <v>2233.2296000000001</v>
      </c>
      <c r="T779" s="13">
        <v>1561</v>
      </c>
      <c r="U779" s="13">
        <v>3794.2296000000001</v>
      </c>
    </row>
    <row r="780" spans="1:21">
      <c r="A780" s="9">
        <v>98501</v>
      </c>
      <c r="B780" t="s">
        <v>808</v>
      </c>
      <c r="C780" s="158">
        <v>1.6025998397400159E-3</v>
      </c>
      <c r="D780" s="158">
        <v>1.6459999999999988E-3</v>
      </c>
      <c r="E780" s="13">
        <v>670157.54015200003</v>
      </c>
      <c r="F780" s="13">
        <v>1984062.0639999998</v>
      </c>
      <c r="G780" s="13">
        <v>-945126.93960000004</v>
      </c>
      <c r="H780" s="13"/>
      <c r="I780" s="13">
        <v>0</v>
      </c>
      <c r="J780" s="13">
        <v>0</v>
      </c>
      <c r="K780" s="13">
        <v>0</v>
      </c>
      <c r="L780" s="13">
        <v>0</v>
      </c>
      <c r="M780" s="13"/>
      <c r="N780" s="13">
        <v>103271.54400000001</v>
      </c>
      <c r="O780" s="13">
        <v>2200235.1816000002</v>
      </c>
      <c r="P780" s="13">
        <v>0</v>
      </c>
      <c r="Q780" s="13">
        <v>11818</v>
      </c>
      <c r="R780" s="13"/>
      <c r="S780" s="13">
        <v>59254.532400000004</v>
      </c>
      <c r="T780" s="13">
        <v>-2962</v>
      </c>
      <c r="U780" s="13">
        <v>56292.532400000004</v>
      </c>
    </row>
    <row r="781" spans="1:21">
      <c r="A781" s="9">
        <v>98511</v>
      </c>
      <c r="B781" t="s">
        <v>809</v>
      </c>
      <c r="C781" s="158">
        <v>4.3399995660000426E-5</v>
      </c>
      <c r="D781" s="158">
        <v>8.6999999999999946E-5</v>
      </c>
      <c r="E781" s="13">
        <v>18916.405176</v>
      </c>
      <c r="F781" s="13">
        <v>104868.408</v>
      </c>
      <c r="G781" s="13">
        <v>-25594.9764</v>
      </c>
      <c r="H781" s="13"/>
      <c r="I781" s="13">
        <v>0</v>
      </c>
      <c r="J781" s="13">
        <v>0</v>
      </c>
      <c r="K781" s="13">
        <v>0</v>
      </c>
      <c r="L781" s="13">
        <v>0</v>
      </c>
      <c r="M781" s="13"/>
      <c r="N781" s="13">
        <v>2796.6959999999999</v>
      </c>
      <c r="O781" s="13">
        <v>59584.554399999994</v>
      </c>
      <c r="P781" s="13">
        <v>0</v>
      </c>
      <c r="Q781" s="13">
        <v>40594</v>
      </c>
      <c r="R781" s="13"/>
      <c r="S781" s="13">
        <v>1604.6715999999999</v>
      </c>
      <c r="T781" s="13">
        <v>-10174</v>
      </c>
      <c r="U781" s="13">
        <v>-8569.3284000000003</v>
      </c>
    </row>
    <row r="782" spans="1:21">
      <c r="A782" s="9">
        <v>98517</v>
      </c>
      <c r="B782" t="s">
        <v>810</v>
      </c>
      <c r="C782" s="158">
        <v>3.7999996200000372E-6</v>
      </c>
      <c r="D782" s="158">
        <v>3.9999999999999973E-6</v>
      </c>
      <c r="E782" s="13">
        <v>2316.09</v>
      </c>
      <c r="F782" s="13">
        <v>4821.5360000000001</v>
      </c>
      <c r="G782" s="13">
        <v>-2241.0347999999999</v>
      </c>
      <c r="H782" s="13"/>
      <c r="I782" s="13">
        <v>0</v>
      </c>
      <c r="J782" s="13">
        <v>0</v>
      </c>
      <c r="K782" s="13">
        <v>0</v>
      </c>
      <c r="L782" s="13">
        <v>463</v>
      </c>
      <c r="M782" s="13"/>
      <c r="N782" s="13">
        <v>244.87200000000001</v>
      </c>
      <c r="O782" s="13">
        <v>5217.0807999999997</v>
      </c>
      <c r="P782" s="13">
        <v>0</v>
      </c>
      <c r="Q782" s="13">
        <v>0</v>
      </c>
      <c r="R782" s="13"/>
      <c r="S782" s="13">
        <v>140.50120000000001</v>
      </c>
      <c r="T782" s="13">
        <v>116</v>
      </c>
      <c r="U782" s="13">
        <v>256.50120000000004</v>
      </c>
    </row>
    <row r="783" spans="1:21">
      <c r="A783" s="9">
        <v>98521</v>
      </c>
      <c r="B783" t="s">
        <v>811</v>
      </c>
      <c r="C783" s="158">
        <v>6.1859993814000606E-4</v>
      </c>
      <c r="D783" s="158">
        <v>6.029999999999997E-4</v>
      </c>
      <c r="E783" s="13">
        <v>207262.49155199999</v>
      </c>
      <c r="F783" s="13">
        <v>726846.55200000003</v>
      </c>
      <c r="G783" s="13">
        <v>-364816.87559999997</v>
      </c>
      <c r="H783" s="13"/>
      <c r="I783" s="13">
        <v>0</v>
      </c>
      <c r="J783" s="13">
        <v>0</v>
      </c>
      <c r="K783" s="13">
        <v>0</v>
      </c>
      <c r="L783" s="13">
        <v>0</v>
      </c>
      <c r="M783" s="13"/>
      <c r="N783" s="13">
        <v>39862.583999999995</v>
      </c>
      <c r="O783" s="13">
        <v>849285.83759999997</v>
      </c>
      <c r="P783" s="13">
        <v>0</v>
      </c>
      <c r="Q783" s="13">
        <v>14496</v>
      </c>
      <c r="R783" s="13"/>
      <c r="S783" s="13">
        <v>22872.116399999999</v>
      </c>
      <c r="T783" s="13">
        <v>-3633</v>
      </c>
      <c r="U783" s="13">
        <v>19239.116399999999</v>
      </c>
    </row>
    <row r="784" spans="1:21">
      <c r="A784" s="9">
        <v>98601</v>
      </c>
      <c r="B784" t="s">
        <v>812</v>
      </c>
      <c r="C784" s="158">
        <v>3.4897996510200343E-3</v>
      </c>
      <c r="D784" s="158">
        <v>3.5919999999999975E-3</v>
      </c>
      <c r="E784" s="13">
        <v>1348216.306696</v>
      </c>
      <c r="F784" s="13">
        <v>4329739.3279999997</v>
      </c>
      <c r="G784" s="13">
        <v>-2058095.5907999999</v>
      </c>
      <c r="H784" s="13"/>
      <c r="I784" s="13">
        <v>0</v>
      </c>
      <c r="J784" s="13">
        <v>0</v>
      </c>
      <c r="K784" s="13">
        <v>0</v>
      </c>
      <c r="L784" s="13">
        <v>0</v>
      </c>
      <c r="M784" s="13"/>
      <c r="N784" s="13">
        <v>224882.712</v>
      </c>
      <c r="O784" s="13">
        <v>4791202.2567999996</v>
      </c>
      <c r="P784" s="13">
        <v>0</v>
      </c>
      <c r="Q784" s="13">
        <v>121990</v>
      </c>
      <c r="R784" s="13"/>
      <c r="S784" s="13">
        <v>129031.8652</v>
      </c>
      <c r="T784" s="13">
        <v>-30574</v>
      </c>
      <c r="U784" s="13">
        <v>98457.8652</v>
      </c>
    </row>
    <row r="785" spans="1:21">
      <c r="A785" s="9">
        <v>98607</v>
      </c>
      <c r="B785" t="s">
        <v>813</v>
      </c>
      <c r="C785" s="158">
        <v>9.7999990200000962E-6</v>
      </c>
      <c r="D785" s="158">
        <v>9.999999999999994E-6</v>
      </c>
      <c r="E785" s="13">
        <v>3286.79</v>
      </c>
      <c r="F785" s="13">
        <v>12053.84</v>
      </c>
      <c r="G785" s="13">
        <v>-5779.5108</v>
      </c>
      <c r="H785" s="13"/>
      <c r="I785" s="13">
        <v>0</v>
      </c>
      <c r="J785" s="13">
        <v>0</v>
      </c>
      <c r="K785" s="13">
        <v>0</v>
      </c>
      <c r="L785" s="13">
        <v>0</v>
      </c>
      <c r="M785" s="13"/>
      <c r="N785" s="13">
        <v>631.51199999999994</v>
      </c>
      <c r="O785" s="13">
        <v>13454.576799999999</v>
      </c>
      <c r="P785" s="13">
        <v>0</v>
      </c>
      <c r="Q785" s="13">
        <v>658</v>
      </c>
      <c r="R785" s="13"/>
      <c r="S785" s="13">
        <v>362.34519999999998</v>
      </c>
      <c r="T785" s="13">
        <v>-165</v>
      </c>
      <c r="U785" s="13">
        <v>197.34519999999998</v>
      </c>
    </row>
    <row r="786" spans="1:21">
      <c r="A786" s="9">
        <v>98608</v>
      </c>
      <c r="B786" t="s">
        <v>814</v>
      </c>
      <c r="C786" s="158">
        <v>4.1299995870000409E-5</v>
      </c>
      <c r="D786" s="158">
        <v>4.0999999999999973E-5</v>
      </c>
      <c r="E786" s="13">
        <v>19080.91</v>
      </c>
      <c r="F786" s="13">
        <v>49420.743999999999</v>
      </c>
      <c r="G786" s="13">
        <v>-24356.5098</v>
      </c>
      <c r="H786" s="13"/>
      <c r="I786" s="13">
        <v>0</v>
      </c>
      <c r="J786" s="13">
        <v>0</v>
      </c>
      <c r="K786" s="13">
        <v>0</v>
      </c>
      <c r="L786" s="13">
        <v>2510</v>
      </c>
      <c r="M786" s="13"/>
      <c r="N786" s="13">
        <v>2661.3719999999998</v>
      </c>
      <c r="O786" s="13">
        <v>56701.430800000002</v>
      </c>
      <c r="P786" s="13">
        <v>0</v>
      </c>
      <c r="Q786" s="13">
        <v>0</v>
      </c>
      <c r="R786" s="13"/>
      <c r="S786" s="13">
        <v>1527.0262</v>
      </c>
      <c r="T786" s="13">
        <v>629</v>
      </c>
      <c r="U786" s="13">
        <v>2156.0262000000002</v>
      </c>
    </row>
    <row r="787" spans="1:21">
      <c r="A787" s="9">
        <v>98611</v>
      </c>
      <c r="B787" t="s">
        <v>815</v>
      </c>
      <c r="C787" s="158">
        <v>1.216999878300012E-4</v>
      </c>
      <c r="D787" s="158">
        <v>1.1799999999999994E-4</v>
      </c>
      <c r="E787" s="13">
        <v>52432.55816</v>
      </c>
      <c r="F787" s="13">
        <v>142235.31200000001</v>
      </c>
      <c r="G787" s="13">
        <v>-71772.088199999998</v>
      </c>
      <c r="H787" s="13"/>
      <c r="I787" s="13">
        <v>0</v>
      </c>
      <c r="J787" s="13">
        <v>0</v>
      </c>
      <c r="K787" s="13">
        <v>0</v>
      </c>
      <c r="L787" s="13">
        <v>7078</v>
      </c>
      <c r="M787" s="13"/>
      <c r="N787" s="13">
        <v>7842.348</v>
      </c>
      <c r="O787" s="13">
        <v>167083.87720000002</v>
      </c>
      <c r="P787" s="13">
        <v>0</v>
      </c>
      <c r="Q787" s="13">
        <v>0</v>
      </c>
      <c r="R787" s="13"/>
      <c r="S787" s="13">
        <v>4499.7358000000004</v>
      </c>
      <c r="T787" s="13">
        <v>1774</v>
      </c>
      <c r="U787" s="13">
        <v>6273.7358000000004</v>
      </c>
    </row>
    <row r="788" spans="1:21">
      <c r="A788" s="9">
        <v>98621</v>
      </c>
      <c r="B788" t="s">
        <v>816</v>
      </c>
      <c r="C788" s="158">
        <v>1.316999868300013E-4</v>
      </c>
      <c r="D788" s="158">
        <v>1.2299999999999995E-4</v>
      </c>
      <c r="E788" s="13">
        <v>43884.426903999993</v>
      </c>
      <c r="F788" s="13">
        <v>148262.23200000002</v>
      </c>
      <c r="G788" s="13">
        <v>-77669.548200000005</v>
      </c>
      <c r="H788" s="13"/>
      <c r="I788" s="13">
        <v>0</v>
      </c>
      <c r="J788" s="13">
        <v>0</v>
      </c>
      <c r="K788" s="13">
        <v>0</v>
      </c>
      <c r="L788" s="13">
        <v>1907</v>
      </c>
      <c r="M788" s="13"/>
      <c r="N788" s="13">
        <v>8486.7479999999996</v>
      </c>
      <c r="O788" s="13">
        <v>180813.03719999999</v>
      </c>
      <c r="P788" s="13">
        <v>0</v>
      </c>
      <c r="Q788" s="13">
        <v>0</v>
      </c>
      <c r="R788" s="13"/>
      <c r="S788" s="13">
        <v>4869.4758000000002</v>
      </c>
      <c r="T788" s="13">
        <v>478</v>
      </c>
      <c r="U788" s="13">
        <v>5347.4758000000002</v>
      </c>
    </row>
    <row r="789" spans="1:21">
      <c r="A789" s="9">
        <v>98627</v>
      </c>
      <c r="B789" t="s">
        <v>817</v>
      </c>
      <c r="C789" s="158">
        <v>7.2999992700000725E-6</v>
      </c>
      <c r="D789" s="158">
        <v>6.9999999999999957E-6</v>
      </c>
      <c r="E789" s="13">
        <v>2287.8799999999997</v>
      </c>
      <c r="F789" s="13">
        <v>8437.6880000000001</v>
      </c>
      <c r="G789" s="13">
        <v>-4305.1458000000002</v>
      </c>
      <c r="H789" s="13"/>
      <c r="I789" s="13">
        <v>0</v>
      </c>
      <c r="J789" s="13">
        <v>0</v>
      </c>
      <c r="K789" s="13">
        <v>0</v>
      </c>
      <c r="L789" s="13">
        <v>0</v>
      </c>
      <c r="M789" s="13"/>
      <c r="N789" s="13">
        <v>470.41200000000003</v>
      </c>
      <c r="O789" s="13">
        <v>10022.2868</v>
      </c>
      <c r="P789" s="13">
        <v>0</v>
      </c>
      <c r="Q789" s="13">
        <v>188</v>
      </c>
      <c r="R789" s="13"/>
      <c r="S789" s="13">
        <v>269.91020000000003</v>
      </c>
      <c r="T789" s="13">
        <v>-47</v>
      </c>
      <c r="U789" s="13">
        <v>222.91020000000003</v>
      </c>
    </row>
    <row r="790" spans="1:21">
      <c r="A790" s="9">
        <v>98631</v>
      </c>
      <c r="B790" t="s">
        <v>818</v>
      </c>
      <c r="C790" s="158">
        <v>1.1871998812800118E-3</v>
      </c>
      <c r="D790" s="158">
        <v>1.1699999999999994E-3</v>
      </c>
      <c r="E790" s="13">
        <v>434225.3448720001</v>
      </c>
      <c r="F790" s="13">
        <v>1410299.28</v>
      </c>
      <c r="G790" s="13">
        <v>-700146.45120000001</v>
      </c>
      <c r="H790" s="13"/>
      <c r="I790" s="13">
        <v>0</v>
      </c>
      <c r="J790" s="13">
        <v>0</v>
      </c>
      <c r="K790" s="13">
        <v>0</v>
      </c>
      <c r="L790" s="13">
        <v>0</v>
      </c>
      <c r="M790" s="13"/>
      <c r="N790" s="13">
        <v>76503.168000000005</v>
      </c>
      <c r="O790" s="13">
        <v>1629925.8752000001</v>
      </c>
      <c r="P790" s="13">
        <v>0</v>
      </c>
      <c r="Q790" s="13">
        <v>10945</v>
      </c>
      <c r="R790" s="13"/>
      <c r="S790" s="13">
        <v>43895.532800000001</v>
      </c>
      <c r="T790" s="13">
        <v>-2743</v>
      </c>
      <c r="U790" s="13">
        <v>41152.532800000001</v>
      </c>
    </row>
    <row r="791" spans="1:21">
      <c r="A791" s="9">
        <v>98637</v>
      </c>
      <c r="B791" t="s">
        <v>819</v>
      </c>
      <c r="C791" s="158">
        <v>2.429999757000024E-5</v>
      </c>
      <c r="D791" s="158">
        <v>2.4999999999999988E-5</v>
      </c>
      <c r="E791" s="13">
        <v>13381.4</v>
      </c>
      <c r="F791" s="13">
        <v>30134.600000000002</v>
      </c>
      <c r="G791" s="13">
        <v>-14330.827800000001</v>
      </c>
      <c r="H791" s="13"/>
      <c r="I791" s="13">
        <v>0</v>
      </c>
      <c r="J791" s="13">
        <v>0</v>
      </c>
      <c r="K791" s="13">
        <v>0</v>
      </c>
      <c r="L791" s="13">
        <v>2354</v>
      </c>
      <c r="M791" s="13"/>
      <c r="N791" s="13">
        <v>1565.8920000000001</v>
      </c>
      <c r="O791" s="13">
        <v>33361.858800000002</v>
      </c>
      <c r="P791" s="13">
        <v>0</v>
      </c>
      <c r="Q791" s="13">
        <v>0</v>
      </c>
      <c r="R791" s="13"/>
      <c r="S791" s="13">
        <v>898.46820000000002</v>
      </c>
      <c r="T791" s="13">
        <v>590</v>
      </c>
      <c r="U791" s="13">
        <v>1488.4682</v>
      </c>
    </row>
    <row r="792" spans="1:21">
      <c r="A792" s="9">
        <v>98641</v>
      </c>
      <c r="B792" t="s">
        <v>820</v>
      </c>
      <c r="C792" s="158">
        <v>3.1999996800000314E-4</v>
      </c>
      <c r="D792" s="158">
        <v>3.1299999999999986E-4</v>
      </c>
      <c r="E792" s="13">
        <v>129194.33385599998</v>
      </c>
      <c r="F792" s="13">
        <v>377285.19200000004</v>
      </c>
      <c r="G792" s="13">
        <v>-188718.72</v>
      </c>
      <c r="H792" s="13"/>
      <c r="I792" s="13">
        <v>0</v>
      </c>
      <c r="J792" s="13">
        <v>0</v>
      </c>
      <c r="K792" s="13">
        <v>0</v>
      </c>
      <c r="L792" s="13">
        <v>9045</v>
      </c>
      <c r="M792" s="13"/>
      <c r="N792" s="13">
        <v>20620.800000000003</v>
      </c>
      <c r="O792" s="13">
        <v>439333.12000000005</v>
      </c>
      <c r="P792" s="13">
        <v>0</v>
      </c>
      <c r="Q792" s="13">
        <v>0</v>
      </c>
      <c r="R792" s="13"/>
      <c r="S792" s="13">
        <v>11831.68</v>
      </c>
      <c r="T792" s="13">
        <v>2267</v>
      </c>
      <c r="U792" s="13">
        <v>14098.68</v>
      </c>
    </row>
    <row r="793" spans="1:21">
      <c r="A793" s="9">
        <v>98647</v>
      </c>
      <c r="B793" t="s">
        <v>821</v>
      </c>
      <c r="C793" s="158">
        <v>1.2699998730000124E-5</v>
      </c>
      <c r="D793" s="158">
        <v>1.2999999999999991E-5</v>
      </c>
      <c r="E793" s="13">
        <v>8523.07</v>
      </c>
      <c r="F793" s="13">
        <v>15669.991999999998</v>
      </c>
      <c r="G793" s="13">
        <v>-7489.7741999999998</v>
      </c>
      <c r="H793" s="13"/>
      <c r="I793" s="13">
        <v>0</v>
      </c>
      <c r="J793" s="13">
        <v>0</v>
      </c>
      <c r="K793" s="13">
        <v>0</v>
      </c>
      <c r="L793" s="13">
        <v>2518</v>
      </c>
      <c r="M793" s="13"/>
      <c r="N793" s="13">
        <v>818.38800000000003</v>
      </c>
      <c r="O793" s="13">
        <v>17436.033200000002</v>
      </c>
      <c r="P793" s="13">
        <v>0</v>
      </c>
      <c r="Q793" s="13">
        <v>0</v>
      </c>
      <c r="R793" s="13"/>
      <c r="S793" s="13">
        <v>469.56979999999999</v>
      </c>
      <c r="T793" s="13">
        <v>631</v>
      </c>
      <c r="U793" s="13">
        <v>1100.5698</v>
      </c>
    </row>
    <row r="794" spans="1:21">
      <c r="A794" s="9">
        <v>98701</v>
      </c>
      <c r="B794" t="s">
        <v>822</v>
      </c>
      <c r="C794" s="158">
        <v>1.1504998849500114E-3</v>
      </c>
      <c r="D794" s="158">
        <v>1.1439999999999994E-3</v>
      </c>
      <c r="E794" s="13">
        <v>430925.46162400005</v>
      </c>
      <c r="F794" s="13">
        <v>1378959.2960000001</v>
      </c>
      <c r="G794" s="13">
        <v>-678502.77300000004</v>
      </c>
      <c r="H794" s="13"/>
      <c r="I794" s="13">
        <v>0</v>
      </c>
      <c r="J794" s="13">
        <v>0</v>
      </c>
      <c r="K794" s="13">
        <v>0</v>
      </c>
      <c r="L794" s="13">
        <v>0</v>
      </c>
      <c r="M794" s="13"/>
      <c r="N794" s="13">
        <v>74138.22</v>
      </c>
      <c r="O794" s="13">
        <v>1579539.858</v>
      </c>
      <c r="P794" s="13">
        <v>0</v>
      </c>
      <c r="Q794" s="13">
        <v>12313</v>
      </c>
      <c r="R794" s="13"/>
      <c r="S794" s="13">
        <v>42538.587</v>
      </c>
      <c r="T794" s="13">
        <v>-3086</v>
      </c>
      <c r="U794" s="13">
        <v>39452.587</v>
      </c>
    </row>
    <row r="795" spans="1:21">
      <c r="A795" s="9">
        <v>98711</v>
      </c>
      <c r="B795" t="s">
        <v>823</v>
      </c>
      <c r="C795" s="158">
        <v>1.7339998266000173E-4</v>
      </c>
      <c r="D795" s="158">
        <v>1.6099999999999993E-4</v>
      </c>
      <c r="E795" s="13">
        <v>59743.937416000001</v>
      </c>
      <c r="F795" s="13">
        <v>194066.82400000002</v>
      </c>
      <c r="G795" s="13">
        <v>-102261.95640000001</v>
      </c>
      <c r="H795" s="13"/>
      <c r="I795" s="13">
        <v>0</v>
      </c>
      <c r="J795" s="13">
        <v>0</v>
      </c>
      <c r="K795" s="13">
        <v>0</v>
      </c>
      <c r="L795" s="13">
        <v>4988</v>
      </c>
      <c r="M795" s="13"/>
      <c r="N795" s="13">
        <v>11173.896000000001</v>
      </c>
      <c r="O795" s="13">
        <v>238063.63440000001</v>
      </c>
      <c r="P795" s="13">
        <v>0</v>
      </c>
      <c r="Q795" s="13">
        <v>0</v>
      </c>
      <c r="R795" s="13"/>
      <c r="S795" s="13">
        <v>6411.2916000000005</v>
      </c>
      <c r="T795" s="13">
        <v>1250</v>
      </c>
      <c r="U795" s="13">
        <v>7661.2916000000005</v>
      </c>
    </row>
    <row r="796" spans="1:21">
      <c r="A796" s="9">
        <v>98717</v>
      </c>
      <c r="B796" t="s">
        <v>824</v>
      </c>
      <c r="C796" s="158">
        <v>1.8099998190000177E-5</v>
      </c>
      <c r="D796" s="158">
        <v>1.8999999999999991E-5</v>
      </c>
      <c r="E796" s="13">
        <v>7632.41</v>
      </c>
      <c r="F796" s="13">
        <v>22902.296000000002</v>
      </c>
      <c r="G796" s="13">
        <v>-10674.402599999999</v>
      </c>
      <c r="H796" s="13"/>
      <c r="I796" s="13">
        <v>0</v>
      </c>
      <c r="J796" s="13">
        <v>0</v>
      </c>
      <c r="K796" s="13">
        <v>0</v>
      </c>
      <c r="L796" s="13">
        <v>0</v>
      </c>
      <c r="M796" s="13"/>
      <c r="N796" s="13">
        <v>1166.364</v>
      </c>
      <c r="O796" s="13">
        <v>24849.779599999998</v>
      </c>
      <c r="P796" s="13">
        <v>0</v>
      </c>
      <c r="Q796" s="13">
        <v>475</v>
      </c>
      <c r="R796" s="13"/>
      <c r="S796" s="13">
        <v>669.22939999999994</v>
      </c>
      <c r="T796" s="13">
        <v>-119</v>
      </c>
      <c r="U796" s="13">
        <v>550.22939999999994</v>
      </c>
    </row>
    <row r="797" spans="1:21">
      <c r="A797" s="9">
        <v>98801</v>
      </c>
      <c r="B797" t="s">
        <v>825</v>
      </c>
      <c r="C797" s="158">
        <v>2.1287997871200209E-3</v>
      </c>
      <c r="D797" s="158">
        <v>2.1399999999999987E-3</v>
      </c>
      <c r="E797" s="13">
        <v>903437.71108799998</v>
      </c>
      <c r="F797" s="13">
        <v>2579521.7599999998</v>
      </c>
      <c r="G797" s="13">
        <v>-1255451.2848</v>
      </c>
      <c r="H797" s="13"/>
      <c r="I797" s="13">
        <v>0</v>
      </c>
      <c r="J797" s="13">
        <v>0</v>
      </c>
      <c r="K797" s="13">
        <v>0</v>
      </c>
      <c r="L797" s="13">
        <v>39661</v>
      </c>
      <c r="M797" s="13"/>
      <c r="N797" s="13">
        <v>137179.872</v>
      </c>
      <c r="O797" s="13">
        <v>2922663.5808000001</v>
      </c>
      <c r="P797" s="13">
        <v>0</v>
      </c>
      <c r="Q797" s="13">
        <v>0</v>
      </c>
      <c r="R797" s="13"/>
      <c r="S797" s="13">
        <v>78710.251199999999</v>
      </c>
      <c r="T797" s="13">
        <v>9940</v>
      </c>
      <c r="U797" s="13">
        <v>88650.251199999999</v>
      </c>
    </row>
    <row r="798" spans="1:21">
      <c r="A798" s="9">
        <v>98811</v>
      </c>
      <c r="B798" t="s">
        <v>826</v>
      </c>
      <c r="C798" s="158">
        <v>7.5239992476000734E-4</v>
      </c>
      <c r="D798" s="158">
        <v>7.2799999999999959E-4</v>
      </c>
      <c r="E798" s="13">
        <v>319007.50086400006</v>
      </c>
      <c r="F798" s="13">
        <v>877519.55200000003</v>
      </c>
      <c r="G798" s="13">
        <v>-443724.89039999997</v>
      </c>
      <c r="H798" s="13"/>
      <c r="I798" s="13">
        <v>0</v>
      </c>
      <c r="J798" s="13">
        <v>0</v>
      </c>
      <c r="K798" s="13">
        <v>0</v>
      </c>
      <c r="L798" s="13">
        <v>41109</v>
      </c>
      <c r="M798" s="13"/>
      <c r="N798" s="13">
        <v>48484.655999999995</v>
      </c>
      <c r="O798" s="13">
        <v>1032981.9983999999</v>
      </c>
      <c r="P798" s="13">
        <v>0</v>
      </c>
      <c r="Q798" s="13">
        <v>0</v>
      </c>
      <c r="R798" s="13"/>
      <c r="S798" s="13">
        <v>27819.2376</v>
      </c>
      <c r="T798" s="13">
        <v>10303</v>
      </c>
      <c r="U798" s="13">
        <v>38122.2376</v>
      </c>
    </row>
    <row r="799" spans="1:21">
      <c r="A799" s="9">
        <v>98817</v>
      </c>
      <c r="B799" t="s">
        <v>827</v>
      </c>
      <c r="C799" s="158">
        <v>2.7099997290000269E-5</v>
      </c>
      <c r="D799" s="158">
        <v>3.6999999999999978E-5</v>
      </c>
      <c r="E799" s="13">
        <v>11647.79</v>
      </c>
      <c r="F799" s="13">
        <v>44599.207999999999</v>
      </c>
      <c r="G799" s="13">
        <v>-15982.116600000001</v>
      </c>
      <c r="H799" s="13"/>
      <c r="I799" s="13">
        <v>0</v>
      </c>
      <c r="J799" s="13">
        <v>0</v>
      </c>
      <c r="K799" s="13">
        <v>0</v>
      </c>
      <c r="L799" s="13">
        <v>0</v>
      </c>
      <c r="M799" s="13"/>
      <c r="N799" s="13">
        <v>1746.3240000000001</v>
      </c>
      <c r="O799" s="13">
        <v>37206.0236</v>
      </c>
      <c r="P799" s="13">
        <v>0</v>
      </c>
      <c r="Q799" s="13">
        <v>8782</v>
      </c>
      <c r="R799" s="13"/>
      <c r="S799" s="13">
        <v>1001.9954</v>
      </c>
      <c r="T799" s="13">
        <v>-2201</v>
      </c>
      <c r="U799" s="13">
        <v>-1199.0046</v>
      </c>
    </row>
    <row r="800" spans="1:21">
      <c r="A800" s="9">
        <v>98901</v>
      </c>
      <c r="B800" t="s">
        <v>828</v>
      </c>
      <c r="C800" s="158">
        <v>3.3609996639000331E-4</v>
      </c>
      <c r="D800" s="158">
        <v>3.4099999999999983E-4</v>
      </c>
      <c r="E800" s="13">
        <v>135364.70524000001</v>
      </c>
      <c r="F800" s="13">
        <v>411035.94400000002</v>
      </c>
      <c r="G800" s="13">
        <v>-198213.6306</v>
      </c>
      <c r="H800" s="13"/>
      <c r="I800" s="13">
        <v>0</v>
      </c>
      <c r="J800" s="13">
        <v>0</v>
      </c>
      <c r="K800" s="13">
        <v>0</v>
      </c>
      <c r="L800" s="13">
        <v>0</v>
      </c>
      <c r="M800" s="13"/>
      <c r="N800" s="13">
        <v>21658.284</v>
      </c>
      <c r="O800" s="13">
        <v>461437.06759999995</v>
      </c>
      <c r="P800" s="13">
        <v>0</v>
      </c>
      <c r="Q800" s="13">
        <v>2574</v>
      </c>
      <c r="R800" s="13"/>
      <c r="S800" s="13">
        <v>12426.9614</v>
      </c>
      <c r="T800" s="13">
        <v>-645</v>
      </c>
      <c r="U800" s="13">
        <v>11781.9614</v>
      </c>
    </row>
    <row r="801" spans="1:21">
      <c r="A801" s="9">
        <v>98904</v>
      </c>
      <c r="B801" t="s">
        <v>829</v>
      </c>
      <c r="C801" s="158">
        <v>1.7999998200000177E-6</v>
      </c>
      <c r="D801" s="158">
        <v>1.9999999999999986E-6</v>
      </c>
      <c r="E801" s="13">
        <v>1050.24</v>
      </c>
      <c r="F801" s="13">
        <v>2410.768</v>
      </c>
      <c r="G801" s="13">
        <v>-1061.5427999999999</v>
      </c>
      <c r="H801" s="13"/>
      <c r="I801" s="13">
        <v>0</v>
      </c>
      <c r="J801" s="13">
        <v>0</v>
      </c>
      <c r="K801" s="13">
        <v>0</v>
      </c>
      <c r="L801" s="13">
        <v>80</v>
      </c>
      <c r="M801" s="13"/>
      <c r="N801" s="13">
        <v>115.99199999999999</v>
      </c>
      <c r="O801" s="13">
        <v>2471.2487999999998</v>
      </c>
      <c r="P801" s="13">
        <v>0</v>
      </c>
      <c r="Q801" s="13">
        <v>0</v>
      </c>
      <c r="R801" s="13"/>
      <c r="S801" s="13">
        <v>66.553200000000004</v>
      </c>
      <c r="T801" s="13">
        <v>20</v>
      </c>
      <c r="U801" s="13">
        <v>86.553200000000004</v>
      </c>
    </row>
    <row r="802" spans="1:21">
      <c r="A802" s="9">
        <v>98911</v>
      </c>
      <c r="B802" t="s">
        <v>830</v>
      </c>
      <c r="C802" s="158">
        <v>2.0599997940000201E-5</v>
      </c>
      <c r="D802" s="158">
        <v>2.2999999999999986E-5</v>
      </c>
      <c r="E802" s="13">
        <v>15788.049999999996</v>
      </c>
      <c r="F802" s="13">
        <v>27723.831999999999</v>
      </c>
      <c r="G802" s="13">
        <v>-12148.767599999999</v>
      </c>
      <c r="H802" s="13"/>
      <c r="I802" s="13">
        <v>0</v>
      </c>
      <c r="J802" s="13">
        <v>0</v>
      </c>
      <c r="K802" s="13">
        <v>0</v>
      </c>
      <c r="L802" s="13">
        <v>3806</v>
      </c>
      <c r="M802" s="13"/>
      <c r="N802" s="13">
        <v>1327.4639999999999</v>
      </c>
      <c r="O802" s="13">
        <v>28282.069599999999</v>
      </c>
      <c r="P802" s="13">
        <v>0</v>
      </c>
      <c r="Q802" s="13">
        <v>0</v>
      </c>
      <c r="R802" s="13"/>
      <c r="S802" s="13">
        <v>761.6644</v>
      </c>
      <c r="T802" s="13">
        <v>954</v>
      </c>
      <c r="U802" s="13">
        <v>1715.6644000000001</v>
      </c>
    </row>
    <row r="803" spans="1:21">
      <c r="A803" s="9">
        <v>99001</v>
      </c>
      <c r="B803" t="s">
        <v>831</v>
      </c>
      <c r="C803" s="158">
        <v>6.9785993021400684E-3</v>
      </c>
      <c r="D803" s="158">
        <v>6.7669999999999961E-3</v>
      </c>
      <c r="E803" s="13">
        <v>2811379.138392</v>
      </c>
      <c r="F803" s="13">
        <v>8156833.5279999999</v>
      </c>
      <c r="G803" s="13">
        <v>-4115601.4356</v>
      </c>
      <c r="H803" s="13"/>
      <c r="I803" s="13">
        <v>0</v>
      </c>
      <c r="J803" s="13">
        <v>0</v>
      </c>
      <c r="K803" s="13">
        <v>0</v>
      </c>
      <c r="L803" s="13">
        <v>249191</v>
      </c>
      <c r="M803" s="13"/>
      <c r="N803" s="13">
        <v>449700.984</v>
      </c>
      <c r="O803" s="13">
        <v>9581031.5976</v>
      </c>
      <c r="P803" s="13">
        <v>0</v>
      </c>
      <c r="Q803" s="13">
        <v>0</v>
      </c>
      <c r="R803" s="13"/>
      <c r="S803" s="13">
        <v>258026.75639999998</v>
      </c>
      <c r="T803" s="13">
        <v>62454</v>
      </c>
      <c r="U803" s="13">
        <v>320480.75639999995</v>
      </c>
    </row>
    <row r="804" spans="1:21">
      <c r="A804" s="9">
        <v>99011</v>
      </c>
      <c r="B804" t="s">
        <v>832</v>
      </c>
      <c r="C804" s="158">
        <v>4.4080995591900436E-3</v>
      </c>
      <c r="D804" s="158">
        <v>4.6719999999999965E-3</v>
      </c>
      <c r="E804" s="13">
        <v>1604437.3171679999</v>
      </c>
      <c r="F804" s="13">
        <v>5631554.0479999995</v>
      </c>
      <c r="G804" s="13">
        <v>-2599659.3426000001</v>
      </c>
      <c r="H804" s="13"/>
      <c r="I804" s="13">
        <v>0</v>
      </c>
      <c r="J804" s="13">
        <v>0</v>
      </c>
      <c r="K804" s="13">
        <v>0</v>
      </c>
      <c r="L804" s="13">
        <v>0</v>
      </c>
      <c r="M804" s="13"/>
      <c r="N804" s="13">
        <v>284057.96399999998</v>
      </c>
      <c r="O804" s="13">
        <v>6051951.0196000002</v>
      </c>
      <c r="P804" s="13">
        <v>0</v>
      </c>
      <c r="Q804" s="13">
        <v>362823</v>
      </c>
      <c r="R804" s="13"/>
      <c r="S804" s="13">
        <v>162985.0894</v>
      </c>
      <c r="T804" s="13">
        <v>-90933</v>
      </c>
      <c r="U804" s="13">
        <v>72052.089399999997</v>
      </c>
    </row>
    <row r="805" spans="1:21">
      <c r="A805" s="9">
        <v>99013</v>
      </c>
      <c r="B805" t="s">
        <v>833</v>
      </c>
      <c r="C805" s="158">
        <v>7.2999992700000717E-5</v>
      </c>
      <c r="D805" s="158">
        <v>7.1999999999999961E-5</v>
      </c>
      <c r="E805" s="13">
        <v>27660.699999999997</v>
      </c>
      <c r="F805" s="13">
        <v>86787.648000000001</v>
      </c>
      <c r="G805" s="13">
        <v>-43051.457999999999</v>
      </c>
      <c r="H805" s="13"/>
      <c r="I805" s="13">
        <v>0</v>
      </c>
      <c r="J805" s="13">
        <v>0</v>
      </c>
      <c r="K805" s="13">
        <v>0</v>
      </c>
      <c r="L805" s="13">
        <v>40</v>
      </c>
      <c r="M805" s="13"/>
      <c r="N805" s="13">
        <v>4704.12</v>
      </c>
      <c r="O805" s="13">
        <v>100222.868</v>
      </c>
      <c r="P805" s="13">
        <v>0</v>
      </c>
      <c r="Q805" s="13">
        <v>0</v>
      </c>
      <c r="R805" s="13"/>
      <c r="S805" s="13">
        <v>2699.1019999999999</v>
      </c>
      <c r="T805" s="13">
        <v>10</v>
      </c>
      <c r="U805" s="13">
        <v>2709.1019999999999</v>
      </c>
    </row>
    <row r="806" spans="1:21">
      <c r="A806" s="9">
        <v>99017</v>
      </c>
      <c r="B806" t="s">
        <v>834</v>
      </c>
      <c r="C806" s="158">
        <v>3.6599996340000364E-5</v>
      </c>
      <c r="D806" s="158">
        <v>5.0999999999999972E-5</v>
      </c>
      <c r="E806" s="13">
        <v>15139.91</v>
      </c>
      <c r="F806" s="13">
        <v>61474.584000000003</v>
      </c>
      <c r="G806" s="13">
        <v>-21584.703600000001</v>
      </c>
      <c r="H806" s="13"/>
      <c r="I806" s="13">
        <v>0</v>
      </c>
      <c r="J806" s="13">
        <v>0</v>
      </c>
      <c r="K806" s="13">
        <v>0</v>
      </c>
      <c r="L806" s="13">
        <v>0</v>
      </c>
      <c r="M806" s="13"/>
      <c r="N806" s="13">
        <v>2358.5039999999999</v>
      </c>
      <c r="O806" s="13">
        <v>50248.725600000005</v>
      </c>
      <c r="P806" s="13">
        <v>0</v>
      </c>
      <c r="Q806" s="13">
        <v>13323</v>
      </c>
      <c r="R806" s="13"/>
      <c r="S806" s="13">
        <v>1353.2484000000002</v>
      </c>
      <c r="T806" s="13">
        <v>-3339</v>
      </c>
      <c r="U806" s="13">
        <v>-1985.7515999999998</v>
      </c>
    </row>
    <row r="807" spans="1:21">
      <c r="A807" s="9">
        <v>99021</v>
      </c>
      <c r="B807" t="s">
        <v>835</v>
      </c>
      <c r="C807" s="158">
        <v>1.3209998679000133E-4</v>
      </c>
      <c r="D807" s="158">
        <v>1.3099999999999993E-4</v>
      </c>
      <c r="E807" s="13">
        <v>53622.861360000003</v>
      </c>
      <c r="F807" s="13">
        <v>157905.304</v>
      </c>
      <c r="G807" s="13">
        <v>-77905.44660000001</v>
      </c>
      <c r="H807" s="13"/>
      <c r="I807" s="13">
        <v>0</v>
      </c>
      <c r="J807" s="13">
        <v>0</v>
      </c>
      <c r="K807" s="13">
        <v>0</v>
      </c>
      <c r="L807" s="13">
        <v>2242</v>
      </c>
      <c r="M807" s="13"/>
      <c r="N807" s="13">
        <v>8512.5240000000013</v>
      </c>
      <c r="O807" s="13">
        <v>181362.20360000001</v>
      </c>
      <c r="P807" s="13">
        <v>0</v>
      </c>
      <c r="Q807" s="13">
        <v>0</v>
      </c>
      <c r="R807" s="13"/>
      <c r="S807" s="13">
        <v>4884.2654000000002</v>
      </c>
      <c r="T807" s="13">
        <v>562</v>
      </c>
      <c r="U807" s="13">
        <v>5446.2654000000002</v>
      </c>
    </row>
    <row r="808" spans="1:21">
      <c r="A808" s="9">
        <v>99022</v>
      </c>
      <c r="B808" t="s">
        <v>836</v>
      </c>
      <c r="C808" s="158">
        <v>1.3899998610000137E-5</v>
      </c>
      <c r="D808" s="158">
        <v>1.4999999999999994E-5</v>
      </c>
      <c r="E808" s="13">
        <v>6152.3799999999974</v>
      </c>
      <c r="F808" s="13">
        <v>18080.760000000002</v>
      </c>
      <c r="G808" s="13">
        <v>-8197.4694</v>
      </c>
      <c r="H808" s="13"/>
      <c r="I808" s="13">
        <v>0</v>
      </c>
      <c r="J808" s="13">
        <v>0</v>
      </c>
      <c r="K808" s="13">
        <v>0</v>
      </c>
      <c r="L808" s="13">
        <v>0</v>
      </c>
      <c r="M808" s="13"/>
      <c r="N808" s="13">
        <v>895.71600000000001</v>
      </c>
      <c r="O808" s="13">
        <v>19083.5324</v>
      </c>
      <c r="P808" s="13">
        <v>0</v>
      </c>
      <c r="Q808" s="13">
        <v>531</v>
      </c>
      <c r="R808" s="13"/>
      <c r="S808" s="13">
        <v>513.93860000000006</v>
      </c>
      <c r="T808" s="13">
        <v>-133</v>
      </c>
      <c r="U808" s="13">
        <v>380.93860000000006</v>
      </c>
    </row>
    <row r="809" spans="1:21">
      <c r="A809" s="9">
        <v>99031</v>
      </c>
      <c r="B809" t="s">
        <v>837</v>
      </c>
      <c r="C809" s="158">
        <v>1.317999868200013E-4</v>
      </c>
      <c r="D809" s="158">
        <v>1.5799999999999991E-4</v>
      </c>
      <c r="E809" s="13">
        <v>44941.302144000001</v>
      </c>
      <c r="F809" s="13">
        <v>190450.67199999999</v>
      </c>
      <c r="G809" s="13">
        <v>-77728.522800000006</v>
      </c>
      <c r="H809" s="13"/>
      <c r="I809" s="13">
        <v>0</v>
      </c>
      <c r="J809" s="13">
        <v>0</v>
      </c>
      <c r="K809" s="13">
        <v>0</v>
      </c>
      <c r="L809" s="13">
        <v>0</v>
      </c>
      <c r="M809" s="13"/>
      <c r="N809" s="13">
        <v>8493.1920000000009</v>
      </c>
      <c r="O809" s="13">
        <v>180950.32880000002</v>
      </c>
      <c r="P809" s="13">
        <v>0</v>
      </c>
      <c r="Q809" s="13">
        <v>30919</v>
      </c>
      <c r="R809" s="13"/>
      <c r="S809" s="13">
        <v>4873.1732000000002</v>
      </c>
      <c r="T809" s="13">
        <v>-7749</v>
      </c>
      <c r="U809" s="13">
        <v>-2875.8267999999998</v>
      </c>
    </row>
    <row r="810" spans="1:21">
      <c r="A810" s="9">
        <v>99041</v>
      </c>
      <c r="B810" t="s">
        <v>838</v>
      </c>
      <c r="C810" s="158">
        <v>4.5019995498000439E-4</v>
      </c>
      <c r="D810" s="158">
        <v>3.7899999999999978E-4</v>
      </c>
      <c r="E810" s="13">
        <v>163236.18205600002</v>
      </c>
      <c r="F810" s="13">
        <v>456840.53600000002</v>
      </c>
      <c r="G810" s="13">
        <v>-265503.64919999999</v>
      </c>
      <c r="H810" s="13"/>
      <c r="I810" s="13">
        <v>0</v>
      </c>
      <c r="J810" s="13">
        <v>0</v>
      </c>
      <c r="K810" s="13">
        <v>0</v>
      </c>
      <c r="L810" s="13">
        <v>57045</v>
      </c>
      <c r="M810" s="13"/>
      <c r="N810" s="13">
        <v>29010.887999999999</v>
      </c>
      <c r="O810" s="13">
        <v>618086.78319999995</v>
      </c>
      <c r="P810" s="13">
        <v>0</v>
      </c>
      <c r="Q810" s="13">
        <v>0</v>
      </c>
      <c r="R810" s="13"/>
      <c r="S810" s="13">
        <v>16645.694800000001</v>
      </c>
      <c r="T810" s="13">
        <v>14297</v>
      </c>
      <c r="U810" s="13">
        <v>30942.694800000001</v>
      </c>
    </row>
    <row r="811" spans="1:21">
      <c r="A811" s="9">
        <v>99047</v>
      </c>
      <c r="B811" t="s">
        <v>839</v>
      </c>
      <c r="C811" s="158">
        <v>1.4299998570000141E-5</v>
      </c>
      <c r="D811" s="158">
        <v>1.4999999999999994E-5</v>
      </c>
      <c r="E811" s="13">
        <v>8949.98</v>
      </c>
      <c r="F811" s="13">
        <v>18080.760000000002</v>
      </c>
      <c r="G811" s="13">
        <v>-8433.3678</v>
      </c>
      <c r="H811" s="13"/>
      <c r="I811" s="13">
        <v>0</v>
      </c>
      <c r="J811" s="13">
        <v>0</v>
      </c>
      <c r="K811" s="13">
        <v>0</v>
      </c>
      <c r="L811" s="13">
        <v>1967</v>
      </c>
      <c r="M811" s="13"/>
      <c r="N811" s="13">
        <v>921.49200000000008</v>
      </c>
      <c r="O811" s="13">
        <v>19632.698800000002</v>
      </c>
      <c r="P811" s="13">
        <v>0</v>
      </c>
      <c r="Q811" s="13">
        <v>0</v>
      </c>
      <c r="R811" s="13"/>
      <c r="S811" s="13">
        <v>528.72820000000002</v>
      </c>
      <c r="T811" s="13">
        <v>493</v>
      </c>
      <c r="U811" s="13">
        <v>1021.7282</v>
      </c>
    </row>
    <row r="812" spans="1:21">
      <c r="A812" s="9">
        <v>99051</v>
      </c>
      <c r="B812" t="s">
        <v>840</v>
      </c>
      <c r="C812" s="158">
        <v>2.8029997197000277E-4</v>
      </c>
      <c r="D812" s="158">
        <v>2.7199999999999984E-4</v>
      </c>
      <c r="E812" s="13">
        <v>107186.19</v>
      </c>
      <c r="F812" s="13">
        <v>327864.44799999997</v>
      </c>
      <c r="G812" s="13">
        <v>-165305.80379999999</v>
      </c>
      <c r="H812" s="13"/>
      <c r="I812" s="13">
        <v>0</v>
      </c>
      <c r="J812" s="13">
        <v>0</v>
      </c>
      <c r="K812" s="13">
        <v>0</v>
      </c>
      <c r="L812" s="13">
        <v>5231</v>
      </c>
      <c r="M812" s="13"/>
      <c r="N812" s="13">
        <v>18062.531999999999</v>
      </c>
      <c r="O812" s="13">
        <v>384828.35479999997</v>
      </c>
      <c r="P812" s="13">
        <v>0</v>
      </c>
      <c r="Q812" s="13">
        <v>0</v>
      </c>
      <c r="R812" s="13"/>
      <c r="S812" s="13">
        <v>10363.812199999998</v>
      </c>
      <c r="T812" s="13">
        <v>1311</v>
      </c>
      <c r="U812" s="13">
        <v>11674.812199999998</v>
      </c>
    </row>
    <row r="813" spans="1:21">
      <c r="A813" s="9">
        <v>99061</v>
      </c>
      <c r="B813" t="s">
        <v>841</v>
      </c>
      <c r="C813" s="158">
        <v>7.4999992500000743E-6</v>
      </c>
      <c r="D813" s="158">
        <v>6.9999999999999957E-6</v>
      </c>
      <c r="E813" s="13">
        <v>2886.5500000000006</v>
      </c>
      <c r="F813" s="13">
        <v>8437.6880000000001</v>
      </c>
      <c r="G813" s="13">
        <v>-4423.0950000000003</v>
      </c>
      <c r="H813" s="13"/>
      <c r="I813" s="13">
        <v>0</v>
      </c>
      <c r="J813" s="13">
        <v>0</v>
      </c>
      <c r="K813" s="13">
        <v>0</v>
      </c>
      <c r="L813" s="13">
        <v>423</v>
      </c>
      <c r="M813" s="13"/>
      <c r="N813" s="13">
        <v>483.3</v>
      </c>
      <c r="O813" s="13">
        <v>10296.870000000001</v>
      </c>
      <c r="P813" s="13">
        <v>0</v>
      </c>
      <c r="Q813" s="13">
        <v>0</v>
      </c>
      <c r="R813" s="13"/>
      <c r="S813" s="13">
        <v>277.30500000000001</v>
      </c>
      <c r="T813" s="13">
        <v>106</v>
      </c>
      <c r="U813" s="13">
        <v>383.30500000000001</v>
      </c>
    </row>
    <row r="814" spans="1:21">
      <c r="A814" s="9">
        <v>99071</v>
      </c>
      <c r="B814" t="s">
        <v>842</v>
      </c>
      <c r="C814" s="158">
        <v>4.4899995510000449E-5</v>
      </c>
      <c r="D814" s="158">
        <v>4.3999999999999972E-5</v>
      </c>
      <c r="E814" s="13">
        <v>13753.099999999999</v>
      </c>
      <c r="F814" s="13">
        <v>53036.896000000001</v>
      </c>
      <c r="G814" s="13">
        <v>-26479.595400000002</v>
      </c>
      <c r="H814" s="13"/>
      <c r="I814" s="13">
        <v>0</v>
      </c>
      <c r="J814" s="13">
        <v>0</v>
      </c>
      <c r="K814" s="13">
        <v>0</v>
      </c>
      <c r="L814" s="13">
        <v>0</v>
      </c>
      <c r="M814" s="13"/>
      <c r="N814" s="13">
        <v>2893.3560000000002</v>
      </c>
      <c r="O814" s="13">
        <v>61643.928399999997</v>
      </c>
      <c r="P814" s="13">
        <v>0</v>
      </c>
      <c r="Q814" s="13">
        <v>2310</v>
      </c>
      <c r="R814" s="13"/>
      <c r="S814" s="13">
        <v>1660.1325999999999</v>
      </c>
      <c r="T814" s="13">
        <v>-579</v>
      </c>
      <c r="U814" s="13">
        <v>1081.1325999999999</v>
      </c>
    </row>
    <row r="815" spans="1:21">
      <c r="A815" s="9">
        <v>99081</v>
      </c>
      <c r="B815" t="s">
        <v>843</v>
      </c>
      <c r="C815" s="158">
        <v>2.4499997550000242E-5</v>
      </c>
      <c r="D815" s="158">
        <v>2.9999999999999987E-5</v>
      </c>
      <c r="E815" s="13">
        <v>8061.4799999999987</v>
      </c>
      <c r="F815" s="13">
        <v>36161.520000000004</v>
      </c>
      <c r="G815" s="13">
        <v>-14448.777</v>
      </c>
      <c r="H815" s="13"/>
      <c r="I815" s="13">
        <v>0</v>
      </c>
      <c r="J815" s="13">
        <v>0</v>
      </c>
      <c r="K815" s="13">
        <v>0</v>
      </c>
      <c r="L815" s="13">
        <v>0</v>
      </c>
      <c r="M815" s="13"/>
      <c r="N815" s="13">
        <v>1578.78</v>
      </c>
      <c r="O815" s="13">
        <v>33636.441999999995</v>
      </c>
      <c r="P815" s="13">
        <v>0</v>
      </c>
      <c r="Q815" s="13">
        <v>6591</v>
      </c>
      <c r="R815" s="13"/>
      <c r="S815" s="13">
        <v>905.86299999999994</v>
      </c>
      <c r="T815" s="13">
        <v>-1652</v>
      </c>
      <c r="U815" s="13">
        <v>-746.13700000000006</v>
      </c>
    </row>
    <row r="816" spans="1:21">
      <c r="A816" s="9">
        <v>99091</v>
      </c>
      <c r="B816" t="s">
        <v>844</v>
      </c>
      <c r="C816" s="158">
        <v>5.3999994600000535E-6</v>
      </c>
      <c r="D816" s="158">
        <v>2.0999999999999985E-5</v>
      </c>
      <c r="E816" s="13">
        <v>4640.62</v>
      </c>
      <c r="F816" s="13">
        <v>25313.063999999998</v>
      </c>
      <c r="G816" s="13">
        <v>-3184.6284000000001</v>
      </c>
      <c r="H816" s="13"/>
      <c r="I816" s="13">
        <v>0</v>
      </c>
      <c r="J816" s="13">
        <v>0</v>
      </c>
      <c r="K816" s="13">
        <v>0</v>
      </c>
      <c r="L816" s="13">
        <v>0</v>
      </c>
      <c r="M816" s="13"/>
      <c r="N816" s="13">
        <v>347.976</v>
      </c>
      <c r="O816" s="13">
        <v>7413.7464</v>
      </c>
      <c r="P816" s="13">
        <v>0</v>
      </c>
      <c r="Q816" s="13">
        <v>13027</v>
      </c>
      <c r="R816" s="13"/>
      <c r="S816" s="13">
        <v>199.65960000000001</v>
      </c>
      <c r="T816" s="13">
        <v>-3265</v>
      </c>
      <c r="U816" s="13">
        <v>-3065.3404</v>
      </c>
    </row>
    <row r="817" spans="1:21">
      <c r="A817" s="9">
        <v>99101</v>
      </c>
      <c r="B817" t="s">
        <v>845</v>
      </c>
      <c r="C817" s="158">
        <v>2.0306997969300198E-3</v>
      </c>
      <c r="D817" s="158">
        <v>2.1169999999999987E-3</v>
      </c>
      <c r="E817" s="13">
        <v>813633.4346080001</v>
      </c>
      <c r="F817" s="13">
        <v>2551797.9279999998</v>
      </c>
      <c r="G817" s="13">
        <v>-1197597.2021999999</v>
      </c>
      <c r="H817" s="13"/>
      <c r="I817" s="13">
        <v>0</v>
      </c>
      <c r="J817" s="13">
        <v>0</v>
      </c>
      <c r="K817" s="13">
        <v>0</v>
      </c>
      <c r="L817" s="13">
        <v>0</v>
      </c>
      <c r="M817" s="13"/>
      <c r="N817" s="13">
        <v>130858.30799999999</v>
      </c>
      <c r="O817" s="13">
        <v>2787980.5211999998</v>
      </c>
      <c r="P817" s="13">
        <v>0</v>
      </c>
      <c r="Q817" s="13">
        <v>73572</v>
      </c>
      <c r="R817" s="13"/>
      <c r="S817" s="13">
        <v>75083.101799999989</v>
      </c>
      <c r="T817" s="13">
        <v>-18439</v>
      </c>
      <c r="U817" s="13">
        <v>56644.101799999989</v>
      </c>
    </row>
    <row r="818" spans="1:21">
      <c r="A818" s="9">
        <v>99104</v>
      </c>
      <c r="B818" t="s">
        <v>846</v>
      </c>
      <c r="C818" s="158">
        <v>2.5699997430000253E-5</v>
      </c>
      <c r="D818" s="158">
        <v>2.6999999999999982E-5</v>
      </c>
      <c r="E818" s="13">
        <v>17941.870000000003</v>
      </c>
      <c r="F818" s="13">
        <v>32545.367999999999</v>
      </c>
      <c r="G818" s="13">
        <v>-15156.4722</v>
      </c>
      <c r="H818" s="13"/>
      <c r="I818" s="13">
        <v>0</v>
      </c>
      <c r="J818" s="13">
        <v>0</v>
      </c>
      <c r="K818" s="13">
        <v>0</v>
      </c>
      <c r="L818" s="13">
        <v>4980</v>
      </c>
      <c r="M818" s="13"/>
      <c r="N818" s="13">
        <v>1656.1080000000002</v>
      </c>
      <c r="O818" s="13">
        <v>35283.941200000001</v>
      </c>
      <c r="P818" s="13">
        <v>0</v>
      </c>
      <c r="Q818" s="13">
        <v>0</v>
      </c>
      <c r="R818" s="13"/>
      <c r="S818" s="13">
        <v>950.23180000000002</v>
      </c>
      <c r="T818" s="13">
        <v>1248</v>
      </c>
      <c r="U818" s="13">
        <v>2198.2318</v>
      </c>
    </row>
    <row r="819" spans="1:21">
      <c r="A819" s="9">
        <v>99109</v>
      </c>
      <c r="B819" t="s">
        <v>847</v>
      </c>
      <c r="C819" s="158">
        <v>1.2959998704000129E-4</v>
      </c>
      <c r="D819" s="158">
        <v>1.4699999999999991E-4</v>
      </c>
      <c r="E819" s="13">
        <v>48773.289999999994</v>
      </c>
      <c r="F819" s="13">
        <v>177191.448</v>
      </c>
      <c r="G819" s="13">
        <v>-76431.081600000005</v>
      </c>
      <c r="H819" s="13"/>
      <c r="I819" s="13">
        <v>0</v>
      </c>
      <c r="J819" s="13">
        <v>0</v>
      </c>
      <c r="K819" s="13">
        <v>0</v>
      </c>
      <c r="L819" s="13">
        <v>0</v>
      </c>
      <c r="M819" s="13"/>
      <c r="N819" s="13">
        <v>8351.4240000000009</v>
      </c>
      <c r="O819" s="13">
        <v>177929.9136</v>
      </c>
      <c r="P819" s="13">
        <v>0</v>
      </c>
      <c r="Q819" s="13">
        <v>18677</v>
      </c>
      <c r="R819" s="13"/>
      <c r="S819" s="13">
        <v>4791.8303999999998</v>
      </c>
      <c r="T819" s="13">
        <v>-4681</v>
      </c>
      <c r="U819" s="13">
        <v>110.83039999999983</v>
      </c>
    </row>
    <row r="820" spans="1:21">
      <c r="A820" s="9">
        <v>99110</v>
      </c>
      <c r="B820" t="s">
        <v>848</v>
      </c>
      <c r="C820" s="158">
        <v>1.4799998520000144E-4</v>
      </c>
      <c r="D820" s="158">
        <v>1.5799999999999991E-4</v>
      </c>
      <c r="E820" s="13">
        <v>87324.780000000013</v>
      </c>
      <c r="F820" s="13">
        <v>190450.67199999999</v>
      </c>
      <c r="G820" s="13">
        <v>-87282.407999999996</v>
      </c>
      <c r="H820" s="13"/>
      <c r="I820" s="13">
        <v>0</v>
      </c>
      <c r="J820" s="13">
        <v>0</v>
      </c>
      <c r="K820" s="13">
        <v>0</v>
      </c>
      <c r="L820" s="13">
        <v>13470</v>
      </c>
      <c r="M820" s="13"/>
      <c r="N820" s="13">
        <v>9537.119999999999</v>
      </c>
      <c r="O820" s="13">
        <v>203191.568</v>
      </c>
      <c r="P820" s="13">
        <v>0</v>
      </c>
      <c r="Q820" s="13">
        <v>0</v>
      </c>
      <c r="R820" s="13"/>
      <c r="S820" s="13">
        <v>5472.152</v>
      </c>
      <c r="T820" s="13">
        <v>3376</v>
      </c>
      <c r="U820" s="13">
        <v>8848.152</v>
      </c>
    </row>
    <row r="821" spans="1:21">
      <c r="A821" s="9">
        <v>99111</v>
      </c>
      <c r="B821" t="s">
        <v>849</v>
      </c>
      <c r="C821" s="158">
        <v>1.419899858010014E-3</v>
      </c>
      <c r="D821" s="158">
        <v>1.467999999999999E-3</v>
      </c>
      <c r="E821" s="13">
        <v>514588.73347199993</v>
      </c>
      <c r="F821" s="13">
        <v>1769503.7119999998</v>
      </c>
      <c r="G821" s="13">
        <v>-837380.34539999999</v>
      </c>
      <c r="H821" s="13"/>
      <c r="I821" s="13">
        <v>0</v>
      </c>
      <c r="J821" s="13">
        <v>0</v>
      </c>
      <c r="K821" s="13">
        <v>0</v>
      </c>
      <c r="L821" s="13">
        <v>0</v>
      </c>
      <c r="M821" s="13"/>
      <c r="N821" s="13">
        <v>91498.356</v>
      </c>
      <c r="O821" s="13">
        <v>1949403.4283999999</v>
      </c>
      <c r="P821" s="13">
        <v>0</v>
      </c>
      <c r="Q821" s="13">
        <v>83072</v>
      </c>
      <c r="R821" s="13"/>
      <c r="S821" s="13">
        <v>52499.382599999997</v>
      </c>
      <c r="T821" s="13">
        <v>-20820</v>
      </c>
      <c r="U821" s="13">
        <v>31679.382599999997</v>
      </c>
    </row>
    <row r="822" spans="1:21">
      <c r="A822" s="9">
        <v>99201</v>
      </c>
      <c r="B822" t="s">
        <v>850</v>
      </c>
      <c r="C822" s="158">
        <v>2.9903397009660299E-2</v>
      </c>
      <c r="D822" s="158">
        <v>3.126499999999998E-2</v>
      </c>
      <c r="E822" s="13">
        <v>12228224.853256</v>
      </c>
      <c r="F822" s="13">
        <v>37686330.759999998</v>
      </c>
      <c r="G822" s="13">
        <v>-17635410.536400001</v>
      </c>
      <c r="H822" s="13"/>
      <c r="I822" s="13">
        <v>0</v>
      </c>
      <c r="J822" s="13">
        <v>0</v>
      </c>
      <c r="K822" s="13">
        <v>0</v>
      </c>
      <c r="L822" s="13">
        <v>0</v>
      </c>
      <c r="M822" s="13"/>
      <c r="N822" s="13">
        <v>1926975.0959999999</v>
      </c>
      <c r="O822" s="13">
        <v>41054856.314400002</v>
      </c>
      <c r="P822" s="13">
        <v>0</v>
      </c>
      <c r="Q822" s="13">
        <v>973388</v>
      </c>
      <c r="R822" s="13"/>
      <c r="S822" s="13">
        <v>1105648.3115999999</v>
      </c>
      <c r="T822" s="13">
        <v>-243957</v>
      </c>
      <c r="U822" s="13">
        <v>861691.3115999999</v>
      </c>
    </row>
    <row r="823" spans="1:21">
      <c r="A823" s="9">
        <v>99202</v>
      </c>
      <c r="B823" t="s">
        <v>851</v>
      </c>
      <c r="C823" s="158">
        <v>2.508599749140025E-3</v>
      </c>
      <c r="D823" s="158">
        <v>2.4619999999999989E-3</v>
      </c>
      <c r="E823" s="13">
        <v>869383.5665999999</v>
      </c>
      <c r="F823" s="13">
        <v>2967655.4080000003</v>
      </c>
      <c r="G823" s="13">
        <v>-1479436.8156000001</v>
      </c>
      <c r="H823" s="13"/>
      <c r="I823" s="13">
        <v>0</v>
      </c>
      <c r="J823" s="13">
        <v>0</v>
      </c>
      <c r="K823" s="13">
        <v>0</v>
      </c>
      <c r="L823" s="13">
        <v>0</v>
      </c>
      <c r="M823" s="13"/>
      <c r="N823" s="13">
        <v>161654.18400000001</v>
      </c>
      <c r="O823" s="13">
        <v>3444097.0776000004</v>
      </c>
      <c r="P823" s="13">
        <v>0</v>
      </c>
      <c r="Q823" s="13">
        <v>51742</v>
      </c>
      <c r="R823" s="13"/>
      <c r="S823" s="13">
        <v>92752.9764</v>
      </c>
      <c r="T823" s="13">
        <v>-12968</v>
      </c>
      <c r="U823" s="13">
        <v>79784.9764</v>
      </c>
    </row>
    <row r="824" spans="1:21">
      <c r="A824" s="9">
        <v>99203</v>
      </c>
      <c r="B824" t="s">
        <v>852</v>
      </c>
      <c r="C824" s="158">
        <v>2.4199997580000239E-4</v>
      </c>
      <c r="D824" s="158">
        <v>1.7599999999999989E-4</v>
      </c>
      <c r="E824" s="13">
        <v>75357.704855999997</v>
      </c>
      <c r="F824" s="13">
        <v>212147.584</v>
      </c>
      <c r="G824" s="13">
        <v>-142718.53200000001</v>
      </c>
      <c r="H824" s="13"/>
      <c r="I824" s="13">
        <v>0</v>
      </c>
      <c r="J824" s="13">
        <v>0</v>
      </c>
      <c r="K824" s="13">
        <v>0</v>
      </c>
      <c r="L824" s="13">
        <v>47485</v>
      </c>
      <c r="M824" s="13"/>
      <c r="N824" s="13">
        <v>15594.48</v>
      </c>
      <c r="O824" s="13">
        <v>332245.67200000002</v>
      </c>
      <c r="P824" s="13">
        <v>0</v>
      </c>
      <c r="Q824" s="13">
        <v>0</v>
      </c>
      <c r="R824" s="13"/>
      <c r="S824" s="13">
        <v>8947.7080000000005</v>
      </c>
      <c r="T824" s="13">
        <v>11901</v>
      </c>
      <c r="U824" s="13">
        <v>20848.707999999999</v>
      </c>
    </row>
    <row r="825" spans="1:21">
      <c r="A825" s="9">
        <v>99204</v>
      </c>
      <c r="B825" t="s">
        <v>853</v>
      </c>
      <c r="C825" s="158">
        <v>6.5869993413000653E-4</v>
      </c>
      <c r="D825" s="158">
        <v>6.7599999999999952E-4</v>
      </c>
      <c r="E825" s="13">
        <v>300181.63078399992</v>
      </c>
      <c r="F825" s="13">
        <v>814839.58399999992</v>
      </c>
      <c r="G825" s="13">
        <v>-388465.69020000001</v>
      </c>
      <c r="H825" s="13"/>
      <c r="I825" s="13">
        <v>0</v>
      </c>
      <c r="J825" s="13">
        <v>0</v>
      </c>
      <c r="K825" s="13">
        <v>0</v>
      </c>
      <c r="L825" s="13">
        <v>15437</v>
      </c>
      <c r="M825" s="13"/>
      <c r="N825" s="13">
        <v>42446.628000000004</v>
      </c>
      <c r="O825" s="13">
        <v>904339.76919999998</v>
      </c>
      <c r="P825" s="13">
        <v>0</v>
      </c>
      <c r="Q825" s="13">
        <v>0</v>
      </c>
      <c r="R825" s="13"/>
      <c r="S825" s="13">
        <v>24354.773799999999</v>
      </c>
      <c r="T825" s="13">
        <v>3869</v>
      </c>
      <c r="U825" s="13">
        <v>28223.773799999999</v>
      </c>
    </row>
    <row r="826" spans="1:21">
      <c r="A826" s="9">
        <v>99206</v>
      </c>
      <c r="B826" t="s">
        <v>854</v>
      </c>
      <c r="C826" s="158">
        <v>1.9238998076100192E-3</v>
      </c>
      <c r="D826" s="158">
        <v>1.8429999999999987E-3</v>
      </c>
      <c r="E826" s="13">
        <v>627966.88632799999</v>
      </c>
      <c r="F826" s="13">
        <v>2221522.7119999998</v>
      </c>
      <c r="G826" s="13">
        <v>-1134612.3294000002</v>
      </c>
      <c r="H826" s="13"/>
      <c r="I826" s="13">
        <v>0</v>
      </c>
      <c r="J826" s="13">
        <v>0</v>
      </c>
      <c r="K826" s="13">
        <v>0</v>
      </c>
      <c r="L826" s="13">
        <v>0</v>
      </c>
      <c r="M826" s="13"/>
      <c r="N826" s="13">
        <v>123976.11600000001</v>
      </c>
      <c r="O826" s="13">
        <v>2641353.0924</v>
      </c>
      <c r="P826" s="13">
        <v>0</v>
      </c>
      <c r="Q826" s="13">
        <v>27168</v>
      </c>
      <c r="R826" s="13"/>
      <c r="S826" s="13">
        <v>71134.278600000005</v>
      </c>
      <c r="T826" s="13">
        <v>-6809</v>
      </c>
      <c r="U826" s="13">
        <v>64325.278600000005</v>
      </c>
    </row>
    <row r="827" spans="1:21">
      <c r="A827" s="9">
        <v>99207</v>
      </c>
      <c r="B827" t="s">
        <v>855</v>
      </c>
      <c r="C827" s="158">
        <v>1.6479998352000161E-4</v>
      </c>
      <c r="D827" s="158">
        <v>1.6099999999999993E-4</v>
      </c>
      <c r="E827" s="13">
        <v>73157.859999999986</v>
      </c>
      <c r="F827" s="13">
        <v>194066.82400000002</v>
      </c>
      <c r="G827" s="13">
        <v>-97190.140799999994</v>
      </c>
      <c r="H827" s="13"/>
      <c r="I827" s="13">
        <v>0</v>
      </c>
      <c r="J827" s="13">
        <v>0</v>
      </c>
      <c r="K827" s="13">
        <v>0</v>
      </c>
      <c r="L827" s="13">
        <v>10143</v>
      </c>
      <c r="M827" s="13"/>
      <c r="N827" s="13">
        <v>10619.712</v>
      </c>
      <c r="O827" s="13">
        <v>226256.55679999999</v>
      </c>
      <c r="P827" s="13">
        <v>0</v>
      </c>
      <c r="Q827" s="13">
        <v>0</v>
      </c>
      <c r="R827" s="13"/>
      <c r="S827" s="13">
        <v>6093.3152</v>
      </c>
      <c r="T827" s="13">
        <v>2542</v>
      </c>
      <c r="U827" s="13">
        <v>8635.3152000000009</v>
      </c>
    </row>
    <row r="828" spans="1:21">
      <c r="A828" s="9">
        <v>99208</v>
      </c>
      <c r="B828" t="s">
        <v>856</v>
      </c>
      <c r="C828" s="158">
        <v>1.7229998277000169E-4</v>
      </c>
      <c r="D828" s="158">
        <v>1.919999999999999E-4</v>
      </c>
      <c r="E828" s="13">
        <v>46750.83</v>
      </c>
      <c r="F828" s="13">
        <v>231433.728</v>
      </c>
      <c r="G828" s="13">
        <v>-101613.23579999999</v>
      </c>
      <c r="H828" s="13"/>
      <c r="I828" s="13">
        <v>0</v>
      </c>
      <c r="J828" s="13">
        <v>0</v>
      </c>
      <c r="K828" s="13">
        <v>0</v>
      </c>
      <c r="L828" s="13">
        <v>0</v>
      </c>
      <c r="M828" s="13"/>
      <c r="N828" s="13">
        <v>11103.011999999999</v>
      </c>
      <c r="O828" s="13">
        <v>236553.42679999999</v>
      </c>
      <c r="P828" s="13">
        <v>0</v>
      </c>
      <c r="Q828" s="13">
        <v>35990</v>
      </c>
      <c r="R828" s="13"/>
      <c r="S828" s="13">
        <v>6370.6201999999994</v>
      </c>
      <c r="T828" s="13">
        <v>-9020</v>
      </c>
      <c r="U828" s="13">
        <v>-2649.3798000000006</v>
      </c>
    </row>
    <row r="829" spans="1:21">
      <c r="A829" s="9">
        <v>99210</v>
      </c>
      <c r="B829" t="s">
        <v>857</v>
      </c>
      <c r="C829" s="158">
        <v>1.6075998392400159E-3</v>
      </c>
      <c r="D829" s="158">
        <v>1.674999999999999E-3</v>
      </c>
      <c r="E829" s="13">
        <v>735376.53999999992</v>
      </c>
      <c r="F829" s="13">
        <v>2019018.2</v>
      </c>
      <c r="G829" s="13">
        <v>-948075.66960000002</v>
      </c>
      <c r="H829" s="13"/>
      <c r="I829" s="13">
        <v>0</v>
      </c>
      <c r="J829" s="13">
        <v>0</v>
      </c>
      <c r="K829" s="13">
        <v>0</v>
      </c>
      <c r="L829" s="13">
        <v>15621</v>
      </c>
      <c r="M829" s="13"/>
      <c r="N829" s="13">
        <v>103593.74400000001</v>
      </c>
      <c r="O829" s="13">
        <v>2207099.7615999999</v>
      </c>
      <c r="P829" s="13">
        <v>0</v>
      </c>
      <c r="Q829" s="13">
        <v>0</v>
      </c>
      <c r="R829" s="13"/>
      <c r="S829" s="13">
        <v>59439.402399999999</v>
      </c>
      <c r="T829" s="13">
        <v>3915</v>
      </c>
      <c r="U829" s="13">
        <v>63354.402399999999</v>
      </c>
    </row>
    <row r="830" spans="1:21">
      <c r="A830" s="9">
        <v>99211</v>
      </c>
      <c r="B830" t="s">
        <v>858</v>
      </c>
      <c r="C830" s="158">
        <v>3.7072896292710364E-2</v>
      </c>
      <c r="D830" s="158">
        <v>3.7240999999999982E-2</v>
      </c>
      <c r="E830" s="13">
        <v>13845221.36128</v>
      </c>
      <c r="F830" s="13">
        <v>44889705.544000007</v>
      </c>
      <c r="G830" s="13">
        <v>-21863594.483399998</v>
      </c>
      <c r="H830" s="13"/>
      <c r="I830" s="13">
        <v>0</v>
      </c>
      <c r="J830" s="13">
        <v>0</v>
      </c>
      <c r="K830" s="13">
        <v>0</v>
      </c>
      <c r="L830" s="13">
        <v>0</v>
      </c>
      <c r="M830" s="13"/>
      <c r="N830" s="13">
        <v>2388977.676</v>
      </c>
      <c r="O830" s="13">
        <v>50897977.576399997</v>
      </c>
      <c r="P830" s="13">
        <v>0</v>
      </c>
      <c r="Q830" s="13">
        <v>793100</v>
      </c>
      <c r="R830" s="13"/>
      <c r="S830" s="13">
        <v>1370733.4046</v>
      </c>
      <c r="T830" s="13">
        <v>-198772</v>
      </c>
      <c r="U830" s="13">
        <v>1171961.4046</v>
      </c>
    </row>
    <row r="831" spans="1:21">
      <c r="A831" s="9">
        <v>99212</v>
      </c>
      <c r="B831" t="s">
        <v>859</v>
      </c>
      <c r="C831" s="158">
        <v>1.218999878100012E-4</v>
      </c>
      <c r="D831" s="158">
        <v>1.1699999999999992E-4</v>
      </c>
      <c r="E831" s="13">
        <v>27177.559999999998</v>
      </c>
      <c r="F831" s="13">
        <v>141029.92799999999</v>
      </c>
      <c r="G831" s="13">
        <v>-71890.037400000001</v>
      </c>
      <c r="H831" s="13"/>
      <c r="I831" s="13">
        <v>0</v>
      </c>
      <c r="J831" s="13">
        <v>0</v>
      </c>
      <c r="K831" s="13">
        <v>0</v>
      </c>
      <c r="L831" s="13">
        <v>0</v>
      </c>
      <c r="M831" s="13"/>
      <c r="N831" s="13">
        <v>7855.2359999999999</v>
      </c>
      <c r="O831" s="13">
        <v>167358.46039999998</v>
      </c>
      <c r="P831" s="13">
        <v>0</v>
      </c>
      <c r="Q831" s="13">
        <v>12022</v>
      </c>
      <c r="R831" s="13"/>
      <c r="S831" s="13">
        <v>4507.1305999999995</v>
      </c>
      <c r="T831" s="13">
        <v>-3013</v>
      </c>
      <c r="U831" s="13">
        <v>1494.1305999999995</v>
      </c>
    </row>
    <row r="832" spans="1:21">
      <c r="A832" s="9">
        <v>99213</v>
      </c>
      <c r="B832" t="s">
        <v>860</v>
      </c>
      <c r="C832" s="158">
        <v>8.4809991519000836E-4</v>
      </c>
      <c r="D832" s="158">
        <v>8.759999999999995E-4</v>
      </c>
      <c r="E832" s="13">
        <v>362600.52</v>
      </c>
      <c r="F832" s="13">
        <v>1055916.3840000001</v>
      </c>
      <c r="G832" s="13">
        <v>-500163.58259999997</v>
      </c>
      <c r="H832" s="13"/>
      <c r="I832" s="13">
        <v>0</v>
      </c>
      <c r="J832" s="13">
        <v>0</v>
      </c>
      <c r="K832" s="13">
        <v>0</v>
      </c>
      <c r="L832" s="13">
        <v>0</v>
      </c>
      <c r="M832" s="13"/>
      <c r="N832" s="13">
        <v>54651.563999999998</v>
      </c>
      <c r="O832" s="13">
        <v>1164370.0596</v>
      </c>
      <c r="P832" s="13">
        <v>0</v>
      </c>
      <c r="Q832" s="13">
        <v>4652</v>
      </c>
      <c r="R832" s="13"/>
      <c r="S832" s="13">
        <v>31357.649399999998</v>
      </c>
      <c r="T832" s="13">
        <v>-1166</v>
      </c>
      <c r="U832" s="13">
        <v>30191.649399999998</v>
      </c>
    </row>
    <row r="833" spans="1:21">
      <c r="A833" s="9">
        <v>99218</v>
      </c>
      <c r="B833" t="s">
        <v>861</v>
      </c>
      <c r="C833" s="158">
        <v>2.8432997156700281E-3</v>
      </c>
      <c r="D833" s="158">
        <v>2.8849999999999982E-3</v>
      </c>
      <c r="E833" s="13">
        <v>1193481.3730639999</v>
      </c>
      <c r="F833" s="13">
        <v>3477532.84</v>
      </c>
      <c r="G833" s="13">
        <v>-1676824.8018</v>
      </c>
      <c r="H833" s="13"/>
      <c r="I833" s="13">
        <v>0</v>
      </c>
      <c r="J833" s="13">
        <v>0</v>
      </c>
      <c r="K833" s="13">
        <v>0</v>
      </c>
      <c r="L833" s="13">
        <v>16654</v>
      </c>
      <c r="M833" s="13"/>
      <c r="N833" s="13">
        <v>183222.25200000001</v>
      </c>
      <c r="O833" s="13">
        <v>3903612.0628</v>
      </c>
      <c r="P833" s="13">
        <v>0</v>
      </c>
      <c r="Q833" s="13">
        <v>0</v>
      </c>
      <c r="R833" s="13"/>
      <c r="S833" s="13">
        <v>105128.17419999999</v>
      </c>
      <c r="T833" s="13">
        <v>4174</v>
      </c>
      <c r="U833" s="13">
        <v>109302.17419999999</v>
      </c>
    </row>
    <row r="834" spans="1:21">
      <c r="A834" s="9">
        <v>99221</v>
      </c>
      <c r="B834" t="s">
        <v>862</v>
      </c>
      <c r="C834" s="158">
        <v>1.3127598687240128E-2</v>
      </c>
      <c r="D834" s="158">
        <v>1.3030999999999992E-2</v>
      </c>
      <c r="E834" s="13">
        <v>4784705.3954799995</v>
      </c>
      <c r="F834" s="13">
        <v>15707358.903999999</v>
      </c>
      <c r="G834" s="13">
        <v>-7741949.5895999996</v>
      </c>
      <c r="H834" s="13"/>
      <c r="I834" s="13">
        <v>0</v>
      </c>
      <c r="J834" s="13">
        <v>0</v>
      </c>
      <c r="K834" s="13">
        <v>0</v>
      </c>
      <c r="L834" s="13">
        <v>0</v>
      </c>
      <c r="M834" s="13"/>
      <c r="N834" s="13">
        <v>845942.54399999999</v>
      </c>
      <c r="O834" s="13">
        <v>18023092.081599999</v>
      </c>
      <c r="P834" s="13">
        <v>0</v>
      </c>
      <c r="Q834" s="13">
        <v>224649</v>
      </c>
      <c r="R834" s="13"/>
      <c r="S834" s="13">
        <v>485379.8824</v>
      </c>
      <c r="T834" s="13">
        <v>-56303</v>
      </c>
      <c r="U834" s="13">
        <v>429076.8824</v>
      </c>
    </row>
    <row r="835" spans="1:21">
      <c r="A835" s="9">
        <v>99222</v>
      </c>
      <c r="B835" t="s">
        <v>863</v>
      </c>
      <c r="C835" s="158">
        <v>2.9299997070000286E-5</v>
      </c>
      <c r="D835" s="158">
        <v>2.7999999999999983E-5</v>
      </c>
      <c r="E835" s="13">
        <v>10001.209999999999</v>
      </c>
      <c r="F835" s="13">
        <v>33750.752</v>
      </c>
      <c r="G835" s="13">
        <v>-17279.557799999999</v>
      </c>
      <c r="H835" s="13"/>
      <c r="I835" s="13">
        <v>0</v>
      </c>
      <c r="J835" s="13">
        <v>0</v>
      </c>
      <c r="K835" s="13">
        <v>0</v>
      </c>
      <c r="L835" s="13">
        <v>0</v>
      </c>
      <c r="M835" s="13"/>
      <c r="N835" s="13">
        <v>1888.0920000000001</v>
      </c>
      <c r="O835" s="13">
        <v>40226.438800000004</v>
      </c>
      <c r="P835" s="13">
        <v>0</v>
      </c>
      <c r="Q835" s="13">
        <v>0</v>
      </c>
      <c r="R835" s="13"/>
      <c r="S835" s="13">
        <v>1083.3381999999999</v>
      </c>
      <c r="T835" s="13">
        <v>0</v>
      </c>
      <c r="U835" s="13">
        <v>1083.3381999999999</v>
      </c>
    </row>
    <row r="836" spans="1:21">
      <c r="A836" s="9">
        <v>99231</v>
      </c>
      <c r="B836" t="s">
        <v>864</v>
      </c>
      <c r="C836" s="158">
        <v>3.645999635400036E-4</v>
      </c>
      <c r="D836" s="158">
        <v>3.819999999999998E-4</v>
      </c>
      <c r="E836" s="13">
        <v>129420.751288</v>
      </c>
      <c r="F836" s="13">
        <v>460456.68800000002</v>
      </c>
      <c r="G836" s="13">
        <v>-215021.3916</v>
      </c>
      <c r="H836" s="13"/>
      <c r="I836" s="13">
        <v>0</v>
      </c>
      <c r="J836" s="13">
        <v>0</v>
      </c>
      <c r="K836" s="13">
        <v>0</v>
      </c>
      <c r="L836" s="13">
        <v>0</v>
      </c>
      <c r="M836" s="13"/>
      <c r="N836" s="13">
        <v>23494.824000000001</v>
      </c>
      <c r="O836" s="13">
        <v>500565.17360000004</v>
      </c>
      <c r="P836" s="13">
        <v>0</v>
      </c>
      <c r="Q836" s="13">
        <v>28369</v>
      </c>
      <c r="R836" s="13"/>
      <c r="S836" s="13">
        <v>13480.7204</v>
      </c>
      <c r="T836" s="13">
        <v>-7110</v>
      </c>
      <c r="U836" s="13">
        <v>6370.7204000000002</v>
      </c>
    </row>
    <row r="837" spans="1:21">
      <c r="A837" s="9">
        <v>99241</v>
      </c>
      <c r="B837" t="s">
        <v>865</v>
      </c>
      <c r="C837" s="158">
        <v>6.1919993808000611E-4</v>
      </c>
      <c r="D837" s="158">
        <v>6.7499999999999971E-4</v>
      </c>
      <c r="E837" s="13">
        <v>203827.42498400004</v>
      </c>
      <c r="F837" s="13">
        <v>813634.20000000007</v>
      </c>
      <c r="G837" s="13">
        <v>-365170.72320000001</v>
      </c>
      <c r="H837" s="13"/>
      <c r="I837" s="13">
        <v>0</v>
      </c>
      <c r="J837" s="13">
        <v>0</v>
      </c>
      <c r="K837" s="13">
        <v>0</v>
      </c>
      <c r="L837" s="13">
        <v>0</v>
      </c>
      <c r="M837" s="13"/>
      <c r="N837" s="13">
        <v>39901.248</v>
      </c>
      <c r="O837" s="13">
        <v>850109.58719999995</v>
      </c>
      <c r="P837" s="13">
        <v>0</v>
      </c>
      <c r="Q837" s="13">
        <v>86244</v>
      </c>
      <c r="R837" s="13"/>
      <c r="S837" s="13">
        <v>22894.300800000001</v>
      </c>
      <c r="T837" s="13">
        <v>-21615</v>
      </c>
      <c r="U837" s="13">
        <v>1279.3008000000009</v>
      </c>
    </row>
    <row r="838" spans="1:21">
      <c r="A838" s="9">
        <v>99251</v>
      </c>
      <c r="B838" t="s">
        <v>866</v>
      </c>
      <c r="C838" s="158">
        <v>1.6119998388000158E-3</v>
      </c>
      <c r="D838" s="158">
        <v>1.651999999999999E-3</v>
      </c>
      <c r="E838" s="13">
        <v>648963.73036799999</v>
      </c>
      <c r="F838" s="13">
        <v>1991294.368</v>
      </c>
      <c r="G838" s="13">
        <v>-950670.55199999991</v>
      </c>
      <c r="H838" s="13"/>
      <c r="I838" s="13">
        <v>0</v>
      </c>
      <c r="J838" s="13">
        <v>0</v>
      </c>
      <c r="K838" s="13">
        <v>0</v>
      </c>
      <c r="L838" s="13">
        <v>0</v>
      </c>
      <c r="M838" s="13"/>
      <c r="N838" s="13">
        <v>103877.28</v>
      </c>
      <c r="O838" s="13">
        <v>2213140.5919999997</v>
      </c>
      <c r="P838" s="13">
        <v>0</v>
      </c>
      <c r="Q838" s="13">
        <v>28453</v>
      </c>
      <c r="R838" s="13"/>
      <c r="S838" s="13">
        <v>59602.087999999996</v>
      </c>
      <c r="T838" s="13">
        <v>-7131</v>
      </c>
      <c r="U838" s="13">
        <v>52471.087999999996</v>
      </c>
    </row>
    <row r="839" spans="1:21">
      <c r="A839" s="9">
        <v>99252</v>
      </c>
      <c r="B839" t="s">
        <v>867</v>
      </c>
      <c r="C839" s="158">
        <v>7.4959992504000737E-4</v>
      </c>
      <c r="D839" s="158">
        <v>6.8699999999999957E-4</v>
      </c>
      <c r="E839" s="13">
        <v>157921.16</v>
      </c>
      <c r="F839" s="13">
        <v>828098.80799999996</v>
      </c>
      <c r="G839" s="13">
        <v>-442073.60159999999</v>
      </c>
      <c r="H839" s="13"/>
      <c r="I839" s="13">
        <v>0</v>
      </c>
      <c r="J839" s="13">
        <v>0</v>
      </c>
      <c r="K839" s="13">
        <v>0</v>
      </c>
      <c r="L839" s="13">
        <v>0</v>
      </c>
      <c r="M839" s="13"/>
      <c r="N839" s="13">
        <v>48304.224000000002</v>
      </c>
      <c r="O839" s="13">
        <v>1029137.8336</v>
      </c>
      <c r="P839" s="13">
        <v>0</v>
      </c>
      <c r="Q839" s="13">
        <v>49995</v>
      </c>
      <c r="R839" s="13"/>
      <c r="S839" s="13">
        <v>27715.7104</v>
      </c>
      <c r="T839" s="13">
        <v>-12530</v>
      </c>
      <c r="U839" s="13">
        <v>15185.7104</v>
      </c>
    </row>
    <row r="840" spans="1:21">
      <c r="A840" s="9">
        <v>99261</v>
      </c>
      <c r="B840" t="s">
        <v>868</v>
      </c>
      <c r="C840" s="158">
        <v>1.7953998204600175E-3</v>
      </c>
      <c r="D840" s="158">
        <v>1.7819999999999986E-3</v>
      </c>
      <c r="E840" s="13">
        <v>582279.33307199995</v>
      </c>
      <c r="F840" s="13">
        <v>2147994.2879999997</v>
      </c>
      <c r="G840" s="13">
        <v>-1058829.9683999999</v>
      </c>
      <c r="H840" s="13"/>
      <c r="I840" s="13">
        <v>0</v>
      </c>
      <c r="J840" s="13">
        <v>0</v>
      </c>
      <c r="K840" s="13">
        <v>0</v>
      </c>
      <c r="L840" s="13">
        <v>0</v>
      </c>
      <c r="M840" s="13"/>
      <c r="N840" s="13">
        <v>115695.576</v>
      </c>
      <c r="O840" s="13">
        <v>2464933.3863999997</v>
      </c>
      <c r="P840" s="13">
        <v>0</v>
      </c>
      <c r="Q840" s="13">
        <v>88195</v>
      </c>
      <c r="R840" s="13"/>
      <c r="S840" s="13">
        <v>66383.119599999991</v>
      </c>
      <c r="T840" s="13">
        <v>-22104</v>
      </c>
      <c r="U840" s="13">
        <v>44279.119599999991</v>
      </c>
    </row>
    <row r="841" spans="1:21">
      <c r="A841" s="9">
        <v>99271</v>
      </c>
      <c r="B841" t="s">
        <v>869</v>
      </c>
      <c r="C841" s="158">
        <v>3.836299616370038E-3</v>
      </c>
      <c r="D841" s="158">
        <v>3.7309999999999978E-3</v>
      </c>
      <c r="E841" s="13">
        <v>1380485.0901040002</v>
      </c>
      <c r="F841" s="13">
        <v>4497287.7039999999</v>
      </c>
      <c r="G841" s="13">
        <v>-2262442.5797999999</v>
      </c>
      <c r="H841" s="13"/>
      <c r="I841" s="13">
        <v>0</v>
      </c>
      <c r="J841" s="13">
        <v>0</v>
      </c>
      <c r="K841" s="13">
        <v>0</v>
      </c>
      <c r="L841" s="13">
        <v>0</v>
      </c>
      <c r="M841" s="13"/>
      <c r="N841" s="13">
        <v>247211.17199999999</v>
      </c>
      <c r="O841" s="13">
        <v>5266917.6507999999</v>
      </c>
      <c r="P841" s="13">
        <v>0</v>
      </c>
      <c r="Q841" s="13">
        <v>5566</v>
      </c>
      <c r="R841" s="13"/>
      <c r="S841" s="13">
        <v>141843.35620000001</v>
      </c>
      <c r="T841" s="13">
        <v>-1395</v>
      </c>
      <c r="U841" s="13">
        <v>140448.35620000001</v>
      </c>
    </row>
    <row r="842" spans="1:21">
      <c r="A842" s="9">
        <v>99281</v>
      </c>
      <c r="B842" t="s">
        <v>870</v>
      </c>
      <c r="C842" s="158">
        <v>2.3077997692200229E-3</v>
      </c>
      <c r="D842" s="158">
        <v>2.2359999999999988E-3</v>
      </c>
      <c r="E842" s="13">
        <v>858441.69731199997</v>
      </c>
      <c r="F842" s="13">
        <v>2695238.6240000003</v>
      </c>
      <c r="G842" s="13">
        <v>-1361015.8188</v>
      </c>
      <c r="H842" s="13"/>
      <c r="I842" s="13">
        <v>0</v>
      </c>
      <c r="J842" s="13">
        <v>0</v>
      </c>
      <c r="K842" s="13">
        <v>0</v>
      </c>
      <c r="L842" s="13">
        <v>27176</v>
      </c>
      <c r="M842" s="13"/>
      <c r="N842" s="13">
        <v>148714.63200000001</v>
      </c>
      <c r="O842" s="13">
        <v>3168415.5448000003</v>
      </c>
      <c r="P842" s="13">
        <v>0</v>
      </c>
      <c r="Q842" s="13">
        <v>0</v>
      </c>
      <c r="R842" s="13"/>
      <c r="S842" s="13">
        <v>85328.597200000004</v>
      </c>
      <c r="T842" s="13">
        <v>6811</v>
      </c>
      <c r="U842" s="13">
        <v>92139.597200000004</v>
      </c>
    </row>
    <row r="843" spans="1:21">
      <c r="A843" s="9">
        <v>99291</v>
      </c>
      <c r="B843" t="s">
        <v>871</v>
      </c>
      <c r="C843" s="158">
        <v>8.2589991741000815E-4</v>
      </c>
      <c r="D843" s="158">
        <v>8.2799999999999942E-4</v>
      </c>
      <c r="E843" s="13">
        <v>271431.06099200004</v>
      </c>
      <c r="F843" s="13">
        <v>998057.95199999993</v>
      </c>
      <c r="G843" s="13">
        <v>-487071.22139999998</v>
      </c>
      <c r="H843" s="13"/>
      <c r="I843" s="13">
        <v>0</v>
      </c>
      <c r="J843" s="13">
        <v>0</v>
      </c>
      <c r="K843" s="13">
        <v>0</v>
      </c>
      <c r="L843" s="13">
        <v>0</v>
      </c>
      <c r="M843" s="13"/>
      <c r="N843" s="13">
        <v>53220.995999999999</v>
      </c>
      <c r="O843" s="13">
        <v>1133891.3244</v>
      </c>
      <c r="P843" s="13">
        <v>0</v>
      </c>
      <c r="Q843" s="13">
        <v>45674</v>
      </c>
      <c r="R843" s="13"/>
      <c r="S843" s="13">
        <v>30536.8266</v>
      </c>
      <c r="T843" s="13">
        <v>-11447</v>
      </c>
      <c r="U843" s="13">
        <v>19089.8266</v>
      </c>
    </row>
    <row r="844" spans="1:21">
      <c r="A844" s="9">
        <v>99301</v>
      </c>
      <c r="B844" t="s">
        <v>872</v>
      </c>
      <c r="C844" s="158">
        <v>1.7198998280100169E-3</v>
      </c>
      <c r="D844" s="158">
        <v>1.5849999999999992E-3</v>
      </c>
      <c r="E844" s="13">
        <v>713108.84157600009</v>
      </c>
      <c r="F844" s="13">
        <v>1910533.6400000001</v>
      </c>
      <c r="G844" s="13">
        <v>-1014304.1453999999</v>
      </c>
      <c r="H844" s="13"/>
      <c r="I844" s="13">
        <v>0</v>
      </c>
      <c r="J844" s="13">
        <v>0</v>
      </c>
      <c r="K844" s="13">
        <v>0</v>
      </c>
      <c r="L844" s="13">
        <v>157350</v>
      </c>
      <c r="M844" s="13"/>
      <c r="N844" s="13">
        <v>110830.356</v>
      </c>
      <c r="O844" s="13">
        <v>2361278.2283999999</v>
      </c>
      <c r="P844" s="13">
        <v>0</v>
      </c>
      <c r="Q844" s="13">
        <v>0</v>
      </c>
      <c r="R844" s="13"/>
      <c r="S844" s="13">
        <v>63591.582599999994</v>
      </c>
      <c r="T844" s="13">
        <v>39436</v>
      </c>
      <c r="U844" s="13">
        <v>103027.58259999999</v>
      </c>
    </row>
    <row r="845" spans="1:21">
      <c r="A845" s="9">
        <v>99304</v>
      </c>
      <c r="B845" t="s">
        <v>873</v>
      </c>
      <c r="C845" s="158">
        <v>9.8999990100000988E-6</v>
      </c>
      <c r="D845" s="158">
        <v>1.2999999999999991E-5</v>
      </c>
      <c r="E845" s="13">
        <v>6398.380000000001</v>
      </c>
      <c r="F845" s="13">
        <v>15669.991999999998</v>
      </c>
      <c r="G845" s="13">
        <v>-5838.4854000000005</v>
      </c>
      <c r="H845" s="13"/>
      <c r="I845" s="13">
        <v>0</v>
      </c>
      <c r="J845" s="13">
        <v>0</v>
      </c>
      <c r="K845" s="13">
        <v>0</v>
      </c>
      <c r="L845" s="13">
        <v>0</v>
      </c>
      <c r="M845" s="13"/>
      <c r="N845" s="13">
        <v>637.95600000000002</v>
      </c>
      <c r="O845" s="13">
        <v>13591.868399999999</v>
      </c>
      <c r="P845" s="13">
        <v>0</v>
      </c>
      <c r="Q845" s="13">
        <v>998</v>
      </c>
      <c r="R845" s="13"/>
      <c r="S845" s="13">
        <v>366.04259999999999</v>
      </c>
      <c r="T845" s="13">
        <v>-250</v>
      </c>
      <c r="U845" s="13">
        <v>116.04259999999999</v>
      </c>
    </row>
    <row r="846" spans="1:21">
      <c r="A846" s="9">
        <v>99311</v>
      </c>
      <c r="B846" t="s">
        <v>874</v>
      </c>
      <c r="C846" s="158">
        <v>5.8199994180000575E-5</v>
      </c>
      <c r="D846" s="158">
        <v>6.1999999999999962E-5</v>
      </c>
      <c r="E846" s="13">
        <v>19651.508296</v>
      </c>
      <c r="F846" s="13">
        <v>74733.808000000005</v>
      </c>
      <c r="G846" s="13">
        <v>-34323.217199999999</v>
      </c>
      <c r="H846" s="13"/>
      <c r="I846" s="13">
        <v>0</v>
      </c>
      <c r="J846" s="13">
        <v>0</v>
      </c>
      <c r="K846" s="13">
        <v>0</v>
      </c>
      <c r="L846" s="13">
        <v>0</v>
      </c>
      <c r="M846" s="13"/>
      <c r="N846" s="13">
        <v>3750.4079999999999</v>
      </c>
      <c r="O846" s="13">
        <v>79903.711199999991</v>
      </c>
      <c r="P846" s="13">
        <v>0</v>
      </c>
      <c r="Q846" s="13">
        <v>6320</v>
      </c>
      <c r="R846" s="13"/>
      <c r="S846" s="13">
        <v>2151.8867999999998</v>
      </c>
      <c r="T846" s="13">
        <v>-1584</v>
      </c>
      <c r="U846" s="13">
        <v>567.88679999999977</v>
      </c>
    </row>
    <row r="847" spans="1:21">
      <c r="A847" s="9">
        <v>99321</v>
      </c>
      <c r="B847" t="s">
        <v>875</v>
      </c>
      <c r="C847" s="158">
        <v>9.069999093000089E-5</v>
      </c>
      <c r="D847" s="158">
        <v>3.9999999999999976E-5</v>
      </c>
      <c r="E847" s="13">
        <v>32303.751072000003</v>
      </c>
      <c r="F847" s="13">
        <v>48215.360000000001</v>
      </c>
      <c r="G847" s="13">
        <v>-53489.962199999994</v>
      </c>
      <c r="H847" s="13"/>
      <c r="I847" s="13">
        <v>0</v>
      </c>
      <c r="J847" s="13">
        <v>0</v>
      </c>
      <c r="K847" s="13">
        <v>0</v>
      </c>
      <c r="L847" s="13">
        <v>46069</v>
      </c>
      <c r="M847" s="13"/>
      <c r="N847" s="13">
        <v>5844.7079999999996</v>
      </c>
      <c r="O847" s="13">
        <v>124523.48119999999</v>
      </c>
      <c r="P847" s="13">
        <v>0</v>
      </c>
      <c r="Q847" s="13">
        <v>0</v>
      </c>
      <c r="R847" s="13"/>
      <c r="S847" s="13">
        <v>3353.5418</v>
      </c>
      <c r="T847" s="13">
        <v>11546</v>
      </c>
      <c r="U847" s="13">
        <v>14899.541799999999</v>
      </c>
    </row>
    <row r="848" spans="1:21">
      <c r="A848" s="9">
        <v>99401</v>
      </c>
      <c r="B848" t="s">
        <v>876</v>
      </c>
      <c r="C848" s="158">
        <v>9.455999054400093E-4</v>
      </c>
      <c r="D848" s="158">
        <v>8.7799999999999944E-4</v>
      </c>
      <c r="E848" s="13">
        <v>400833.96234400006</v>
      </c>
      <c r="F848" s="13">
        <v>1058327.152</v>
      </c>
      <c r="G848" s="13">
        <v>-557663.81759999995</v>
      </c>
      <c r="H848" s="13"/>
      <c r="I848" s="13">
        <v>0</v>
      </c>
      <c r="J848" s="13">
        <v>0</v>
      </c>
      <c r="K848" s="13">
        <v>0</v>
      </c>
      <c r="L848" s="13">
        <v>87189</v>
      </c>
      <c r="M848" s="13"/>
      <c r="N848" s="13">
        <v>60934.464</v>
      </c>
      <c r="O848" s="13">
        <v>1298229.3696000001</v>
      </c>
      <c r="P848" s="13">
        <v>0</v>
      </c>
      <c r="Q848" s="13">
        <v>0</v>
      </c>
      <c r="R848" s="13"/>
      <c r="S848" s="13">
        <v>34962.614399999999</v>
      </c>
      <c r="T848" s="13">
        <v>21852</v>
      </c>
      <c r="U848" s="13">
        <v>56814.614399999999</v>
      </c>
    </row>
    <row r="849" spans="1:21">
      <c r="A849" s="9">
        <v>99404</v>
      </c>
      <c r="B849" t="s">
        <v>877</v>
      </c>
      <c r="C849" s="158">
        <v>1.0699998930000104E-5</v>
      </c>
      <c r="D849" s="158">
        <v>1.0999999999999993E-5</v>
      </c>
      <c r="E849" s="13">
        <v>4967.16</v>
      </c>
      <c r="F849" s="13">
        <v>13259.224</v>
      </c>
      <c r="G849" s="13">
        <v>-6310.2821999999996</v>
      </c>
      <c r="H849" s="13"/>
      <c r="I849" s="13">
        <v>0</v>
      </c>
      <c r="J849" s="13">
        <v>0</v>
      </c>
      <c r="K849" s="13">
        <v>0</v>
      </c>
      <c r="L849" s="13">
        <v>307</v>
      </c>
      <c r="M849" s="13"/>
      <c r="N849" s="13">
        <v>689.50799999999992</v>
      </c>
      <c r="O849" s="13">
        <v>14690.2012</v>
      </c>
      <c r="P849" s="13">
        <v>0</v>
      </c>
      <c r="Q849" s="13">
        <v>0</v>
      </c>
      <c r="R849" s="13"/>
      <c r="S849" s="13">
        <v>395.62179999999995</v>
      </c>
      <c r="T849" s="13">
        <v>77</v>
      </c>
      <c r="U849" s="13">
        <v>472.62179999999995</v>
      </c>
    </row>
    <row r="850" spans="1:21">
      <c r="A850" s="9">
        <v>99405</v>
      </c>
      <c r="B850" t="s">
        <v>878</v>
      </c>
      <c r="C850" s="158">
        <v>5.9799994020000589E-5</v>
      </c>
      <c r="D850" s="158">
        <v>6.8999999999999956E-5</v>
      </c>
      <c r="E850" s="13">
        <v>33001.300000000003</v>
      </c>
      <c r="F850" s="13">
        <v>83171.495999999999</v>
      </c>
      <c r="G850" s="13">
        <v>-35266.810799999999</v>
      </c>
      <c r="H850" s="13"/>
      <c r="I850" s="13">
        <v>0</v>
      </c>
      <c r="J850" s="13">
        <v>0</v>
      </c>
      <c r="K850" s="13">
        <v>0</v>
      </c>
      <c r="L850" s="13">
        <v>0</v>
      </c>
      <c r="M850" s="13"/>
      <c r="N850" s="13">
        <v>3853.5119999999997</v>
      </c>
      <c r="O850" s="13">
        <v>82100.376799999998</v>
      </c>
      <c r="P850" s="13">
        <v>0</v>
      </c>
      <c r="Q850" s="13">
        <v>1353</v>
      </c>
      <c r="R850" s="13"/>
      <c r="S850" s="13">
        <v>2211.0452</v>
      </c>
      <c r="T850" s="13">
        <v>-339</v>
      </c>
      <c r="U850" s="13">
        <v>1872.0452</v>
      </c>
    </row>
    <row r="851" spans="1:21">
      <c r="A851" s="9">
        <v>99411</v>
      </c>
      <c r="B851" t="s">
        <v>879</v>
      </c>
      <c r="C851" s="158">
        <v>1.1159998884000111E-4</v>
      </c>
      <c r="D851" s="158">
        <v>1.409999999999999E-4</v>
      </c>
      <c r="E851" s="13">
        <v>57316.584464000007</v>
      </c>
      <c r="F851" s="13">
        <v>169959.144</v>
      </c>
      <c r="G851" s="13">
        <v>-65815.653600000005</v>
      </c>
      <c r="H851" s="13"/>
      <c r="I851" s="13">
        <v>0</v>
      </c>
      <c r="J851" s="13">
        <v>0</v>
      </c>
      <c r="K851" s="13">
        <v>0</v>
      </c>
      <c r="L851" s="13">
        <v>0</v>
      </c>
      <c r="M851" s="13"/>
      <c r="N851" s="13">
        <v>7191.5039999999999</v>
      </c>
      <c r="O851" s="13">
        <v>153217.42560000002</v>
      </c>
      <c r="P851" s="13">
        <v>0</v>
      </c>
      <c r="Q851" s="13">
        <v>17732</v>
      </c>
      <c r="R851" s="13"/>
      <c r="S851" s="13">
        <v>4126.2983999999997</v>
      </c>
      <c r="T851" s="13">
        <v>-4444</v>
      </c>
      <c r="U851" s="13">
        <v>-317.70160000000033</v>
      </c>
    </row>
    <row r="852" spans="1:21">
      <c r="A852" s="9">
        <v>99413</v>
      </c>
      <c r="B852" t="s">
        <v>880</v>
      </c>
      <c r="C852" s="158">
        <v>4.6099995390000453E-5</v>
      </c>
      <c r="D852" s="158">
        <v>4.699999999999997E-5</v>
      </c>
      <c r="E852" s="13">
        <v>19304.36</v>
      </c>
      <c r="F852" s="13">
        <v>56653.047999999995</v>
      </c>
      <c r="G852" s="13">
        <v>-27187.2906</v>
      </c>
      <c r="H852" s="13"/>
      <c r="I852" s="13">
        <v>0</v>
      </c>
      <c r="J852" s="13">
        <v>0</v>
      </c>
      <c r="K852" s="13">
        <v>0</v>
      </c>
      <c r="L852" s="13">
        <v>20</v>
      </c>
      <c r="M852" s="13"/>
      <c r="N852" s="13">
        <v>2970.6840000000002</v>
      </c>
      <c r="O852" s="13">
        <v>63291.427600000003</v>
      </c>
      <c r="P852" s="13">
        <v>0</v>
      </c>
      <c r="Q852" s="13">
        <v>0</v>
      </c>
      <c r="R852" s="13"/>
      <c r="S852" s="13">
        <v>1704.5014000000001</v>
      </c>
      <c r="T852" s="13">
        <v>5</v>
      </c>
      <c r="U852" s="13">
        <v>1709.5014000000001</v>
      </c>
    </row>
    <row r="853" spans="1:21">
      <c r="A853" s="9">
        <v>99421</v>
      </c>
      <c r="B853" t="s">
        <v>881</v>
      </c>
      <c r="C853" s="158">
        <v>2.429999757000024E-5</v>
      </c>
      <c r="D853" s="158">
        <v>2.0999999999999985E-5</v>
      </c>
      <c r="E853" s="13">
        <v>9469.142256000001</v>
      </c>
      <c r="F853" s="13">
        <v>25313.063999999998</v>
      </c>
      <c r="G853" s="13">
        <v>-14330.827800000001</v>
      </c>
      <c r="H853" s="13"/>
      <c r="I853" s="13">
        <v>0</v>
      </c>
      <c r="J853" s="13">
        <v>0</v>
      </c>
      <c r="K853" s="13">
        <v>0</v>
      </c>
      <c r="L853" s="13">
        <v>3080</v>
      </c>
      <c r="M853" s="13"/>
      <c r="N853" s="13">
        <v>1565.8920000000001</v>
      </c>
      <c r="O853" s="13">
        <v>33361.858800000002</v>
      </c>
      <c r="P853" s="13">
        <v>0</v>
      </c>
      <c r="Q853" s="13">
        <v>0</v>
      </c>
      <c r="R853" s="13"/>
      <c r="S853" s="13">
        <v>898.46820000000002</v>
      </c>
      <c r="T853" s="13">
        <v>772</v>
      </c>
      <c r="U853" s="13">
        <v>1670.4682</v>
      </c>
    </row>
    <row r="854" spans="1:21">
      <c r="A854" s="9">
        <v>99431</v>
      </c>
      <c r="B854" t="s">
        <v>882</v>
      </c>
      <c r="C854" s="158">
        <v>1.9399998060000194E-5</v>
      </c>
      <c r="D854" s="158">
        <v>1.3999999999999991E-5</v>
      </c>
      <c r="E854" s="13">
        <v>6548.3500000000013</v>
      </c>
      <c r="F854" s="13">
        <v>16875.376</v>
      </c>
      <c r="G854" s="13">
        <v>-11441.072400000001</v>
      </c>
      <c r="H854" s="13"/>
      <c r="I854" s="13">
        <v>0</v>
      </c>
      <c r="J854" s="13">
        <v>0</v>
      </c>
      <c r="K854" s="13">
        <v>0</v>
      </c>
      <c r="L854" s="13">
        <v>4317</v>
      </c>
      <c r="M854" s="13"/>
      <c r="N854" s="13">
        <v>1250.136</v>
      </c>
      <c r="O854" s="13">
        <v>26634.570400000001</v>
      </c>
      <c r="P854" s="13">
        <v>0</v>
      </c>
      <c r="Q854" s="13">
        <v>0</v>
      </c>
      <c r="R854" s="13"/>
      <c r="S854" s="13">
        <v>717.29560000000004</v>
      </c>
      <c r="T854" s="13">
        <v>1082</v>
      </c>
      <c r="U854" s="13">
        <v>1799.2955999999999</v>
      </c>
    </row>
    <row r="855" spans="1:21">
      <c r="A855" s="9">
        <v>99501</v>
      </c>
      <c r="B855" t="s">
        <v>883</v>
      </c>
      <c r="C855" s="158">
        <v>1.7776998222300174E-3</v>
      </c>
      <c r="D855" s="158">
        <v>1.8069999999999987E-3</v>
      </c>
      <c r="E855" s="13">
        <v>738195.8538080001</v>
      </c>
      <c r="F855" s="13">
        <v>2178128.8879999998</v>
      </c>
      <c r="G855" s="13">
        <v>-1048391.4641999999</v>
      </c>
      <c r="H855" s="13"/>
      <c r="I855" s="13">
        <v>0</v>
      </c>
      <c r="J855" s="13">
        <v>0</v>
      </c>
      <c r="K855" s="13">
        <v>0</v>
      </c>
      <c r="L855" s="13">
        <v>906</v>
      </c>
      <c r="M855" s="13"/>
      <c r="N855" s="13">
        <v>114554.988</v>
      </c>
      <c r="O855" s="13">
        <v>2440632.7731999997</v>
      </c>
      <c r="P855" s="13">
        <v>0</v>
      </c>
      <c r="Q855" s="13">
        <v>0</v>
      </c>
      <c r="R855" s="13"/>
      <c r="S855" s="13">
        <v>65728.679799999998</v>
      </c>
      <c r="T855" s="13">
        <v>227</v>
      </c>
      <c r="U855" s="13">
        <v>65955.679799999998</v>
      </c>
    </row>
    <row r="856" spans="1:21">
      <c r="A856" s="9">
        <v>99502</v>
      </c>
      <c r="B856" t="s">
        <v>884</v>
      </c>
      <c r="C856" s="158">
        <v>1.6569998343000163E-4</v>
      </c>
      <c r="D856" s="158">
        <v>1.6899999999999988E-4</v>
      </c>
      <c r="E856" s="13">
        <v>69026.210000000006</v>
      </c>
      <c r="F856" s="13">
        <v>203709.89599999998</v>
      </c>
      <c r="G856" s="13">
        <v>-97720.912199999992</v>
      </c>
      <c r="H856" s="13"/>
      <c r="I856" s="13">
        <v>0</v>
      </c>
      <c r="J856" s="13">
        <v>0</v>
      </c>
      <c r="K856" s="13">
        <v>0</v>
      </c>
      <c r="L856" s="13">
        <v>0</v>
      </c>
      <c r="M856" s="13"/>
      <c r="N856" s="13">
        <v>10677.707999999999</v>
      </c>
      <c r="O856" s="13">
        <v>227492.18119999999</v>
      </c>
      <c r="P856" s="13">
        <v>0</v>
      </c>
      <c r="Q856" s="13">
        <v>287</v>
      </c>
      <c r="R856" s="13"/>
      <c r="S856" s="13">
        <v>6126.5917999999992</v>
      </c>
      <c r="T856" s="13">
        <v>-72</v>
      </c>
      <c r="U856" s="13">
        <v>6054.5917999999992</v>
      </c>
    </row>
    <row r="857" spans="1:21">
      <c r="A857" s="9">
        <v>99508</v>
      </c>
      <c r="B857" t="s">
        <v>885</v>
      </c>
      <c r="C857" s="158">
        <v>2.3299997670000231E-5</v>
      </c>
      <c r="D857" s="158">
        <v>2.3999999999999987E-5</v>
      </c>
      <c r="E857" s="13">
        <v>7122.9500000000016</v>
      </c>
      <c r="F857" s="13">
        <v>28929.216</v>
      </c>
      <c r="G857" s="13">
        <v>-13741.0818</v>
      </c>
      <c r="H857" s="13"/>
      <c r="I857" s="13">
        <v>0</v>
      </c>
      <c r="J857" s="13">
        <v>0</v>
      </c>
      <c r="K857" s="13">
        <v>0</v>
      </c>
      <c r="L857" s="13">
        <v>0</v>
      </c>
      <c r="M857" s="13"/>
      <c r="N857" s="13">
        <v>1501.452</v>
      </c>
      <c r="O857" s="13">
        <v>31988.942800000001</v>
      </c>
      <c r="P857" s="13">
        <v>0</v>
      </c>
      <c r="Q857" s="13">
        <v>2334</v>
      </c>
      <c r="R857" s="13"/>
      <c r="S857" s="13">
        <v>861.49419999999998</v>
      </c>
      <c r="T857" s="13">
        <v>-585</v>
      </c>
      <c r="U857" s="13">
        <v>276.49419999999998</v>
      </c>
    </row>
    <row r="858" spans="1:21">
      <c r="A858" s="9">
        <v>99509</v>
      </c>
      <c r="B858" t="s">
        <v>886</v>
      </c>
      <c r="C858" s="158">
        <v>2.8499997150000285E-5</v>
      </c>
      <c r="D858" s="158">
        <v>3.9999999999999976E-5</v>
      </c>
      <c r="E858" s="13">
        <v>9281.02</v>
      </c>
      <c r="F858" s="13">
        <v>48215.360000000001</v>
      </c>
      <c r="G858" s="13">
        <v>-16807.761000000002</v>
      </c>
      <c r="H858" s="13"/>
      <c r="I858" s="13">
        <v>0</v>
      </c>
      <c r="J858" s="13">
        <v>0</v>
      </c>
      <c r="K858" s="13">
        <v>0</v>
      </c>
      <c r="L858" s="13">
        <v>0</v>
      </c>
      <c r="M858" s="13"/>
      <c r="N858" s="13">
        <v>1836.5400000000002</v>
      </c>
      <c r="O858" s="13">
        <v>39128.106</v>
      </c>
      <c r="P858" s="13">
        <v>0</v>
      </c>
      <c r="Q858" s="13">
        <v>12660</v>
      </c>
      <c r="R858" s="13"/>
      <c r="S858" s="13">
        <v>1053.759</v>
      </c>
      <c r="T858" s="13">
        <v>-3173</v>
      </c>
      <c r="U858" s="13">
        <v>-2119.241</v>
      </c>
    </row>
    <row r="859" spans="1:21">
      <c r="A859" s="9">
        <v>99511</v>
      </c>
      <c r="B859" t="s">
        <v>887</v>
      </c>
      <c r="C859" s="158">
        <v>1.3491998650800134E-3</v>
      </c>
      <c r="D859" s="158">
        <v>1.3589999999999991E-3</v>
      </c>
      <c r="E859" s="13">
        <v>500676.74449600006</v>
      </c>
      <c r="F859" s="13">
        <v>1638116.8559999999</v>
      </c>
      <c r="G859" s="13">
        <v>-795685.30320000008</v>
      </c>
      <c r="H859" s="13"/>
      <c r="I859" s="13">
        <v>0</v>
      </c>
      <c r="J859" s="13">
        <v>0</v>
      </c>
      <c r="K859" s="13">
        <v>0</v>
      </c>
      <c r="L859" s="13">
        <v>0</v>
      </c>
      <c r="M859" s="13"/>
      <c r="N859" s="13">
        <v>86942.448000000004</v>
      </c>
      <c r="O859" s="13">
        <v>1852338.2672000001</v>
      </c>
      <c r="P859" s="13">
        <v>0</v>
      </c>
      <c r="Q859" s="13">
        <v>34964</v>
      </c>
      <c r="R859" s="13"/>
      <c r="S859" s="13">
        <v>49885.320800000001</v>
      </c>
      <c r="T859" s="13">
        <v>-8763</v>
      </c>
      <c r="U859" s="13">
        <v>41122.320800000001</v>
      </c>
    </row>
    <row r="860" spans="1:21">
      <c r="A860" s="9">
        <v>99521</v>
      </c>
      <c r="B860" t="s">
        <v>888</v>
      </c>
      <c r="C860" s="158">
        <v>3.9669996033000392E-4</v>
      </c>
      <c r="D860" s="158">
        <v>3.729999999999998E-4</v>
      </c>
      <c r="E860" s="13">
        <v>131627.894952</v>
      </c>
      <c r="F860" s="13">
        <v>449608.23200000002</v>
      </c>
      <c r="G860" s="13">
        <v>-233952.23819999999</v>
      </c>
      <c r="H860" s="13"/>
      <c r="I860" s="13">
        <v>0</v>
      </c>
      <c r="J860" s="13">
        <v>0</v>
      </c>
      <c r="K860" s="13">
        <v>0</v>
      </c>
      <c r="L860" s="13">
        <v>2877</v>
      </c>
      <c r="M860" s="13"/>
      <c r="N860" s="13">
        <v>25563.347999999998</v>
      </c>
      <c r="O860" s="13">
        <v>544635.77720000001</v>
      </c>
      <c r="P860" s="13">
        <v>0</v>
      </c>
      <c r="Q860" s="13">
        <v>0</v>
      </c>
      <c r="R860" s="13"/>
      <c r="S860" s="13">
        <v>14667.585799999999</v>
      </c>
      <c r="T860" s="13">
        <v>721</v>
      </c>
      <c r="U860" s="13">
        <v>15388.585799999999</v>
      </c>
    </row>
    <row r="861" spans="1:21">
      <c r="A861" s="9">
        <v>99527</v>
      </c>
      <c r="B861" t="s">
        <v>889</v>
      </c>
      <c r="C861" s="158">
        <v>1.1199998880000111E-5</v>
      </c>
      <c r="D861" s="158">
        <v>1.0999999999999993E-5</v>
      </c>
      <c r="E861" s="13">
        <v>5351.55</v>
      </c>
      <c r="F861" s="13">
        <v>13259.224</v>
      </c>
      <c r="G861" s="13">
        <v>-6605.1552000000001</v>
      </c>
      <c r="H861" s="13"/>
      <c r="I861" s="13">
        <v>0</v>
      </c>
      <c r="J861" s="13">
        <v>0</v>
      </c>
      <c r="K861" s="13">
        <v>0</v>
      </c>
      <c r="L861" s="13">
        <v>934</v>
      </c>
      <c r="M861" s="13"/>
      <c r="N861" s="13">
        <v>721.72799999999995</v>
      </c>
      <c r="O861" s="13">
        <v>15376.6592</v>
      </c>
      <c r="P861" s="13">
        <v>0</v>
      </c>
      <c r="Q861" s="13">
        <v>0</v>
      </c>
      <c r="R861" s="13"/>
      <c r="S861" s="13">
        <v>414.10879999999997</v>
      </c>
      <c r="T861" s="13">
        <v>234</v>
      </c>
      <c r="U861" s="13">
        <v>648.10879999999997</v>
      </c>
    </row>
    <row r="862" spans="1:21">
      <c r="A862" s="9">
        <v>99531</v>
      </c>
      <c r="B862" t="s">
        <v>890</v>
      </c>
      <c r="C862" s="158">
        <v>9.4399990560000929E-5</v>
      </c>
      <c r="D862" s="158">
        <v>9.399999999999994E-5</v>
      </c>
      <c r="E862" s="13">
        <v>38381.471367999999</v>
      </c>
      <c r="F862" s="13">
        <v>113306.09599999999</v>
      </c>
      <c r="G862" s="13">
        <v>-55672.022400000002</v>
      </c>
      <c r="H862" s="13"/>
      <c r="I862" s="13">
        <v>0</v>
      </c>
      <c r="J862" s="13">
        <v>0</v>
      </c>
      <c r="K862" s="13">
        <v>0</v>
      </c>
      <c r="L862" s="13">
        <v>1281</v>
      </c>
      <c r="M862" s="13"/>
      <c r="N862" s="13">
        <v>6083.1360000000004</v>
      </c>
      <c r="O862" s="13">
        <v>129603.27040000001</v>
      </c>
      <c r="P862" s="13">
        <v>0</v>
      </c>
      <c r="Q862" s="13">
        <v>0</v>
      </c>
      <c r="R862" s="13"/>
      <c r="S862" s="13">
        <v>3490.3456000000001</v>
      </c>
      <c r="T862" s="13">
        <v>321</v>
      </c>
      <c r="U862" s="13">
        <v>3811.3456000000001</v>
      </c>
    </row>
    <row r="863" spans="1:21">
      <c r="A863" s="9">
        <v>99601</v>
      </c>
      <c r="B863" t="s">
        <v>891</v>
      </c>
      <c r="C863" s="158">
        <v>5.1765994823400512E-3</v>
      </c>
      <c r="D863" s="158">
        <v>5.2369999999999969E-3</v>
      </c>
      <c r="E863" s="13">
        <v>2090883.012256</v>
      </c>
      <c r="F863" s="13">
        <v>6312596.0080000004</v>
      </c>
      <c r="G863" s="13">
        <v>-3052879.1436000001</v>
      </c>
      <c r="H863" s="13"/>
      <c r="I863" s="13">
        <v>0</v>
      </c>
      <c r="J863" s="13">
        <v>0</v>
      </c>
      <c r="K863" s="13">
        <v>0</v>
      </c>
      <c r="L863" s="13">
        <v>0</v>
      </c>
      <c r="M863" s="13"/>
      <c r="N863" s="13">
        <v>333580.10399999999</v>
      </c>
      <c r="O863" s="13">
        <v>7107036.9655999998</v>
      </c>
      <c r="P863" s="13">
        <v>0</v>
      </c>
      <c r="Q863" s="13">
        <v>20289</v>
      </c>
      <c r="R863" s="13"/>
      <c r="S863" s="13">
        <v>191399.6084</v>
      </c>
      <c r="T863" s="13">
        <v>-5085</v>
      </c>
      <c r="U863" s="13">
        <v>186314.6084</v>
      </c>
    </row>
    <row r="864" spans="1:21">
      <c r="A864" s="9">
        <v>99602</v>
      </c>
      <c r="B864" t="s">
        <v>892</v>
      </c>
      <c r="C864" s="158">
        <v>4.7699995230000474E-5</v>
      </c>
      <c r="D864" s="158">
        <v>5.7999999999999966E-5</v>
      </c>
      <c r="E864" s="13">
        <v>20827.519999999997</v>
      </c>
      <c r="F864" s="13">
        <v>69912.271999999997</v>
      </c>
      <c r="G864" s="13">
        <v>-28130.8842</v>
      </c>
      <c r="H864" s="13"/>
      <c r="I864" s="13">
        <v>0</v>
      </c>
      <c r="J864" s="13">
        <v>0</v>
      </c>
      <c r="K864" s="13">
        <v>0</v>
      </c>
      <c r="L864" s="13">
        <v>0</v>
      </c>
      <c r="M864" s="13"/>
      <c r="N864" s="13">
        <v>3073.788</v>
      </c>
      <c r="O864" s="13">
        <v>65488.093200000003</v>
      </c>
      <c r="P864" s="13">
        <v>0</v>
      </c>
      <c r="Q864" s="13">
        <v>8331</v>
      </c>
      <c r="R864" s="13"/>
      <c r="S864" s="13">
        <v>1763.6598000000001</v>
      </c>
      <c r="T864" s="13">
        <v>-2088</v>
      </c>
      <c r="U864" s="13">
        <v>-324.34019999999987</v>
      </c>
    </row>
    <row r="865" spans="1:21">
      <c r="A865" s="9">
        <v>99603</v>
      </c>
      <c r="B865" t="s">
        <v>893</v>
      </c>
      <c r="C865" s="158">
        <v>1.6099998390000159E-4</v>
      </c>
      <c r="D865" s="158">
        <v>1.5799999999999991E-4</v>
      </c>
      <c r="E865" s="13">
        <v>69161.860000000015</v>
      </c>
      <c r="F865" s="13">
        <v>190450.67199999999</v>
      </c>
      <c r="G865" s="13">
        <v>-94949.106</v>
      </c>
      <c r="H865" s="13"/>
      <c r="I865" s="13">
        <v>0</v>
      </c>
      <c r="J865" s="13">
        <v>0</v>
      </c>
      <c r="K865" s="13">
        <v>0</v>
      </c>
      <c r="L865" s="13">
        <v>7378</v>
      </c>
      <c r="M865" s="13"/>
      <c r="N865" s="13">
        <v>10374.84</v>
      </c>
      <c r="O865" s="13">
        <v>221039.47600000002</v>
      </c>
      <c r="P865" s="13">
        <v>0</v>
      </c>
      <c r="Q865" s="13">
        <v>0</v>
      </c>
      <c r="R865" s="13"/>
      <c r="S865" s="13">
        <v>5952.8140000000003</v>
      </c>
      <c r="T865" s="13">
        <v>1849</v>
      </c>
      <c r="U865" s="13">
        <v>7801.8140000000003</v>
      </c>
    </row>
    <row r="866" spans="1:21">
      <c r="A866" s="9">
        <v>99604</v>
      </c>
      <c r="B866" t="s">
        <v>894</v>
      </c>
      <c r="C866" s="158">
        <v>8.6099991390000858E-5</v>
      </c>
      <c r="D866" s="158">
        <v>8.0999999999999963E-5</v>
      </c>
      <c r="E866" s="13">
        <v>43361.5</v>
      </c>
      <c r="F866" s="13">
        <v>97636.104000000007</v>
      </c>
      <c r="G866" s="13">
        <v>-50777.130600000004</v>
      </c>
      <c r="H866" s="13"/>
      <c r="I866" s="13">
        <v>0</v>
      </c>
      <c r="J866" s="13">
        <v>0</v>
      </c>
      <c r="K866" s="13">
        <v>0</v>
      </c>
      <c r="L866" s="13">
        <v>12409</v>
      </c>
      <c r="M866" s="13"/>
      <c r="N866" s="13">
        <v>5548.2840000000006</v>
      </c>
      <c r="O866" s="13">
        <v>118208.06760000001</v>
      </c>
      <c r="P866" s="13">
        <v>0</v>
      </c>
      <c r="Q866" s="13">
        <v>0</v>
      </c>
      <c r="R866" s="13"/>
      <c r="S866" s="13">
        <v>3183.4614000000001</v>
      </c>
      <c r="T866" s="13">
        <v>3110</v>
      </c>
      <c r="U866" s="13">
        <v>6293.4614000000001</v>
      </c>
    </row>
    <row r="867" spans="1:21">
      <c r="A867" s="9">
        <v>99609</v>
      </c>
      <c r="B867" t="s">
        <v>895</v>
      </c>
      <c r="C867" s="158">
        <v>1.9599998040000192E-5</v>
      </c>
      <c r="D867" s="158">
        <v>1.5999999999999989E-5</v>
      </c>
      <c r="E867" s="13">
        <v>8535.64</v>
      </c>
      <c r="F867" s="13">
        <v>19286.144</v>
      </c>
      <c r="G867" s="13">
        <v>-11559.0216</v>
      </c>
      <c r="H867" s="13"/>
      <c r="I867" s="13">
        <v>0</v>
      </c>
      <c r="J867" s="13">
        <v>0</v>
      </c>
      <c r="K867" s="13">
        <v>0</v>
      </c>
      <c r="L867" s="13">
        <v>4110</v>
      </c>
      <c r="M867" s="13"/>
      <c r="N867" s="13">
        <v>1263.0239999999999</v>
      </c>
      <c r="O867" s="13">
        <v>26909.153599999998</v>
      </c>
      <c r="P867" s="13">
        <v>0</v>
      </c>
      <c r="Q867" s="13">
        <v>0</v>
      </c>
      <c r="R867" s="13"/>
      <c r="S867" s="13">
        <v>724.69039999999995</v>
      </c>
      <c r="T867" s="13">
        <v>1030</v>
      </c>
      <c r="U867" s="13">
        <v>1754.6904</v>
      </c>
    </row>
    <row r="868" spans="1:21">
      <c r="A868" s="9">
        <v>99610</v>
      </c>
      <c r="B868" t="s">
        <v>896</v>
      </c>
      <c r="C868" s="158">
        <v>1.8729998127000184E-4</v>
      </c>
      <c r="D868" s="158">
        <v>1.799999999999999E-4</v>
      </c>
      <c r="E868" s="13">
        <v>72183.460000000006</v>
      </c>
      <c r="F868" s="13">
        <v>216969.12000000002</v>
      </c>
      <c r="G868" s="13">
        <v>-110459.4258</v>
      </c>
      <c r="H868" s="13"/>
      <c r="I868" s="13">
        <v>0</v>
      </c>
      <c r="J868" s="13">
        <v>0</v>
      </c>
      <c r="K868" s="13">
        <v>0</v>
      </c>
      <c r="L868" s="13">
        <v>5634</v>
      </c>
      <c r="M868" s="13"/>
      <c r="N868" s="13">
        <v>12069.611999999999</v>
      </c>
      <c r="O868" s="13">
        <v>257147.16680000001</v>
      </c>
      <c r="P868" s="13">
        <v>0</v>
      </c>
      <c r="Q868" s="13">
        <v>0</v>
      </c>
      <c r="R868" s="13"/>
      <c r="S868" s="13">
        <v>6925.2302</v>
      </c>
      <c r="T868" s="13">
        <v>1412</v>
      </c>
      <c r="U868" s="13">
        <v>8337.2302</v>
      </c>
    </row>
    <row r="869" spans="1:21">
      <c r="A869" s="9">
        <v>99611</v>
      </c>
      <c r="B869" t="s">
        <v>897</v>
      </c>
      <c r="C869" s="158">
        <v>3.4954996504500345E-3</v>
      </c>
      <c r="D869" s="158">
        <v>3.5979999999999979E-3</v>
      </c>
      <c r="E869" s="13">
        <v>1336240.9534</v>
      </c>
      <c r="F869" s="13">
        <v>4336971.6320000002</v>
      </c>
      <c r="G869" s="13">
        <v>-2061457.1429999999</v>
      </c>
      <c r="H869" s="13"/>
      <c r="I869" s="13">
        <v>0</v>
      </c>
      <c r="J869" s="13">
        <v>0</v>
      </c>
      <c r="K869" s="13">
        <v>0</v>
      </c>
      <c r="L869" s="13">
        <v>0</v>
      </c>
      <c r="M869" s="13"/>
      <c r="N869" s="13">
        <v>225250.02</v>
      </c>
      <c r="O869" s="13">
        <v>4799027.8779999996</v>
      </c>
      <c r="P869" s="13">
        <v>0</v>
      </c>
      <c r="Q869" s="13">
        <v>133657</v>
      </c>
      <c r="R869" s="13"/>
      <c r="S869" s="13">
        <v>129242.617</v>
      </c>
      <c r="T869" s="13">
        <v>-33498</v>
      </c>
      <c r="U869" s="13">
        <v>95744.616999999998</v>
      </c>
    </row>
    <row r="870" spans="1:21">
      <c r="A870" s="9">
        <v>99613</v>
      </c>
      <c r="B870" t="s">
        <v>898</v>
      </c>
      <c r="C870" s="158">
        <v>3.2299996770000317E-4</v>
      </c>
      <c r="D870" s="158">
        <v>3.419999999999998E-4</v>
      </c>
      <c r="E870" s="13">
        <v>158282.1</v>
      </c>
      <c r="F870" s="13">
        <v>412241.32800000004</v>
      </c>
      <c r="G870" s="13">
        <v>-190487.95799999998</v>
      </c>
      <c r="H870" s="13"/>
      <c r="I870" s="13">
        <v>0</v>
      </c>
      <c r="J870" s="13">
        <v>0</v>
      </c>
      <c r="K870" s="13">
        <v>0</v>
      </c>
      <c r="L870" s="13">
        <v>6296</v>
      </c>
      <c r="M870" s="13"/>
      <c r="N870" s="13">
        <v>20814.12</v>
      </c>
      <c r="O870" s="13">
        <v>443451.86799999996</v>
      </c>
      <c r="P870" s="13">
        <v>0</v>
      </c>
      <c r="Q870" s="13">
        <v>0</v>
      </c>
      <c r="R870" s="13"/>
      <c r="S870" s="13">
        <v>11942.601999999999</v>
      </c>
      <c r="T870" s="13">
        <v>1578</v>
      </c>
      <c r="U870" s="13">
        <v>13520.601999999999</v>
      </c>
    </row>
    <row r="871" spans="1:21">
      <c r="A871" s="9">
        <v>99621</v>
      </c>
      <c r="B871" t="s">
        <v>899</v>
      </c>
      <c r="C871" s="158">
        <v>3.1499996850000312E-4</v>
      </c>
      <c r="D871" s="158">
        <v>2.9199999999999978E-4</v>
      </c>
      <c r="E871" s="13">
        <v>120771.33560800001</v>
      </c>
      <c r="F871" s="13">
        <v>351972.12799999997</v>
      </c>
      <c r="G871" s="13">
        <v>-185769.99000000002</v>
      </c>
      <c r="H871" s="13"/>
      <c r="I871" s="13">
        <v>0</v>
      </c>
      <c r="J871" s="13">
        <v>0</v>
      </c>
      <c r="K871" s="13">
        <v>0</v>
      </c>
      <c r="L871" s="13">
        <v>19312</v>
      </c>
      <c r="M871" s="13"/>
      <c r="N871" s="13">
        <v>20298.600000000002</v>
      </c>
      <c r="O871" s="13">
        <v>432468.54000000004</v>
      </c>
      <c r="P871" s="13">
        <v>0</v>
      </c>
      <c r="Q871" s="13">
        <v>0</v>
      </c>
      <c r="R871" s="13"/>
      <c r="S871" s="13">
        <v>11646.810000000001</v>
      </c>
      <c r="T871" s="13">
        <v>4840</v>
      </c>
      <c r="U871" s="13">
        <v>16486.810000000001</v>
      </c>
    </row>
    <row r="872" spans="1:21">
      <c r="A872" s="9">
        <v>99623</v>
      </c>
      <c r="B872" t="s">
        <v>900</v>
      </c>
      <c r="C872" s="158">
        <v>1.4499998550000144E-5</v>
      </c>
      <c r="D872" s="158">
        <v>1.5999999999999989E-5</v>
      </c>
      <c r="E872" s="13">
        <v>6734.67</v>
      </c>
      <c r="F872" s="13">
        <v>19286.144</v>
      </c>
      <c r="G872" s="13">
        <v>-8551.3170000000009</v>
      </c>
      <c r="H872" s="13"/>
      <c r="I872" s="13">
        <v>0</v>
      </c>
      <c r="J872" s="13">
        <v>0</v>
      </c>
      <c r="K872" s="13">
        <v>0</v>
      </c>
      <c r="L872" s="13">
        <v>0</v>
      </c>
      <c r="M872" s="13"/>
      <c r="N872" s="13">
        <v>934.38</v>
      </c>
      <c r="O872" s="13">
        <v>19907.281999999999</v>
      </c>
      <c r="P872" s="13">
        <v>0</v>
      </c>
      <c r="Q872" s="13">
        <v>634</v>
      </c>
      <c r="R872" s="13"/>
      <c r="S872" s="13">
        <v>536.12300000000005</v>
      </c>
      <c r="T872" s="13">
        <v>-159</v>
      </c>
      <c r="U872" s="13">
        <v>377.12300000000005</v>
      </c>
    </row>
    <row r="873" spans="1:21">
      <c r="A873" s="9">
        <v>99631</v>
      </c>
      <c r="B873" t="s">
        <v>901</v>
      </c>
      <c r="C873" s="158">
        <v>9.8399990160000979E-5</v>
      </c>
      <c r="D873" s="158">
        <v>1.1099999999999995E-4</v>
      </c>
      <c r="E873" s="13">
        <v>36797.625720000004</v>
      </c>
      <c r="F873" s="13">
        <v>133797.62400000001</v>
      </c>
      <c r="G873" s="13">
        <v>-58031.006400000006</v>
      </c>
      <c r="H873" s="13"/>
      <c r="I873" s="13">
        <v>0</v>
      </c>
      <c r="J873" s="13">
        <v>0</v>
      </c>
      <c r="K873" s="13">
        <v>0</v>
      </c>
      <c r="L873" s="13">
        <v>0</v>
      </c>
      <c r="M873" s="13"/>
      <c r="N873" s="13">
        <v>6340.8960000000006</v>
      </c>
      <c r="O873" s="13">
        <v>135094.9344</v>
      </c>
      <c r="P873" s="13">
        <v>0</v>
      </c>
      <c r="Q873" s="13">
        <v>13781</v>
      </c>
      <c r="R873" s="13"/>
      <c r="S873" s="13">
        <v>3638.2416000000003</v>
      </c>
      <c r="T873" s="13">
        <v>-3454</v>
      </c>
      <c r="U873" s="13">
        <v>184.24160000000029</v>
      </c>
    </row>
    <row r="874" spans="1:21">
      <c r="A874" s="9">
        <v>99651</v>
      </c>
      <c r="B874" t="s">
        <v>902</v>
      </c>
      <c r="C874" s="158">
        <v>4.5699995430000449E-5</v>
      </c>
      <c r="D874" s="158">
        <v>5.3999999999999964E-5</v>
      </c>
      <c r="E874" s="13">
        <v>20925.233055999997</v>
      </c>
      <c r="F874" s="13">
        <v>65090.735999999997</v>
      </c>
      <c r="G874" s="13">
        <v>-26951.392199999998</v>
      </c>
      <c r="H874" s="13"/>
      <c r="I874" s="13">
        <v>0</v>
      </c>
      <c r="J874" s="13">
        <v>0</v>
      </c>
      <c r="K874" s="13">
        <v>0</v>
      </c>
      <c r="L874" s="13">
        <v>0</v>
      </c>
      <c r="M874" s="13"/>
      <c r="N874" s="13">
        <v>2944.9079999999999</v>
      </c>
      <c r="O874" s="13">
        <v>62742.261200000001</v>
      </c>
      <c r="P874" s="13">
        <v>0</v>
      </c>
      <c r="Q874" s="13">
        <v>5694</v>
      </c>
      <c r="R874" s="13"/>
      <c r="S874" s="13">
        <v>1689.7118</v>
      </c>
      <c r="T874" s="13">
        <v>-1427</v>
      </c>
      <c r="U874" s="13">
        <v>262.71180000000004</v>
      </c>
    </row>
    <row r="875" spans="1:21">
      <c r="A875" s="9">
        <v>99661</v>
      </c>
      <c r="B875" t="s">
        <v>903</v>
      </c>
      <c r="C875" s="158">
        <v>3.5199996480000348E-5</v>
      </c>
      <c r="D875" s="158">
        <v>3.6999999999999978E-5</v>
      </c>
      <c r="E875" s="13">
        <v>18522.045824000001</v>
      </c>
      <c r="F875" s="13">
        <v>44599.207999999999</v>
      </c>
      <c r="G875" s="13">
        <v>-20759.0592</v>
      </c>
      <c r="H875" s="13"/>
      <c r="I875" s="13">
        <v>0</v>
      </c>
      <c r="J875" s="13">
        <v>0</v>
      </c>
      <c r="K875" s="13">
        <v>0</v>
      </c>
      <c r="L875" s="13">
        <v>1963</v>
      </c>
      <c r="M875" s="13"/>
      <c r="N875" s="13">
        <v>2268.288</v>
      </c>
      <c r="O875" s="13">
        <v>48326.643200000006</v>
      </c>
      <c r="P875" s="13">
        <v>0</v>
      </c>
      <c r="Q875" s="13">
        <v>0</v>
      </c>
      <c r="R875" s="13"/>
      <c r="S875" s="13">
        <v>1301.4848000000002</v>
      </c>
      <c r="T875" s="13">
        <v>492</v>
      </c>
      <c r="U875" s="13">
        <v>1793.4848000000002</v>
      </c>
    </row>
    <row r="876" spans="1:21">
      <c r="A876" s="9">
        <v>99701</v>
      </c>
      <c r="B876" t="s">
        <v>904</v>
      </c>
      <c r="C876" s="158">
        <v>2.7345997265400268E-3</v>
      </c>
      <c r="D876" s="158">
        <v>2.7879999999999984E-3</v>
      </c>
      <c r="E876" s="13">
        <v>1094518.4931200002</v>
      </c>
      <c r="F876" s="13">
        <v>3360610.5920000002</v>
      </c>
      <c r="G876" s="13">
        <v>-1612719.4116</v>
      </c>
      <c r="H876" s="13"/>
      <c r="I876" s="13">
        <v>0</v>
      </c>
      <c r="J876" s="13">
        <v>0</v>
      </c>
      <c r="K876" s="13">
        <v>0</v>
      </c>
      <c r="L876" s="13">
        <v>0</v>
      </c>
      <c r="M876" s="13"/>
      <c r="N876" s="13">
        <v>176217.62399999998</v>
      </c>
      <c r="O876" s="13">
        <v>3754376.0935999998</v>
      </c>
      <c r="P876" s="13">
        <v>0</v>
      </c>
      <c r="Q876" s="13">
        <v>39441</v>
      </c>
      <c r="R876" s="13"/>
      <c r="S876" s="13">
        <v>101109.1004</v>
      </c>
      <c r="T876" s="13">
        <v>-9885</v>
      </c>
      <c r="U876" s="13">
        <v>91224.100399999996</v>
      </c>
    </row>
    <row r="877" spans="1:21">
      <c r="A877" s="9">
        <v>99705</v>
      </c>
      <c r="B877" t="s">
        <v>905</v>
      </c>
      <c r="C877" s="158">
        <v>1.8439998156000181E-4</v>
      </c>
      <c r="D877" s="158">
        <v>1.709999999999999E-4</v>
      </c>
      <c r="E877" s="13">
        <v>78463.510000000009</v>
      </c>
      <c r="F877" s="13">
        <v>206120.66400000002</v>
      </c>
      <c r="G877" s="13">
        <v>-108749.1624</v>
      </c>
      <c r="H877" s="13"/>
      <c r="I877" s="13">
        <v>0</v>
      </c>
      <c r="J877" s="13">
        <v>0</v>
      </c>
      <c r="K877" s="13">
        <v>0</v>
      </c>
      <c r="L877" s="13">
        <v>17452</v>
      </c>
      <c r="M877" s="13"/>
      <c r="N877" s="13">
        <v>11882.736000000001</v>
      </c>
      <c r="O877" s="13">
        <v>253165.71040000001</v>
      </c>
      <c r="P877" s="13">
        <v>0</v>
      </c>
      <c r="Q877" s="13">
        <v>0</v>
      </c>
      <c r="R877" s="13"/>
      <c r="S877" s="13">
        <v>6818.0056000000004</v>
      </c>
      <c r="T877" s="13">
        <v>4374</v>
      </c>
      <c r="U877" s="13">
        <v>11192.0056</v>
      </c>
    </row>
    <row r="878" spans="1:21">
      <c r="A878" s="9">
        <v>99711</v>
      </c>
      <c r="B878" t="s">
        <v>906</v>
      </c>
      <c r="C878" s="158">
        <v>4.801999519800047E-4</v>
      </c>
      <c r="D878" s="158">
        <v>4.759999999999997E-4</v>
      </c>
      <c r="E878" s="13">
        <v>189234.74262400001</v>
      </c>
      <c r="F878" s="13">
        <v>573762.78399999999</v>
      </c>
      <c r="G878" s="13">
        <v>-283196.02919999999</v>
      </c>
      <c r="H878" s="13"/>
      <c r="I878" s="13">
        <v>0</v>
      </c>
      <c r="J878" s="13">
        <v>0</v>
      </c>
      <c r="K878" s="13">
        <v>0</v>
      </c>
      <c r="L878" s="13">
        <v>3791</v>
      </c>
      <c r="M878" s="13"/>
      <c r="N878" s="13">
        <v>30944.088</v>
      </c>
      <c r="O878" s="13">
        <v>659274.26320000004</v>
      </c>
      <c r="P878" s="13">
        <v>0</v>
      </c>
      <c r="Q878" s="13">
        <v>0</v>
      </c>
      <c r="R878" s="13"/>
      <c r="S878" s="13">
        <v>17754.914800000002</v>
      </c>
      <c r="T878" s="13">
        <v>950</v>
      </c>
      <c r="U878" s="13">
        <v>18704.914800000002</v>
      </c>
    </row>
    <row r="879" spans="1:21">
      <c r="A879" s="9">
        <v>99717</v>
      </c>
      <c r="B879" t="s">
        <v>907</v>
      </c>
      <c r="C879" s="158">
        <v>2.2899997710000228E-5</v>
      </c>
      <c r="D879" s="158">
        <v>2.1999999999999986E-5</v>
      </c>
      <c r="E879" s="13">
        <v>7883.2800000000025</v>
      </c>
      <c r="F879" s="13">
        <v>26518.448</v>
      </c>
      <c r="G879" s="13">
        <v>-13505.1834</v>
      </c>
      <c r="H879" s="13"/>
      <c r="I879" s="13">
        <v>0</v>
      </c>
      <c r="J879" s="13">
        <v>0</v>
      </c>
      <c r="K879" s="13">
        <v>0</v>
      </c>
      <c r="L879" s="13">
        <v>0</v>
      </c>
      <c r="M879" s="13"/>
      <c r="N879" s="13">
        <v>1475.6760000000002</v>
      </c>
      <c r="O879" s="13">
        <v>31439.776400000002</v>
      </c>
      <c r="P879" s="13">
        <v>0</v>
      </c>
      <c r="Q879" s="13">
        <v>60</v>
      </c>
      <c r="R879" s="13"/>
      <c r="S879" s="13">
        <v>846.70460000000003</v>
      </c>
      <c r="T879" s="13">
        <v>-15</v>
      </c>
      <c r="U879" s="13">
        <v>831.70460000000003</v>
      </c>
    </row>
    <row r="880" spans="1:21">
      <c r="A880" s="9">
        <v>99721</v>
      </c>
      <c r="B880" t="s">
        <v>908</v>
      </c>
      <c r="C880" s="158">
        <v>5.6859994314000569E-4</v>
      </c>
      <c r="D880" s="158">
        <v>5.5999999999999963E-4</v>
      </c>
      <c r="E880" s="13">
        <v>204963.09726400004</v>
      </c>
      <c r="F880" s="13">
        <v>675015.03999999992</v>
      </c>
      <c r="G880" s="13">
        <v>-335329.57560000004</v>
      </c>
      <c r="H880" s="13"/>
      <c r="I880" s="13">
        <v>0</v>
      </c>
      <c r="J880" s="13">
        <v>0</v>
      </c>
      <c r="K880" s="13">
        <v>0</v>
      </c>
      <c r="L880" s="13">
        <v>0</v>
      </c>
      <c r="M880" s="13"/>
      <c r="N880" s="13">
        <v>36640.584000000003</v>
      </c>
      <c r="O880" s="13">
        <v>780640.03760000004</v>
      </c>
      <c r="P880" s="13">
        <v>0</v>
      </c>
      <c r="Q880" s="13">
        <v>7298</v>
      </c>
      <c r="R880" s="13"/>
      <c r="S880" s="13">
        <v>21023.416400000002</v>
      </c>
      <c r="T880" s="13">
        <v>-1829</v>
      </c>
      <c r="U880" s="13">
        <v>19194.416400000002</v>
      </c>
    </row>
    <row r="881" spans="1:21">
      <c r="A881" s="9">
        <v>99727</v>
      </c>
      <c r="B881" t="s">
        <v>909</v>
      </c>
      <c r="C881" s="158">
        <v>2.6399997360000261E-5</v>
      </c>
      <c r="D881" s="158">
        <v>2.3999999999999987E-5</v>
      </c>
      <c r="E881" s="13">
        <v>11158.46</v>
      </c>
      <c r="F881" s="13">
        <v>28929.216</v>
      </c>
      <c r="G881" s="13">
        <v>-15569.294400000001</v>
      </c>
      <c r="H881" s="13"/>
      <c r="I881" s="13">
        <v>0</v>
      </c>
      <c r="J881" s="13">
        <v>0</v>
      </c>
      <c r="K881" s="13">
        <v>0</v>
      </c>
      <c r="L881" s="13">
        <v>2905</v>
      </c>
      <c r="M881" s="13"/>
      <c r="N881" s="13">
        <v>1701.2160000000001</v>
      </c>
      <c r="O881" s="13">
        <v>36244.982400000001</v>
      </c>
      <c r="P881" s="13">
        <v>0</v>
      </c>
      <c r="Q881" s="13">
        <v>0</v>
      </c>
      <c r="R881" s="13"/>
      <c r="S881" s="13">
        <v>976.11360000000002</v>
      </c>
      <c r="T881" s="13">
        <v>728</v>
      </c>
      <c r="U881" s="13">
        <v>1704.1136000000001</v>
      </c>
    </row>
    <row r="882" spans="1:21">
      <c r="A882" s="9">
        <v>99801</v>
      </c>
      <c r="B882" t="s">
        <v>910</v>
      </c>
      <c r="C882" s="158">
        <v>5.1273994872600504E-3</v>
      </c>
      <c r="D882" s="158">
        <v>5.074999999999997E-3</v>
      </c>
      <c r="E882" s="13">
        <v>2046767.2589200002</v>
      </c>
      <c r="F882" s="13">
        <v>6117323.7999999998</v>
      </c>
      <c r="G882" s="13">
        <v>-3023863.6403999999</v>
      </c>
      <c r="H882" s="13"/>
      <c r="I882" s="13">
        <v>0</v>
      </c>
      <c r="J882" s="13">
        <v>0</v>
      </c>
      <c r="K882" s="13">
        <v>0</v>
      </c>
      <c r="L882" s="13">
        <v>68684</v>
      </c>
      <c r="M882" s="13"/>
      <c r="N882" s="13">
        <v>330409.65600000002</v>
      </c>
      <c r="O882" s="13">
        <v>7039489.4983999999</v>
      </c>
      <c r="P882" s="13">
        <v>0</v>
      </c>
      <c r="Q882" s="13">
        <v>0</v>
      </c>
      <c r="R882" s="13"/>
      <c r="S882" s="13">
        <v>189580.48759999999</v>
      </c>
      <c r="T882" s="13">
        <v>17214</v>
      </c>
      <c r="U882" s="13">
        <v>206794.48759999999</v>
      </c>
    </row>
    <row r="883" spans="1:21">
      <c r="A883" s="9">
        <v>99802</v>
      </c>
      <c r="B883" t="s">
        <v>911</v>
      </c>
      <c r="C883" s="158">
        <v>8.2999991700000825E-6</v>
      </c>
      <c r="D883" s="158">
        <v>8.9999999999999951E-6</v>
      </c>
      <c r="E883" s="13">
        <v>3848.7200000000007</v>
      </c>
      <c r="F883" s="13">
        <v>10848.456</v>
      </c>
      <c r="G883" s="13">
        <v>-4894.8918000000003</v>
      </c>
      <c r="H883" s="13"/>
      <c r="I883" s="13">
        <v>0</v>
      </c>
      <c r="J883" s="13">
        <v>0</v>
      </c>
      <c r="K883" s="13">
        <v>0</v>
      </c>
      <c r="L883" s="13">
        <v>0</v>
      </c>
      <c r="M883" s="13"/>
      <c r="N883" s="13">
        <v>534.85199999999998</v>
      </c>
      <c r="O883" s="13">
        <v>11395.202800000001</v>
      </c>
      <c r="P883" s="13">
        <v>0</v>
      </c>
      <c r="Q883" s="13">
        <v>215</v>
      </c>
      <c r="R883" s="13"/>
      <c r="S883" s="13">
        <v>306.88420000000002</v>
      </c>
      <c r="T883" s="13">
        <v>-54</v>
      </c>
      <c r="U883" s="13">
        <v>252.88420000000002</v>
      </c>
    </row>
    <row r="884" spans="1:21">
      <c r="A884" s="9">
        <v>99804</v>
      </c>
      <c r="B884" t="s">
        <v>912</v>
      </c>
      <c r="C884" s="158">
        <v>8.2399991760000806E-5</v>
      </c>
      <c r="D884" s="158">
        <v>8.5999999999999949E-5</v>
      </c>
      <c r="E884" s="13">
        <v>37074.39</v>
      </c>
      <c r="F884" s="13">
        <v>103663.024</v>
      </c>
      <c r="G884" s="13">
        <v>-48595.070399999997</v>
      </c>
      <c r="H884" s="13"/>
      <c r="I884" s="13">
        <v>0</v>
      </c>
      <c r="J884" s="13">
        <v>0</v>
      </c>
      <c r="K884" s="13">
        <v>0</v>
      </c>
      <c r="L884" s="13">
        <v>164</v>
      </c>
      <c r="M884" s="13"/>
      <c r="N884" s="13">
        <v>5309.8559999999998</v>
      </c>
      <c r="O884" s="13">
        <v>113128.2784</v>
      </c>
      <c r="P884" s="13">
        <v>0</v>
      </c>
      <c r="Q884" s="13">
        <v>0</v>
      </c>
      <c r="R884" s="13"/>
      <c r="S884" s="13">
        <v>3046.6576</v>
      </c>
      <c r="T884" s="13">
        <v>41</v>
      </c>
      <c r="U884" s="13">
        <v>3087.6576</v>
      </c>
    </row>
    <row r="885" spans="1:21">
      <c r="A885" s="9">
        <v>99811</v>
      </c>
      <c r="B885" t="s">
        <v>913</v>
      </c>
      <c r="C885" s="158">
        <v>7.0546992945300689E-3</v>
      </c>
      <c r="D885" s="158">
        <v>7.0639999999999956E-3</v>
      </c>
      <c r="E885" s="13">
        <v>2566343.9839440002</v>
      </c>
      <c r="F885" s="13">
        <v>8514832.5759999994</v>
      </c>
      <c r="G885" s="13">
        <v>-4160481.1061999998</v>
      </c>
      <c r="H885" s="13"/>
      <c r="I885" s="13">
        <v>0</v>
      </c>
      <c r="J885" s="13">
        <v>0</v>
      </c>
      <c r="K885" s="13">
        <v>0</v>
      </c>
      <c r="L885" s="13">
        <v>0</v>
      </c>
      <c r="M885" s="13"/>
      <c r="N885" s="13">
        <v>454604.86799999996</v>
      </c>
      <c r="O885" s="13">
        <v>9685510.5052000005</v>
      </c>
      <c r="P885" s="13">
        <v>0</v>
      </c>
      <c r="Q885" s="13">
        <v>183668</v>
      </c>
      <c r="R885" s="13"/>
      <c r="S885" s="13">
        <v>260840.47779999999</v>
      </c>
      <c r="T885" s="13">
        <v>-46032</v>
      </c>
      <c r="U885" s="13">
        <v>214808.47779999999</v>
      </c>
    </row>
    <row r="886" spans="1:21">
      <c r="A886" s="9">
        <v>99812</v>
      </c>
      <c r="B886" t="s">
        <v>914</v>
      </c>
      <c r="C886" s="158">
        <v>2.9799997020000292E-5</v>
      </c>
      <c r="D886" s="158">
        <v>3.1999999999999978E-5</v>
      </c>
      <c r="E886" s="13">
        <v>17089.160000000003</v>
      </c>
      <c r="F886" s="13">
        <v>38572.288</v>
      </c>
      <c r="G886" s="13">
        <v>-17574.430799999998</v>
      </c>
      <c r="H886" s="13"/>
      <c r="I886" s="13">
        <v>0</v>
      </c>
      <c r="J886" s="13">
        <v>0</v>
      </c>
      <c r="K886" s="13">
        <v>0</v>
      </c>
      <c r="L886" s="13">
        <v>2139</v>
      </c>
      <c r="M886" s="13"/>
      <c r="N886" s="13">
        <v>1920.3119999999999</v>
      </c>
      <c r="O886" s="13">
        <v>40912.896800000002</v>
      </c>
      <c r="P886" s="13">
        <v>0</v>
      </c>
      <c r="Q886" s="13">
        <v>0</v>
      </c>
      <c r="R886" s="13"/>
      <c r="S886" s="13">
        <v>1101.8252</v>
      </c>
      <c r="T886" s="13">
        <v>536</v>
      </c>
      <c r="U886" s="13">
        <v>1637.8252</v>
      </c>
    </row>
    <row r="887" spans="1:21">
      <c r="A887" s="9">
        <v>99818</v>
      </c>
      <c r="B887" t="s">
        <v>915</v>
      </c>
      <c r="C887" s="158">
        <v>4.1199995880000403E-5</v>
      </c>
      <c r="D887" s="158">
        <v>3.4999999999999977E-5</v>
      </c>
      <c r="E887" s="13">
        <v>17989.34</v>
      </c>
      <c r="F887" s="13">
        <v>42188.439999999995</v>
      </c>
      <c r="G887" s="13">
        <v>-24297.535199999998</v>
      </c>
      <c r="H887" s="13"/>
      <c r="I887" s="13">
        <v>0</v>
      </c>
      <c r="J887" s="13">
        <v>0</v>
      </c>
      <c r="K887" s="13">
        <v>0</v>
      </c>
      <c r="L887" s="13">
        <v>7358</v>
      </c>
      <c r="M887" s="13"/>
      <c r="N887" s="13">
        <v>2654.9279999999999</v>
      </c>
      <c r="O887" s="13">
        <v>56564.139199999998</v>
      </c>
      <c r="P887" s="13">
        <v>0</v>
      </c>
      <c r="Q887" s="13">
        <v>0</v>
      </c>
      <c r="R887" s="13"/>
      <c r="S887" s="13">
        <v>1523.3288</v>
      </c>
      <c r="T887" s="13">
        <v>1844</v>
      </c>
      <c r="U887" s="13">
        <v>3367.3288000000002</v>
      </c>
    </row>
    <row r="888" spans="1:21">
      <c r="A888" s="9">
        <v>99821</v>
      </c>
      <c r="B888" t="s">
        <v>916</v>
      </c>
      <c r="C888" s="158">
        <v>9.5599990440000947E-5</v>
      </c>
      <c r="D888" s="158">
        <v>7.6999999999999947E-5</v>
      </c>
      <c r="E888" s="13">
        <v>44783.567567999999</v>
      </c>
      <c r="F888" s="13">
        <v>92814.567999999999</v>
      </c>
      <c r="G888" s="13">
        <v>-56379.717600000004</v>
      </c>
      <c r="H888" s="13"/>
      <c r="I888" s="13">
        <v>0</v>
      </c>
      <c r="J888" s="13">
        <v>0</v>
      </c>
      <c r="K888" s="13">
        <v>0</v>
      </c>
      <c r="L888" s="13">
        <v>23561</v>
      </c>
      <c r="M888" s="13"/>
      <c r="N888" s="13">
        <v>6160.4640000000009</v>
      </c>
      <c r="O888" s="13">
        <v>131250.7696</v>
      </c>
      <c r="P888" s="13">
        <v>0</v>
      </c>
      <c r="Q888" s="13">
        <v>0</v>
      </c>
      <c r="R888" s="13"/>
      <c r="S888" s="13">
        <v>3534.7144000000003</v>
      </c>
      <c r="T888" s="13">
        <v>5905</v>
      </c>
      <c r="U888" s="13">
        <v>9439.7144000000008</v>
      </c>
    </row>
    <row r="889" spans="1:21">
      <c r="A889" s="9">
        <v>99831</v>
      </c>
      <c r="B889" t="s">
        <v>917</v>
      </c>
      <c r="C889" s="158">
        <v>5.659999434000056E-5</v>
      </c>
      <c r="D889" s="158">
        <v>5.6999999999999969E-5</v>
      </c>
      <c r="E889" s="13">
        <v>24267.688904000002</v>
      </c>
      <c r="F889" s="13">
        <v>68706.888000000006</v>
      </c>
      <c r="G889" s="13">
        <v>-33379.623599999999</v>
      </c>
      <c r="H889" s="13"/>
      <c r="I889" s="13">
        <v>0</v>
      </c>
      <c r="J889" s="13">
        <v>0</v>
      </c>
      <c r="K889" s="13">
        <v>0</v>
      </c>
      <c r="L889" s="13">
        <v>1153</v>
      </c>
      <c r="M889" s="13"/>
      <c r="N889" s="13">
        <v>3647.3040000000001</v>
      </c>
      <c r="O889" s="13">
        <v>77707.045599999998</v>
      </c>
      <c r="P889" s="13">
        <v>0</v>
      </c>
      <c r="Q889" s="13">
        <v>0</v>
      </c>
      <c r="R889" s="13"/>
      <c r="S889" s="13">
        <v>2092.7284</v>
      </c>
      <c r="T889" s="13">
        <v>289</v>
      </c>
      <c r="U889" s="13">
        <v>2381.7284</v>
      </c>
    </row>
    <row r="890" spans="1:21">
      <c r="A890" s="9">
        <v>99841</v>
      </c>
      <c r="B890" t="s">
        <v>918</v>
      </c>
      <c r="C890" s="158">
        <v>4.4099995590000441E-5</v>
      </c>
      <c r="D890" s="158">
        <v>4.9999999999999975E-5</v>
      </c>
      <c r="E890" s="13">
        <v>19072.93</v>
      </c>
      <c r="F890" s="13">
        <v>60269.200000000004</v>
      </c>
      <c r="G890" s="13">
        <v>-26007.798600000002</v>
      </c>
      <c r="H890" s="13"/>
      <c r="I890" s="13">
        <v>0</v>
      </c>
      <c r="J890" s="13">
        <v>0</v>
      </c>
      <c r="K890" s="13">
        <v>0</v>
      </c>
      <c r="L890" s="13">
        <v>0</v>
      </c>
      <c r="M890" s="13"/>
      <c r="N890" s="13">
        <v>2841.8040000000001</v>
      </c>
      <c r="O890" s="13">
        <v>60545.595600000001</v>
      </c>
      <c r="P890" s="13">
        <v>0</v>
      </c>
      <c r="Q890" s="13">
        <v>4353</v>
      </c>
      <c r="R890" s="13"/>
      <c r="S890" s="13">
        <v>1630.5534</v>
      </c>
      <c r="T890" s="13">
        <v>-1091</v>
      </c>
      <c r="U890" s="13">
        <v>539.55340000000001</v>
      </c>
    </row>
    <row r="891" spans="1:21">
      <c r="A891" s="9">
        <v>99851</v>
      </c>
      <c r="B891" t="s">
        <v>919</v>
      </c>
      <c r="C891" s="158">
        <v>1.7099998290000168E-5</v>
      </c>
      <c r="D891" s="158">
        <v>1.5999999999999989E-5</v>
      </c>
      <c r="E891" s="13">
        <v>5245.9899999999989</v>
      </c>
      <c r="F891" s="13">
        <v>19286.144</v>
      </c>
      <c r="G891" s="13">
        <v>-10084.6566</v>
      </c>
      <c r="H891" s="13"/>
      <c r="I891" s="13">
        <v>0</v>
      </c>
      <c r="J891" s="13">
        <v>0</v>
      </c>
      <c r="K891" s="13">
        <v>0</v>
      </c>
      <c r="L891" s="13">
        <v>0</v>
      </c>
      <c r="M891" s="13"/>
      <c r="N891" s="13">
        <v>1101.924</v>
      </c>
      <c r="O891" s="13">
        <v>23476.863599999997</v>
      </c>
      <c r="P891" s="13">
        <v>0</v>
      </c>
      <c r="Q891" s="13">
        <v>140</v>
      </c>
      <c r="R891" s="13"/>
      <c r="S891" s="13">
        <v>632.25540000000001</v>
      </c>
      <c r="T891" s="13">
        <v>-35</v>
      </c>
      <c r="U891" s="13">
        <v>597.25540000000001</v>
      </c>
    </row>
    <row r="892" spans="1:21">
      <c r="A892" s="9">
        <v>99901</v>
      </c>
      <c r="B892" t="s">
        <v>920</v>
      </c>
      <c r="C892" s="158">
        <v>1.4856998514300146E-3</v>
      </c>
      <c r="D892" s="158">
        <v>1.576999999999999E-3</v>
      </c>
      <c r="E892" s="13">
        <v>635940.16762400011</v>
      </c>
      <c r="F892" s="13">
        <v>1900890.568</v>
      </c>
      <c r="G892" s="13">
        <v>-876185.63219999999</v>
      </c>
      <c r="H892" s="13"/>
      <c r="I892" s="13">
        <v>0</v>
      </c>
      <c r="J892" s="13">
        <v>0</v>
      </c>
      <c r="K892" s="13">
        <v>0</v>
      </c>
      <c r="L892" s="13">
        <v>0</v>
      </c>
      <c r="M892" s="13"/>
      <c r="N892" s="13">
        <v>95738.508000000002</v>
      </c>
      <c r="O892" s="13">
        <v>2039741.3011999999</v>
      </c>
      <c r="P892" s="13">
        <v>0</v>
      </c>
      <c r="Q892" s="13">
        <v>48447</v>
      </c>
      <c r="R892" s="13"/>
      <c r="S892" s="13">
        <v>54932.271799999995</v>
      </c>
      <c r="T892" s="13">
        <v>-12142</v>
      </c>
      <c r="U892" s="13">
        <v>42790.271799999995</v>
      </c>
    </row>
    <row r="893" spans="1:21">
      <c r="A893" s="9">
        <v>99911</v>
      </c>
      <c r="B893" t="s">
        <v>921</v>
      </c>
      <c r="C893" s="158">
        <v>2.7329997267000266E-4</v>
      </c>
      <c r="D893" s="158">
        <v>3.0399999999999985E-4</v>
      </c>
      <c r="E893" s="13">
        <v>118636.33794400001</v>
      </c>
      <c r="F893" s="13">
        <v>366436.73600000003</v>
      </c>
      <c r="G893" s="13">
        <v>-161177.58179999999</v>
      </c>
      <c r="H893" s="13"/>
      <c r="I893" s="13">
        <v>0</v>
      </c>
      <c r="J893" s="13">
        <v>0</v>
      </c>
      <c r="K893" s="13">
        <v>0</v>
      </c>
      <c r="L893" s="13">
        <v>0</v>
      </c>
      <c r="M893" s="13"/>
      <c r="N893" s="13">
        <v>17611.451999999997</v>
      </c>
      <c r="O893" s="13">
        <v>375217.94279999996</v>
      </c>
      <c r="P893" s="13">
        <v>0</v>
      </c>
      <c r="Q893" s="13">
        <v>20991</v>
      </c>
      <c r="R893" s="13"/>
      <c r="S893" s="13">
        <v>10104.994199999999</v>
      </c>
      <c r="T893" s="13">
        <v>-5261</v>
      </c>
      <c r="U893" s="13">
        <v>4843.9941999999992</v>
      </c>
    </row>
    <row r="894" spans="1:21">
      <c r="A894" s="9">
        <v>99921</v>
      </c>
      <c r="B894" t="s">
        <v>922</v>
      </c>
      <c r="C894" s="158">
        <v>1.3319998668000134E-4</v>
      </c>
      <c r="D894" s="158">
        <v>1.5099999999999993E-4</v>
      </c>
      <c r="E894" s="13">
        <v>55599.675488000001</v>
      </c>
      <c r="F894" s="13">
        <v>182012.98400000003</v>
      </c>
      <c r="G894" s="13">
        <v>-78554.167200000011</v>
      </c>
      <c r="H894" s="13"/>
      <c r="I894" s="13">
        <v>0</v>
      </c>
      <c r="J894" s="13">
        <v>0</v>
      </c>
      <c r="K894" s="13">
        <v>0</v>
      </c>
      <c r="L894" s="13">
        <v>0</v>
      </c>
      <c r="M894" s="13"/>
      <c r="N894" s="13">
        <v>8583.4080000000013</v>
      </c>
      <c r="O894" s="13">
        <v>182872.4112</v>
      </c>
      <c r="P894" s="13">
        <v>0</v>
      </c>
      <c r="Q894" s="13">
        <v>14743</v>
      </c>
      <c r="R894" s="13"/>
      <c r="S894" s="13">
        <v>4924.9368000000004</v>
      </c>
      <c r="T894" s="13">
        <v>-3695</v>
      </c>
      <c r="U894" s="13">
        <v>1229.9368000000004</v>
      </c>
    </row>
    <row r="895" spans="1:21">
      <c r="A895" s="9">
        <v>99931</v>
      </c>
      <c r="B895" t="s">
        <v>923</v>
      </c>
      <c r="C895" s="158">
        <v>3.0099996990000297E-5</v>
      </c>
      <c r="D895" s="158">
        <v>2.9999999999999987E-5</v>
      </c>
      <c r="E895" s="13">
        <v>8790.6984400000001</v>
      </c>
      <c r="F895" s="13">
        <v>36161.520000000004</v>
      </c>
      <c r="G895" s="13">
        <v>-17751.354599999999</v>
      </c>
      <c r="H895" s="13"/>
      <c r="I895" s="13">
        <v>0</v>
      </c>
      <c r="J895" s="13">
        <v>0</v>
      </c>
      <c r="K895" s="13">
        <v>0</v>
      </c>
      <c r="L895" s="13">
        <v>0</v>
      </c>
      <c r="M895" s="13"/>
      <c r="N895" s="13">
        <v>1939.644</v>
      </c>
      <c r="O895" s="13">
        <v>41324.7716</v>
      </c>
      <c r="P895" s="13">
        <v>0</v>
      </c>
      <c r="Q895" s="13">
        <v>2374</v>
      </c>
      <c r="R895" s="13"/>
      <c r="S895" s="13">
        <v>1112.9174</v>
      </c>
      <c r="T895" s="13">
        <v>-595</v>
      </c>
      <c r="U895" s="13">
        <v>517.91740000000004</v>
      </c>
    </row>
    <row r="896" spans="1:21">
      <c r="A896" s="9">
        <v>99941</v>
      </c>
      <c r="B896" t="s">
        <v>924</v>
      </c>
      <c r="C896" s="158">
        <v>8.4599991540000829E-5</v>
      </c>
      <c r="D896" s="158">
        <v>8.4999999999999965E-5</v>
      </c>
      <c r="E896" s="13">
        <v>29116.667384000004</v>
      </c>
      <c r="F896" s="13">
        <v>102457.64000000001</v>
      </c>
      <c r="G896" s="13">
        <v>-49892.511599999998</v>
      </c>
      <c r="H896" s="13"/>
      <c r="I896" s="13">
        <v>0</v>
      </c>
      <c r="J896" s="13">
        <v>0</v>
      </c>
      <c r="K896" s="13">
        <v>0</v>
      </c>
      <c r="L896" s="13">
        <v>0</v>
      </c>
      <c r="M896" s="13"/>
      <c r="N896" s="13">
        <v>5451.6239999999998</v>
      </c>
      <c r="O896" s="13">
        <v>116148.6936</v>
      </c>
      <c r="P896" s="13">
        <v>0</v>
      </c>
      <c r="Q896" s="13">
        <v>3810</v>
      </c>
      <c r="R896" s="13"/>
      <c r="S896" s="13">
        <v>3128.0003999999999</v>
      </c>
      <c r="T896" s="13">
        <v>-955</v>
      </c>
      <c r="U896" s="13">
        <v>2173.0003999999999</v>
      </c>
    </row>
    <row r="897" spans="1:21">
      <c r="A897" s="9">
        <v>99991</v>
      </c>
      <c r="B897" t="s">
        <v>925</v>
      </c>
      <c r="C897" s="158">
        <v>5.2849994715000522E-4</v>
      </c>
      <c r="D897" s="158">
        <v>4.9299999999999962E-4</v>
      </c>
      <c r="E897" s="13">
        <v>227169.49</v>
      </c>
      <c r="F897" s="13">
        <v>594254.31199999992</v>
      </c>
      <c r="G897" s="13">
        <v>-311680.761</v>
      </c>
      <c r="H897" s="13"/>
      <c r="I897" s="13">
        <v>0</v>
      </c>
      <c r="J897" s="13">
        <v>0</v>
      </c>
      <c r="K897" s="13">
        <v>0</v>
      </c>
      <c r="L897" s="13">
        <v>49041</v>
      </c>
      <c r="M897" s="13"/>
      <c r="N897" s="13">
        <v>34056.54</v>
      </c>
      <c r="O897" s="13">
        <v>725586.10600000003</v>
      </c>
      <c r="P897" s="13">
        <v>0</v>
      </c>
      <c r="Q897" s="13">
        <v>0</v>
      </c>
      <c r="R897" s="13"/>
      <c r="S897" s="13">
        <v>19540.758999999998</v>
      </c>
      <c r="T897" s="13">
        <v>12291</v>
      </c>
      <c r="U897" s="13">
        <v>31831.758999999998</v>
      </c>
    </row>
    <row r="898" spans="1:21">
      <c r="A898" s="9">
        <v>99999</v>
      </c>
      <c r="B898" t="s">
        <v>926</v>
      </c>
      <c r="C898" s="158">
        <v>9.0429990957000906E-4</v>
      </c>
      <c r="D898" s="158">
        <v>1.0489999999999994E-3</v>
      </c>
      <c r="E898" s="13">
        <v>422062.18999999994</v>
      </c>
      <c r="F898" s="13">
        <v>1264447.8160000001</v>
      </c>
      <c r="G898" s="13">
        <v>-533307.30780000007</v>
      </c>
      <c r="H898" s="13"/>
      <c r="I898" s="13">
        <v>0</v>
      </c>
      <c r="J898" s="13">
        <v>0</v>
      </c>
      <c r="K898" s="13">
        <v>0</v>
      </c>
      <c r="L898" s="13">
        <v>0</v>
      </c>
      <c r="M898" s="13"/>
      <c r="N898" s="13">
        <v>58273.092000000004</v>
      </c>
      <c r="O898" s="13">
        <v>1241527.9388000001</v>
      </c>
      <c r="P898" s="13">
        <v>0</v>
      </c>
      <c r="Q898" s="13">
        <v>87421</v>
      </c>
      <c r="R898" s="13"/>
      <c r="S898" s="13">
        <v>33435.588199999998</v>
      </c>
      <c r="T898" s="13">
        <v>-21910</v>
      </c>
      <c r="U898" s="13">
        <v>11525.588199999998</v>
      </c>
    </row>
    <row r="899" spans="1:21">
      <c r="A899" s="9">
        <v>90602</v>
      </c>
      <c r="C899" s="158"/>
      <c r="D899" s="158"/>
      <c r="E899" s="13"/>
      <c r="F899" s="13"/>
      <c r="G899" s="13"/>
      <c r="H899" s="13"/>
      <c r="I899" s="13"/>
      <c r="J899" s="13"/>
      <c r="K899" s="13"/>
      <c r="L899" s="13"/>
      <c r="M899" s="13"/>
      <c r="N899" s="13"/>
      <c r="O899" s="13"/>
      <c r="P899" s="13"/>
      <c r="Q899" s="13"/>
      <c r="R899" s="13"/>
      <c r="S899" s="13"/>
      <c r="T899" s="13"/>
      <c r="U899" s="13"/>
    </row>
    <row r="900" spans="1:21">
      <c r="A900" s="9">
        <v>91013</v>
      </c>
      <c r="C900" s="158"/>
      <c r="D900" s="158"/>
      <c r="E900" s="13"/>
      <c r="F900" s="13"/>
      <c r="G900" s="13"/>
      <c r="H900" s="13"/>
      <c r="I900" s="13"/>
      <c r="J900" s="13"/>
      <c r="K900" s="13"/>
      <c r="L900" s="13"/>
      <c r="M900" s="13"/>
      <c r="N900" s="13"/>
      <c r="O900" s="13"/>
      <c r="P900" s="13"/>
      <c r="Q900" s="13"/>
      <c r="R900" s="13"/>
      <c r="S900" s="13"/>
      <c r="T900" s="13"/>
      <c r="U900" s="13"/>
    </row>
    <row r="901" spans="1:21">
      <c r="A901" s="9">
        <v>92513</v>
      </c>
      <c r="C901" s="158"/>
      <c r="D901" s="158"/>
      <c r="E901" s="13"/>
      <c r="F901" s="13"/>
      <c r="G901" s="13"/>
      <c r="H901" s="13"/>
      <c r="I901" s="13"/>
      <c r="J901" s="13"/>
      <c r="K901" s="13"/>
      <c r="L901" s="13"/>
      <c r="M901" s="13"/>
      <c r="N901" s="13"/>
      <c r="O901" s="13"/>
      <c r="P901" s="13"/>
      <c r="Q901" s="13"/>
      <c r="R901" s="13"/>
      <c r="S901" s="13"/>
      <c r="T901" s="13"/>
      <c r="U901" s="13"/>
    </row>
    <row r="902" spans="1:21">
      <c r="A902" s="9">
        <v>93103</v>
      </c>
      <c r="C902" s="158"/>
      <c r="D902" s="158"/>
      <c r="E902" s="13"/>
      <c r="F902" s="13"/>
      <c r="G902" s="13"/>
      <c r="H902" s="13"/>
      <c r="I902" s="13"/>
      <c r="J902" s="13"/>
      <c r="K902" s="13"/>
      <c r="L902" s="13"/>
      <c r="M902" s="13"/>
      <c r="N902" s="13"/>
      <c r="O902" s="13"/>
      <c r="P902" s="13"/>
      <c r="Q902" s="13"/>
      <c r="R902" s="13"/>
      <c r="S902" s="13"/>
      <c r="T902" s="13"/>
      <c r="U902" s="13"/>
    </row>
    <row r="903" spans="1:21">
      <c r="A903" s="9">
        <v>96318</v>
      </c>
      <c r="C903" s="158"/>
      <c r="D903" s="158"/>
      <c r="E903" s="13"/>
      <c r="F903" s="13"/>
      <c r="G903" s="13"/>
      <c r="H903" s="13"/>
      <c r="I903" s="13"/>
      <c r="J903" s="13"/>
      <c r="K903" s="13"/>
      <c r="L903" s="13"/>
      <c r="M903" s="13"/>
      <c r="N903" s="13"/>
      <c r="O903" s="13"/>
      <c r="P903" s="13"/>
      <c r="Q903" s="13"/>
      <c r="R903" s="13"/>
      <c r="S903" s="13"/>
      <c r="T903" s="13"/>
      <c r="U903" s="13"/>
    </row>
    <row r="904" spans="1:21">
      <c r="A904" s="9">
        <v>98604</v>
      </c>
      <c r="C904" s="158"/>
      <c r="D904" s="158"/>
      <c r="E904" s="13"/>
      <c r="F904" s="13"/>
      <c r="G904" s="13"/>
      <c r="H904" s="13"/>
      <c r="I904" s="13"/>
      <c r="J904" s="13"/>
      <c r="K904" s="13"/>
      <c r="L904" s="13"/>
      <c r="M904" s="13"/>
      <c r="N904" s="13"/>
      <c r="O904" s="13"/>
      <c r="P904" s="13"/>
      <c r="Q904" s="13"/>
      <c r="R904" s="13"/>
      <c r="S904" s="13"/>
      <c r="T904" s="13"/>
      <c r="U904" s="13"/>
    </row>
    <row r="905" spans="1:21">
      <c r="A905" s="9">
        <v>99014</v>
      </c>
      <c r="C905" s="158"/>
      <c r="D905" s="158"/>
      <c r="E905" s="13"/>
      <c r="F905" s="13"/>
      <c r="G905" s="13"/>
      <c r="H905" s="13"/>
      <c r="I905" s="13"/>
      <c r="J905" s="13"/>
      <c r="K905" s="13"/>
      <c r="L905" s="13"/>
      <c r="M905" s="13"/>
      <c r="N905" s="13"/>
      <c r="O905" s="13"/>
      <c r="P905" s="13"/>
      <c r="Q905" s="13"/>
      <c r="R905" s="13"/>
      <c r="S905" s="13"/>
      <c r="T905" s="13"/>
      <c r="U905" s="13"/>
    </row>
    <row r="906" spans="1:21">
      <c r="A906" s="9"/>
      <c r="C906" s="158"/>
      <c r="D906" s="158"/>
      <c r="E906" s="13"/>
      <c r="F906" s="13"/>
      <c r="G906" s="13"/>
      <c r="H906" s="13"/>
      <c r="I906" s="13"/>
      <c r="J906" s="13"/>
      <c r="K906" s="13"/>
      <c r="L906" s="13"/>
      <c r="M906" s="13"/>
      <c r="N906" s="13"/>
      <c r="O906" s="13"/>
      <c r="P906" s="13"/>
      <c r="Q906" s="13"/>
      <c r="R906" s="13"/>
      <c r="S906" s="13"/>
      <c r="T906" s="13"/>
      <c r="U906" s="13"/>
    </row>
    <row r="907" spans="1:21">
      <c r="A907" s="9"/>
      <c r="C907" s="158"/>
      <c r="D907" s="158"/>
      <c r="E907" s="13"/>
      <c r="F907" s="13"/>
      <c r="G907" s="13"/>
      <c r="H907" s="13"/>
      <c r="I907" s="13"/>
      <c r="J907" s="13"/>
      <c r="K907" s="13"/>
      <c r="L907" s="13"/>
      <c r="M907" s="13"/>
      <c r="N907" s="13"/>
      <c r="O907" s="13"/>
      <c r="P907" s="13"/>
      <c r="Q907" s="13"/>
      <c r="R907" s="13"/>
      <c r="S907" s="13"/>
      <c r="T907" s="13"/>
      <c r="U907" s="13"/>
    </row>
    <row r="908" spans="1:21">
      <c r="E908" s="13"/>
      <c r="F908" s="13"/>
      <c r="G908" s="13"/>
      <c r="H908" s="13"/>
      <c r="I908" s="13"/>
      <c r="J908" s="13"/>
      <c r="K908" s="13"/>
      <c r="L908" s="13"/>
      <c r="M908" s="13"/>
      <c r="N908" s="13"/>
      <c r="O908" s="13"/>
      <c r="P908" s="13"/>
      <c r="Q908" s="13"/>
      <c r="R908" s="13"/>
      <c r="S908" s="13"/>
      <c r="T908" s="13"/>
      <c r="U908" s="13"/>
    </row>
    <row r="909" spans="1:21">
      <c r="B909" t="s">
        <v>3</v>
      </c>
      <c r="E909" s="13">
        <f>SUM(E7:E908)</f>
        <v>394748382.79595196</v>
      </c>
      <c r="F909" s="13">
        <f>SUM(F7:F908)</f>
        <v>1205384000.0000007</v>
      </c>
      <c r="G909" s="13">
        <v>-589746058.97460008</v>
      </c>
      <c r="H909" s="13"/>
      <c r="I909" s="13">
        <v>0</v>
      </c>
      <c r="J909" s="13">
        <v>0</v>
      </c>
      <c r="K909" s="13">
        <v>0</v>
      </c>
      <c r="L909" s="13">
        <v>21904173</v>
      </c>
      <c r="M909" s="13"/>
      <c r="N909" s="13">
        <v>64440006.444000006</v>
      </c>
      <c r="O909" s="13">
        <v>1372916137.2916005</v>
      </c>
      <c r="P909" s="13">
        <v>0</v>
      </c>
      <c r="Q909" s="13">
        <v>21904066</v>
      </c>
      <c r="R909" s="13"/>
      <c r="S909" s="13">
        <v>36974003.697400033</v>
      </c>
      <c r="T909" s="13">
        <v>27</v>
      </c>
      <c r="U909" s="13">
        <v>36974030.697400033</v>
      </c>
    </row>
    <row r="913" spans="2:5" hidden="1">
      <c r="B913" t="s">
        <v>599</v>
      </c>
      <c r="E913" s="9">
        <v>96331</v>
      </c>
    </row>
    <row r="914" spans="2:5" hidden="1">
      <c r="B914" t="s">
        <v>474</v>
      </c>
      <c r="E914" s="9">
        <v>94611</v>
      </c>
    </row>
    <row r="915" spans="2:5" hidden="1">
      <c r="B915" t="s">
        <v>352</v>
      </c>
      <c r="E915" s="9">
        <v>93402</v>
      </c>
    </row>
    <row r="916" spans="2:5" hidden="1">
      <c r="B916" t="s">
        <v>417</v>
      </c>
      <c r="E916" s="9">
        <v>94109</v>
      </c>
    </row>
    <row r="917" spans="2:5" hidden="1">
      <c r="B917" s="10" t="s">
        <v>46</v>
      </c>
      <c r="C917" s="10"/>
      <c r="D917" s="10"/>
      <c r="E917" s="9">
        <v>90101</v>
      </c>
    </row>
    <row r="918" spans="2:5" hidden="1">
      <c r="B918" s="10" t="s">
        <v>53</v>
      </c>
      <c r="C918" s="10"/>
      <c r="D918" s="10"/>
      <c r="E918" s="9">
        <v>90151</v>
      </c>
    </row>
    <row r="919" spans="2:5" hidden="1">
      <c r="B919" t="s">
        <v>801</v>
      </c>
      <c r="E919" s="9">
        <v>98417</v>
      </c>
    </row>
    <row r="920" spans="2:5" hidden="1">
      <c r="B920" t="s">
        <v>661</v>
      </c>
      <c r="E920" s="9">
        <v>97008</v>
      </c>
    </row>
    <row r="921" spans="2:5" hidden="1">
      <c r="B921" t="s">
        <v>662</v>
      </c>
      <c r="E921" s="9">
        <v>97010</v>
      </c>
    </row>
    <row r="922" spans="2:5" hidden="1">
      <c r="B922" s="10" t="s">
        <v>95</v>
      </c>
      <c r="C922" s="10"/>
      <c r="D922" s="10"/>
      <c r="E922" s="9">
        <v>90805</v>
      </c>
    </row>
    <row r="923" spans="2:5" hidden="1">
      <c r="B923" s="10" t="s">
        <v>239</v>
      </c>
      <c r="C923" s="10"/>
      <c r="D923" s="10"/>
      <c r="E923" s="9">
        <v>92109</v>
      </c>
    </row>
    <row r="924" spans="2:5" hidden="1">
      <c r="B924" t="s">
        <v>800</v>
      </c>
      <c r="E924" s="9">
        <v>98411</v>
      </c>
    </row>
    <row r="925" spans="2:5" hidden="1">
      <c r="B925" s="10" t="s">
        <v>55</v>
      </c>
      <c r="C925" s="10"/>
      <c r="D925" s="10"/>
      <c r="E925" s="9">
        <v>90201</v>
      </c>
    </row>
    <row r="926" spans="2:5" hidden="1">
      <c r="B926" s="10" t="s">
        <v>56</v>
      </c>
      <c r="C926" s="10"/>
      <c r="D926" s="10"/>
      <c r="E926" s="9">
        <v>90203</v>
      </c>
    </row>
    <row r="927" spans="2:5" hidden="1">
      <c r="B927" s="10" t="s">
        <v>57</v>
      </c>
      <c r="C927" s="10"/>
      <c r="D927" s="10"/>
      <c r="E927" s="9">
        <v>90205</v>
      </c>
    </row>
    <row r="928" spans="2:5" hidden="1">
      <c r="B928" s="10" t="s">
        <v>58</v>
      </c>
      <c r="C928" s="10"/>
      <c r="D928" s="10"/>
      <c r="E928" s="9">
        <v>90206</v>
      </c>
    </row>
    <row r="929" spans="2:5" hidden="1">
      <c r="B929" s="10" t="s">
        <v>60</v>
      </c>
      <c r="C929" s="10"/>
      <c r="D929" s="10"/>
      <c r="E929" s="9">
        <v>90301</v>
      </c>
    </row>
    <row r="930" spans="2:5" hidden="1">
      <c r="B930" t="s">
        <v>335</v>
      </c>
      <c r="E930" s="9">
        <v>93209</v>
      </c>
    </row>
    <row r="931" spans="2:5" hidden="1">
      <c r="B931" s="10" t="s">
        <v>236</v>
      </c>
      <c r="C931" s="10"/>
      <c r="D931" s="10"/>
      <c r="E931" s="9">
        <v>92021</v>
      </c>
    </row>
    <row r="932" spans="2:5" hidden="1">
      <c r="B932" t="s">
        <v>448</v>
      </c>
      <c r="E932" s="9">
        <v>94347</v>
      </c>
    </row>
    <row r="933" spans="2:5" hidden="1">
      <c r="B933" t="s">
        <v>449</v>
      </c>
      <c r="E933" s="9">
        <v>94351</v>
      </c>
    </row>
    <row r="934" spans="2:5" hidden="1">
      <c r="B934" s="10" t="s">
        <v>63</v>
      </c>
      <c r="C934" s="10"/>
      <c r="D934" s="10"/>
      <c r="E934" s="9">
        <v>90401</v>
      </c>
    </row>
    <row r="935" spans="2:5" hidden="1">
      <c r="B935" s="10" t="s">
        <v>70</v>
      </c>
      <c r="C935" s="10"/>
      <c r="D935" s="10"/>
      <c r="E935" s="9">
        <v>90451</v>
      </c>
    </row>
    <row r="936" spans="2:5" hidden="1">
      <c r="B936" t="s">
        <v>869</v>
      </c>
      <c r="E936" s="9">
        <v>99271</v>
      </c>
    </row>
    <row r="937" spans="2:5" hidden="1">
      <c r="B937" s="10" t="s">
        <v>45</v>
      </c>
      <c r="C937" s="10"/>
      <c r="D937" s="10"/>
      <c r="E937" s="9">
        <v>90099</v>
      </c>
    </row>
    <row r="938" spans="2:5" hidden="1">
      <c r="B938" t="s">
        <v>905</v>
      </c>
      <c r="E938" s="9">
        <v>99705</v>
      </c>
    </row>
    <row r="939" spans="2:5" hidden="1">
      <c r="B939" t="s">
        <v>713</v>
      </c>
      <c r="E939" s="9">
        <v>97651</v>
      </c>
    </row>
    <row r="940" spans="2:5" hidden="1">
      <c r="B940" t="s">
        <v>504</v>
      </c>
      <c r="E940" s="9">
        <v>95106</v>
      </c>
    </row>
    <row r="941" spans="2:5" hidden="1">
      <c r="B941" s="10" t="s">
        <v>72</v>
      </c>
      <c r="C941" s="10"/>
      <c r="D941" s="10"/>
      <c r="E941" s="9">
        <v>90501</v>
      </c>
    </row>
    <row r="942" spans="2:5" hidden="1">
      <c r="B942" t="s">
        <v>704</v>
      </c>
      <c r="E942" s="9">
        <v>97607</v>
      </c>
    </row>
    <row r="943" spans="2:5" hidden="1">
      <c r="B943" t="s">
        <v>706</v>
      </c>
      <c r="E943" s="9">
        <v>97613</v>
      </c>
    </row>
    <row r="944" spans="2:5" hidden="1">
      <c r="B944" t="s">
        <v>705</v>
      </c>
      <c r="E944" s="9">
        <v>97611</v>
      </c>
    </row>
    <row r="945" spans="2:5" hidden="1">
      <c r="B945" s="10" t="s">
        <v>148</v>
      </c>
      <c r="C945" s="10"/>
      <c r="D945" s="10"/>
      <c r="E945" s="9">
        <v>91127</v>
      </c>
    </row>
    <row r="946" spans="2:5" hidden="1">
      <c r="B946" s="10" t="s">
        <v>149</v>
      </c>
      <c r="C946" s="10"/>
      <c r="D946" s="10"/>
      <c r="E946" s="9">
        <v>91128</v>
      </c>
    </row>
    <row r="947" spans="2:5" hidden="1">
      <c r="B947" s="10" t="s">
        <v>147</v>
      </c>
      <c r="C947" s="10"/>
      <c r="D947" s="10"/>
      <c r="E947" s="9">
        <v>91121</v>
      </c>
    </row>
    <row r="948" spans="2:5" hidden="1">
      <c r="B948" s="10" t="s">
        <v>205</v>
      </c>
      <c r="C948" s="10"/>
      <c r="D948" s="10"/>
      <c r="E948" s="9">
        <v>91681</v>
      </c>
    </row>
    <row r="949" spans="2:5" hidden="1">
      <c r="B949" s="10" t="s">
        <v>97</v>
      </c>
      <c r="C949" s="10"/>
      <c r="D949" s="10"/>
      <c r="E949" s="9">
        <v>90811</v>
      </c>
    </row>
    <row r="950" spans="2:5" hidden="1">
      <c r="B950" s="10" t="s">
        <v>89</v>
      </c>
      <c r="C950" s="10"/>
      <c r="D950" s="10"/>
      <c r="E950" s="9">
        <v>90721</v>
      </c>
    </row>
    <row r="951" spans="2:5" hidden="1">
      <c r="B951" t="s">
        <v>791</v>
      </c>
      <c r="E951" s="9">
        <v>98271</v>
      </c>
    </row>
    <row r="952" spans="2:5" hidden="1">
      <c r="B952" s="10" t="s">
        <v>76</v>
      </c>
      <c r="C952" s="10"/>
      <c r="D952" s="10"/>
      <c r="E952" s="9">
        <v>90601</v>
      </c>
    </row>
    <row r="953" spans="2:5" hidden="1">
      <c r="B953" s="10" t="s">
        <v>77</v>
      </c>
      <c r="C953" s="10"/>
      <c r="D953" s="10"/>
      <c r="E953" s="9">
        <v>90605</v>
      </c>
    </row>
    <row r="954" spans="2:5" hidden="1">
      <c r="B954" t="s">
        <v>695</v>
      </c>
      <c r="E954" s="9">
        <v>97463</v>
      </c>
    </row>
    <row r="955" spans="2:5" hidden="1">
      <c r="B955" t="s">
        <v>694</v>
      </c>
      <c r="E955" s="9">
        <v>97461</v>
      </c>
    </row>
    <row r="956" spans="2:5" hidden="1">
      <c r="B956" s="10" t="s">
        <v>86</v>
      </c>
      <c r="C956" s="10"/>
      <c r="D956" s="10"/>
      <c r="E956" s="9">
        <v>90705</v>
      </c>
    </row>
    <row r="957" spans="2:5" hidden="1">
      <c r="B957" t="s">
        <v>806</v>
      </c>
      <c r="E957" s="9">
        <v>98451</v>
      </c>
    </row>
    <row r="958" spans="2:5" hidden="1">
      <c r="B958" t="s">
        <v>613</v>
      </c>
      <c r="E958" s="9">
        <v>96451</v>
      </c>
    </row>
    <row r="959" spans="2:5" hidden="1">
      <c r="B959" t="s">
        <v>583</v>
      </c>
      <c r="E959" s="9">
        <v>96121</v>
      </c>
    </row>
    <row r="960" spans="2:5" hidden="1">
      <c r="B960" s="10" t="s">
        <v>137</v>
      </c>
      <c r="C960" s="10"/>
      <c r="D960" s="10"/>
      <c r="E960" s="9">
        <v>91091</v>
      </c>
    </row>
    <row r="961" spans="2:5" hidden="1">
      <c r="B961" s="10" t="s">
        <v>78</v>
      </c>
      <c r="C961" s="10"/>
      <c r="D961" s="10"/>
      <c r="E961" s="9">
        <v>90611</v>
      </c>
    </row>
    <row r="962" spans="2:5" hidden="1">
      <c r="B962" t="s">
        <v>656</v>
      </c>
      <c r="E962" s="9">
        <v>96918</v>
      </c>
    </row>
    <row r="963" spans="2:5" hidden="1">
      <c r="B963" t="s">
        <v>654</v>
      </c>
      <c r="E963" s="9">
        <v>96911</v>
      </c>
    </row>
    <row r="964" spans="2:5" hidden="1">
      <c r="B964" t="s">
        <v>856</v>
      </c>
      <c r="E964" s="9">
        <v>99208</v>
      </c>
    </row>
    <row r="965" spans="2:5" hidden="1">
      <c r="B965" s="10" t="s">
        <v>84</v>
      </c>
      <c r="C965" s="10"/>
      <c r="D965" s="10"/>
      <c r="E965" s="9">
        <v>90701</v>
      </c>
    </row>
    <row r="966" spans="2:5" hidden="1">
      <c r="B966" s="10" t="s">
        <v>85</v>
      </c>
      <c r="C966" s="10"/>
      <c r="D966" s="10"/>
      <c r="E966" s="9">
        <v>90704</v>
      </c>
    </row>
    <row r="967" spans="2:5" hidden="1">
      <c r="B967" s="10" t="s">
        <v>200</v>
      </c>
      <c r="C967" s="10"/>
      <c r="D967" s="10"/>
      <c r="E967" s="9">
        <v>91633</v>
      </c>
    </row>
    <row r="968" spans="2:5" hidden="1">
      <c r="B968" s="10" t="s">
        <v>199</v>
      </c>
      <c r="C968" s="10"/>
      <c r="D968" s="10"/>
      <c r="E968" s="9">
        <v>91631</v>
      </c>
    </row>
    <row r="969" spans="2:5" hidden="1">
      <c r="B969" s="10" t="s">
        <v>81</v>
      </c>
      <c r="C969" s="10"/>
      <c r="D969" s="10"/>
      <c r="E969" s="9">
        <v>90631</v>
      </c>
    </row>
    <row r="970" spans="2:5" hidden="1">
      <c r="B970" s="10" t="s">
        <v>90</v>
      </c>
      <c r="C970" s="10"/>
      <c r="D970" s="10"/>
      <c r="E970" s="9">
        <v>90731</v>
      </c>
    </row>
    <row r="971" spans="2:5" hidden="1">
      <c r="B971" t="s">
        <v>381</v>
      </c>
      <c r="E971" s="9">
        <v>93623</v>
      </c>
    </row>
    <row r="972" spans="2:5" hidden="1">
      <c r="B972" t="s">
        <v>380</v>
      </c>
      <c r="E972" s="9">
        <v>93621</v>
      </c>
    </row>
    <row r="973" spans="2:5" hidden="1">
      <c r="B973" s="10" t="s">
        <v>121</v>
      </c>
      <c r="C973" s="10"/>
      <c r="D973" s="10"/>
      <c r="E973" s="9">
        <v>91020</v>
      </c>
    </row>
    <row r="974" spans="2:5" hidden="1">
      <c r="B974" t="s">
        <v>501</v>
      </c>
      <c r="E974" s="9">
        <v>95103</v>
      </c>
    </row>
    <row r="975" spans="2:5" hidden="1">
      <c r="B975" t="s">
        <v>512</v>
      </c>
      <c r="E975" s="9">
        <v>95141</v>
      </c>
    </row>
    <row r="976" spans="2:5" hidden="1">
      <c r="B976" s="10" t="s">
        <v>315</v>
      </c>
      <c r="C976" s="10"/>
      <c r="D976" s="10"/>
      <c r="E976" s="9">
        <v>93021</v>
      </c>
    </row>
    <row r="977" spans="2:5" hidden="1">
      <c r="B977" s="10" t="s">
        <v>93</v>
      </c>
      <c r="C977" s="10"/>
      <c r="D977" s="10"/>
      <c r="E977" s="9">
        <v>90801</v>
      </c>
    </row>
    <row r="978" spans="2:5" hidden="1">
      <c r="B978" s="10" t="s">
        <v>94</v>
      </c>
      <c r="C978" s="10"/>
      <c r="D978" s="10"/>
      <c r="E978" s="9">
        <v>90804</v>
      </c>
    </row>
    <row r="979" spans="2:5" hidden="1">
      <c r="B979" s="10" t="s">
        <v>96</v>
      </c>
      <c r="C979" s="10"/>
      <c r="D979" s="10"/>
      <c r="E979" s="9">
        <v>90808</v>
      </c>
    </row>
    <row r="980" spans="2:5" hidden="1">
      <c r="B980" t="s">
        <v>388</v>
      </c>
      <c r="E980" s="9">
        <v>93677</v>
      </c>
    </row>
    <row r="981" spans="2:5" hidden="1">
      <c r="B981" t="s">
        <v>387</v>
      </c>
      <c r="E981" s="9">
        <v>93671</v>
      </c>
    </row>
    <row r="982" spans="2:5" hidden="1">
      <c r="B982" t="s">
        <v>692</v>
      </c>
      <c r="E982" s="9">
        <v>97441</v>
      </c>
    </row>
    <row r="983" spans="2:5" hidden="1">
      <c r="B983" s="10" t="s">
        <v>320</v>
      </c>
      <c r="C983" s="10"/>
      <c r="D983" s="10"/>
      <c r="E983" s="9">
        <v>93111</v>
      </c>
    </row>
    <row r="984" spans="2:5" hidden="1">
      <c r="B984" s="10" t="s">
        <v>144</v>
      </c>
      <c r="C984" s="10"/>
      <c r="D984" s="10"/>
      <c r="E984" s="9">
        <v>91111</v>
      </c>
    </row>
    <row r="985" spans="2:5" hidden="1">
      <c r="B985" t="s">
        <v>588</v>
      </c>
      <c r="E985" s="9">
        <v>96231</v>
      </c>
    </row>
    <row r="986" spans="2:5" hidden="1">
      <c r="B986" t="s">
        <v>917</v>
      </c>
      <c r="E986" s="9">
        <v>99831</v>
      </c>
    </row>
    <row r="987" spans="2:5" hidden="1">
      <c r="B987" s="10" t="s">
        <v>154</v>
      </c>
      <c r="C987" s="10"/>
      <c r="D987" s="10"/>
      <c r="E987" s="9">
        <v>91154</v>
      </c>
    </row>
    <row r="988" spans="2:5" hidden="1">
      <c r="B988" s="10" t="s">
        <v>153</v>
      </c>
      <c r="C988" s="10"/>
      <c r="D988" s="10"/>
      <c r="E988" s="9">
        <v>91151</v>
      </c>
    </row>
    <row r="989" spans="2:5" hidden="1">
      <c r="B989" s="10" t="s">
        <v>101</v>
      </c>
      <c r="C989" s="10"/>
      <c r="D989" s="10"/>
      <c r="E989" s="9">
        <v>90901</v>
      </c>
    </row>
    <row r="990" spans="2:5" hidden="1">
      <c r="B990" s="10" t="s">
        <v>107</v>
      </c>
      <c r="C990" s="10"/>
      <c r="D990" s="10"/>
      <c r="E990" s="9">
        <v>90941</v>
      </c>
    </row>
    <row r="991" spans="2:5" hidden="1">
      <c r="B991" t="s">
        <v>889</v>
      </c>
      <c r="E991" s="9">
        <v>99527</v>
      </c>
    </row>
    <row r="992" spans="2:5" hidden="1">
      <c r="B992" t="s">
        <v>885</v>
      </c>
      <c r="E992" s="9">
        <v>99508</v>
      </c>
    </row>
    <row r="993" spans="2:5" hidden="1">
      <c r="B993" t="s">
        <v>888</v>
      </c>
      <c r="E993" s="9">
        <v>99521</v>
      </c>
    </row>
    <row r="994" spans="2:5" hidden="1">
      <c r="B994" t="s">
        <v>467</v>
      </c>
      <c r="E994" s="9">
        <v>94532</v>
      </c>
    </row>
    <row r="995" spans="2:5" hidden="1">
      <c r="B995" s="10" t="s">
        <v>135</v>
      </c>
      <c r="C995" s="10"/>
      <c r="D995" s="10"/>
      <c r="E995" s="9">
        <v>91077</v>
      </c>
    </row>
    <row r="996" spans="2:5" hidden="1">
      <c r="B996" s="10" t="s">
        <v>134</v>
      </c>
      <c r="C996" s="10"/>
      <c r="D996" s="10"/>
      <c r="E996" s="9">
        <v>91071</v>
      </c>
    </row>
    <row r="997" spans="2:5" hidden="1">
      <c r="B997" s="10" t="s">
        <v>249</v>
      </c>
      <c r="C997" s="10"/>
      <c r="D997" s="10"/>
      <c r="E997" s="9">
        <v>92331</v>
      </c>
    </row>
    <row r="998" spans="2:5" hidden="1">
      <c r="B998" t="s">
        <v>887</v>
      </c>
      <c r="E998" s="9">
        <v>99511</v>
      </c>
    </row>
    <row r="999" spans="2:5" hidden="1">
      <c r="B999" t="s">
        <v>924</v>
      </c>
      <c r="E999" s="9">
        <v>99941</v>
      </c>
    </row>
    <row r="1000" spans="2:5" hidden="1">
      <c r="B1000" t="s">
        <v>608</v>
      </c>
      <c r="E1000" s="9">
        <v>96405</v>
      </c>
    </row>
    <row r="1001" spans="2:5" hidden="1">
      <c r="B1001" t="s">
        <v>827</v>
      </c>
      <c r="E1001" s="9">
        <v>98817</v>
      </c>
    </row>
    <row r="1002" spans="2:5" hidden="1">
      <c r="B1002" t="s">
        <v>826</v>
      </c>
      <c r="E1002" s="9">
        <v>98811</v>
      </c>
    </row>
    <row r="1003" spans="2:5" hidden="1">
      <c r="B1003" s="10" t="s">
        <v>277</v>
      </c>
      <c r="C1003" s="10"/>
      <c r="D1003" s="10"/>
      <c r="E1003" s="9">
        <v>92561</v>
      </c>
    </row>
    <row r="1004" spans="2:5" hidden="1">
      <c r="B1004" t="s">
        <v>770</v>
      </c>
      <c r="E1004" s="9">
        <v>98102</v>
      </c>
    </row>
    <row r="1005" spans="2:5" hidden="1">
      <c r="B1005" t="s">
        <v>526</v>
      </c>
      <c r="E1005" s="9">
        <v>95321</v>
      </c>
    </row>
    <row r="1006" spans="2:5" hidden="1">
      <c r="B1006" s="10" t="s">
        <v>222</v>
      </c>
      <c r="C1006" s="10"/>
      <c r="D1006" s="10"/>
      <c r="E1006" s="9">
        <v>91861</v>
      </c>
    </row>
    <row r="1007" spans="2:5" hidden="1">
      <c r="B1007" s="10" t="s">
        <v>108</v>
      </c>
      <c r="C1007" s="10"/>
      <c r="D1007" s="10"/>
      <c r="E1007" s="9">
        <v>91001</v>
      </c>
    </row>
    <row r="1008" spans="2:5" hidden="1">
      <c r="B1008" s="10" t="s">
        <v>111</v>
      </c>
      <c r="C1008" s="10"/>
      <c r="D1008" s="10"/>
      <c r="E1008" s="9">
        <v>91004</v>
      </c>
    </row>
    <row r="1009" spans="2:5" hidden="1">
      <c r="B1009" s="10" t="s">
        <v>110</v>
      </c>
      <c r="C1009" s="10"/>
      <c r="D1009" s="10"/>
      <c r="E1009" s="9">
        <v>91003</v>
      </c>
    </row>
    <row r="1010" spans="2:5" hidden="1">
      <c r="B1010" s="10" t="s">
        <v>115</v>
      </c>
      <c r="C1010" s="10"/>
      <c r="D1010" s="10"/>
      <c r="E1010" s="9">
        <v>91009</v>
      </c>
    </row>
    <row r="1011" spans="2:5" hidden="1">
      <c r="B1011" s="10" t="s">
        <v>112</v>
      </c>
      <c r="C1011" s="10"/>
      <c r="D1011" s="10"/>
      <c r="E1011" s="9">
        <v>91006</v>
      </c>
    </row>
    <row r="1012" spans="2:5" hidden="1">
      <c r="B1012" s="10" t="s">
        <v>257</v>
      </c>
      <c r="C1012" s="10"/>
      <c r="D1012" s="10"/>
      <c r="E1012" s="9">
        <v>92421</v>
      </c>
    </row>
    <row r="1013" spans="2:5" hidden="1">
      <c r="B1013" t="s">
        <v>824</v>
      </c>
      <c r="E1013" s="9">
        <v>98717</v>
      </c>
    </row>
    <row r="1014" spans="2:5" hidden="1">
      <c r="B1014" t="s">
        <v>823</v>
      </c>
      <c r="E1014" s="9">
        <v>98711</v>
      </c>
    </row>
    <row r="1015" spans="2:5" hidden="1">
      <c r="B1015" s="10" t="s">
        <v>138</v>
      </c>
      <c r="C1015" s="10"/>
      <c r="D1015" s="10"/>
      <c r="E1015" s="9">
        <v>91101</v>
      </c>
    </row>
    <row r="1016" spans="2:5" hidden="1">
      <c r="B1016" t="s">
        <v>371</v>
      </c>
      <c r="E1016" s="9">
        <v>93537</v>
      </c>
    </row>
    <row r="1017" spans="2:5" hidden="1">
      <c r="B1017" t="s">
        <v>370</v>
      </c>
      <c r="E1017" s="9">
        <v>93531</v>
      </c>
    </row>
    <row r="1018" spans="2:5" hidden="1">
      <c r="B1018" t="s">
        <v>670</v>
      </c>
      <c r="E1018" s="9">
        <v>97111</v>
      </c>
    </row>
    <row r="1019" spans="2:5" hidden="1">
      <c r="B1019" s="10" t="s">
        <v>157</v>
      </c>
      <c r="C1019" s="10"/>
      <c r="D1019" s="10"/>
      <c r="E1019" s="9">
        <v>91201</v>
      </c>
    </row>
    <row r="1020" spans="2:5" hidden="1">
      <c r="B1020" s="10" t="s">
        <v>159</v>
      </c>
      <c r="C1020" s="10"/>
      <c r="D1020" s="10"/>
      <c r="E1020" s="9">
        <v>91203</v>
      </c>
    </row>
    <row r="1021" spans="2:5" hidden="1">
      <c r="B1021" s="10" t="s">
        <v>161</v>
      </c>
      <c r="C1021" s="10"/>
      <c r="D1021" s="10"/>
      <c r="E1021" s="9">
        <v>91208</v>
      </c>
    </row>
    <row r="1022" spans="2:5" hidden="1">
      <c r="B1022" s="10" t="s">
        <v>160</v>
      </c>
      <c r="C1022" s="10"/>
      <c r="D1022" s="10"/>
      <c r="E1022" s="9">
        <v>91206</v>
      </c>
    </row>
    <row r="1023" spans="2:5" hidden="1">
      <c r="B1023" s="10" t="s">
        <v>158</v>
      </c>
      <c r="C1023" s="10"/>
      <c r="D1023" s="10"/>
      <c r="E1023" s="9">
        <v>91202</v>
      </c>
    </row>
    <row r="1024" spans="2:5" hidden="1">
      <c r="B1024" s="10" t="s">
        <v>47</v>
      </c>
      <c r="C1024" s="10"/>
      <c r="D1024" s="10"/>
      <c r="E1024" s="9">
        <v>90111</v>
      </c>
    </row>
    <row r="1025" spans="2:5" hidden="1">
      <c r="B1025" s="10" t="s">
        <v>49</v>
      </c>
      <c r="C1025" s="10"/>
      <c r="D1025" s="10"/>
      <c r="E1025" s="9">
        <v>90117</v>
      </c>
    </row>
    <row r="1026" spans="2:5" hidden="1">
      <c r="B1026" s="10" t="s">
        <v>41</v>
      </c>
      <c r="C1026" s="10"/>
      <c r="D1026" s="10"/>
      <c r="E1026" s="9">
        <v>90011</v>
      </c>
    </row>
    <row r="1027" spans="2:5" hidden="1">
      <c r="B1027" t="s">
        <v>406</v>
      </c>
      <c r="E1027" s="9">
        <v>93931</v>
      </c>
    </row>
    <row r="1028" spans="2:5" hidden="1">
      <c r="B1028" s="10" t="s">
        <v>174</v>
      </c>
      <c r="C1028" s="10"/>
      <c r="D1028" s="10"/>
      <c r="E1028" s="9">
        <v>91306</v>
      </c>
    </row>
    <row r="1029" spans="2:5" hidden="1">
      <c r="B1029" s="10" t="s">
        <v>175</v>
      </c>
      <c r="C1029" s="10"/>
      <c r="D1029" s="10"/>
      <c r="E1029" s="9">
        <v>91308</v>
      </c>
    </row>
    <row r="1030" spans="2:5" hidden="1">
      <c r="B1030" s="10" t="s">
        <v>172</v>
      </c>
      <c r="C1030" s="10"/>
      <c r="D1030" s="10"/>
      <c r="E1030" s="9">
        <v>91301</v>
      </c>
    </row>
    <row r="1031" spans="2:5" hidden="1">
      <c r="B1031" s="10" t="s">
        <v>191</v>
      </c>
      <c r="C1031" s="10"/>
      <c r="D1031" s="10"/>
      <c r="E1031" s="9">
        <v>91461</v>
      </c>
    </row>
    <row r="1032" spans="2:5" hidden="1">
      <c r="B1032" s="10" t="s">
        <v>113</v>
      </c>
      <c r="C1032" s="10"/>
      <c r="D1032" s="10"/>
      <c r="E1032" s="9">
        <v>91007</v>
      </c>
    </row>
    <row r="1033" spans="2:5" hidden="1">
      <c r="B1033" s="10" t="s">
        <v>116</v>
      </c>
      <c r="C1033" s="10"/>
      <c r="D1033" s="10"/>
      <c r="E1033" s="9">
        <v>91010</v>
      </c>
    </row>
    <row r="1034" spans="2:5" hidden="1">
      <c r="B1034" s="10" t="s">
        <v>182</v>
      </c>
      <c r="C1034" s="10"/>
      <c r="D1034" s="10"/>
      <c r="E1034" s="9">
        <v>91401</v>
      </c>
    </row>
    <row r="1035" spans="2:5" hidden="1">
      <c r="B1035" t="s">
        <v>329</v>
      </c>
      <c r="E1035" s="9">
        <v>93171</v>
      </c>
    </row>
    <row r="1036" spans="2:5" hidden="1">
      <c r="B1036" s="10" t="s">
        <v>192</v>
      </c>
      <c r="C1036" s="10"/>
      <c r="D1036" s="10"/>
      <c r="E1036" s="9">
        <v>91501</v>
      </c>
    </row>
    <row r="1037" spans="2:5" hidden="1">
      <c r="B1037" s="10" t="s">
        <v>193</v>
      </c>
      <c r="C1037" s="10"/>
      <c r="D1037" s="10"/>
      <c r="E1037" s="9">
        <v>91504</v>
      </c>
    </row>
    <row r="1038" spans="2:5" hidden="1">
      <c r="B1038" t="s">
        <v>597</v>
      </c>
      <c r="E1038" s="9">
        <v>96312</v>
      </c>
    </row>
    <row r="1039" spans="2:5" hidden="1">
      <c r="B1039" t="s">
        <v>589</v>
      </c>
      <c r="E1039" s="9">
        <v>96241</v>
      </c>
    </row>
    <row r="1040" spans="2:5" hidden="1">
      <c r="B1040" t="s">
        <v>459</v>
      </c>
      <c r="E1040" s="9">
        <v>94437</v>
      </c>
    </row>
    <row r="1041" spans="2:5" hidden="1">
      <c r="B1041" t="s">
        <v>458</v>
      </c>
      <c r="E1041" s="9">
        <v>94431</v>
      </c>
    </row>
    <row r="1042" spans="2:5" hidden="1">
      <c r="B1042" s="10" t="s">
        <v>204</v>
      </c>
      <c r="C1042" s="10"/>
      <c r="D1042" s="10"/>
      <c r="E1042" s="9">
        <v>91671</v>
      </c>
    </row>
    <row r="1043" spans="2:5" hidden="1">
      <c r="B1043" s="10" t="s">
        <v>114</v>
      </c>
      <c r="C1043" s="10"/>
      <c r="D1043" s="10"/>
      <c r="E1043" s="9">
        <v>91008</v>
      </c>
    </row>
    <row r="1044" spans="2:5" hidden="1">
      <c r="B1044" t="s">
        <v>622</v>
      </c>
      <c r="E1044" s="9">
        <v>96512</v>
      </c>
    </row>
    <row r="1045" spans="2:5" hidden="1">
      <c r="B1045" t="s">
        <v>619</v>
      </c>
      <c r="E1045" s="9">
        <v>96507</v>
      </c>
    </row>
    <row r="1046" spans="2:5" hidden="1">
      <c r="B1046" t="s">
        <v>624</v>
      </c>
      <c r="E1046" s="9">
        <v>96521</v>
      </c>
    </row>
    <row r="1047" spans="2:5" hidden="1">
      <c r="B1047" s="10" t="s">
        <v>123</v>
      </c>
      <c r="C1047" s="10"/>
      <c r="D1047" s="10"/>
      <c r="E1047" s="9">
        <v>91024</v>
      </c>
    </row>
    <row r="1048" spans="2:5" hidden="1">
      <c r="B1048" t="s">
        <v>651</v>
      </c>
      <c r="E1048" s="9">
        <v>96821</v>
      </c>
    </row>
    <row r="1049" spans="2:5" hidden="1">
      <c r="B1049" s="10" t="s">
        <v>194</v>
      </c>
      <c r="C1049" s="10"/>
      <c r="D1049" s="10"/>
      <c r="E1049" s="9">
        <v>91601</v>
      </c>
    </row>
    <row r="1050" spans="2:5" hidden="1">
      <c r="B1050" s="10" t="s">
        <v>195</v>
      </c>
      <c r="C1050" s="10"/>
      <c r="D1050" s="10"/>
      <c r="E1050" s="9">
        <v>91604</v>
      </c>
    </row>
    <row r="1051" spans="2:5" hidden="1">
      <c r="B1051" t="s">
        <v>605</v>
      </c>
      <c r="E1051" s="9">
        <v>96391</v>
      </c>
    </row>
    <row r="1052" spans="2:5" hidden="1">
      <c r="B1052" t="s">
        <v>862</v>
      </c>
      <c r="E1052" s="9">
        <v>99221</v>
      </c>
    </row>
    <row r="1053" spans="2:5" hidden="1">
      <c r="B1053" s="10" t="s">
        <v>130</v>
      </c>
      <c r="C1053" s="10"/>
      <c r="D1053" s="10"/>
      <c r="E1053" s="9">
        <v>91051</v>
      </c>
    </row>
    <row r="1054" spans="2:5" hidden="1">
      <c r="B1054" s="10" t="s">
        <v>207</v>
      </c>
      <c r="C1054" s="10"/>
      <c r="D1054" s="10"/>
      <c r="E1054" s="9">
        <v>91701</v>
      </c>
    </row>
    <row r="1055" spans="2:5" hidden="1">
      <c r="B1055" s="10" t="s">
        <v>208</v>
      </c>
      <c r="C1055" s="10"/>
      <c r="D1055" s="10"/>
      <c r="E1055" s="9">
        <v>91704</v>
      </c>
    </row>
    <row r="1056" spans="2:5" hidden="1">
      <c r="B1056" s="10" t="s">
        <v>209</v>
      </c>
      <c r="C1056" s="10"/>
      <c r="D1056" s="10"/>
      <c r="E1056" s="9">
        <v>91706</v>
      </c>
    </row>
    <row r="1057" spans="2:5" hidden="1">
      <c r="B1057" s="10" t="s">
        <v>211</v>
      </c>
      <c r="C1057" s="10"/>
      <c r="D1057" s="10"/>
      <c r="E1057" s="9">
        <v>91801</v>
      </c>
    </row>
    <row r="1058" spans="2:5" hidden="1">
      <c r="B1058" s="10" t="s">
        <v>212</v>
      </c>
      <c r="C1058" s="10"/>
      <c r="D1058" s="10"/>
      <c r="E1058" s="9">
        <v>91804</v>
      </c>
    </row>
    <row r="1059" spans="2:5" hidden="1">
      <c r="B1059" s="10" t="s">
        <v>224</v>
      </c>
      <c r="C1059" s="10"/>
      <c r="D1059" s="10"/>
      <c r="E1059" s="9">
        <v>91881</v>
      </c>
    </row>
    <row r="1060" spans="2:5" hidden="1">
      <c r="B1060" s="10" t="s">
        <v>206</v>
      </c>
      <c r="C1060" s="10"/>
      <c r="D1060" s="10"/>
      <c r="E1060" s="9">
        <v>91691</v>
      </c>
    </row>
    <row r="1061" spans="2:5" hidden="1">
      <c r="B1061" t="s">
        <v>863</v>
      </c>
      <c r="E1061" s="9">
        <v>99222</v>
      </c>
    </row>
    <row r="1062" spans="2:5" hidden="1">
      <c r="B1062" t="s">
        <v>569</v>
      </c>
      <c r="E1062" s="9">
        <v>96009</v>
      </c>
    </row>
    <row r="1063" spans="2:5" hidden="1">
      <c r="B1063" s="10" t="s">
        <v>260</v>
      </c>
      <c r="C1063" s="10"/>
      <c r="D1063" s="10"/>
      <c r="E1063" s="9">
        <v>92441</v>
      </c>
    </row>
    <row r="1064" spans="2:5" hidden="1">
      <c r="B1064" s="10" t="s">
        <v>261</v>
      </c>
      <c r="C1064" s="10"/>
      <c r="D1064" s="10"/>
      <c r="E1064" s="9">
        <v>92444</v>
      </c>
    </row>
    <row r="1065" spans="2:5" hidden="1">
      <c r="B1065" t="s">
        <v>650</v>
      </c>
      <c r="E1065" s="9">
        <v>96811</v>
      </c>
    </row>
    <row r="1066" spans="2:5" hidden="1">
      <c r="B1066" t="s">
        <v>565</v>
      </c>
      <c r="E1066" s="9">
        <v>96003</v>
      </c>
    </row>
    <row r="1067" spans="2:5" hidden="1">
      <c r="B1067" t="s">
        <v>571</v>
      </c>
      <c r="E1067" s="9">
        <v>96012</v>
      </c>
    </row>
    <row r="1068" spans="2:5" hidden="1">
      <c r="B1068" t="s">
        <v>572</v>
      </c>
      <c r="E1068" s="9">
        <v>96018</v>
      </c>
    </row>
    <row r="1069" spans="2:5" hidden="1">
      <c r="B1069" t="s">
        <v>570</v>
      </c>
      <c r="E1069" s="9">
        <v>96011</v>
      </c>
    </row>
    <row r="1070" spans="2:5" hidden="1">
      <c r="B1070" t="s">
        <v>567</v>
      </c>
      <c r="E1070" s="9">
        <v>96005</v>
      </c>
    </row>
    <row r="1071" spans="2:5" hidden="1">
      <c r="B1071" s="10" t="s">
        <v>225</v>
      </c>
      <c r="C1071" s="10"/>
      <c r="D1071" s="10"/>
      <c r="E1071" s="9">
        <v>91901</v>
      </c>
    </row>
    <row r="1072" spans="2:5" hidden="1">
      <c r="B1072" s="10" t="s">
        <v>227</v>
      </c>
      <c r="C1072" s="10"/>
      <c r="D1072" s="10"/>
      <c r="E1072" s="9">
        <v>91904</v>
      </c>
    </row>
    <row r="1073" spans="2:5" hidden="1">
      <c r="B1073" s="10" t="s">
        <v>226</v>
      </c>
      <c r="C1073" s="10"/>
      <c r="D1073" s="10"/>
      <c r="E1073" s="9">
        <v>91903</v>
      </c>
    </row>
    <row r="1074" spans="2:5" hidden="1">
      <c r="B1074" s="10" t="s">
        <v>232</v>
      </c>
      <c r="C1074" s="10"/>
      <c r="D1074" s="10"/>
      <c r="E1074" s="9">
        <v>92001</v>
      </c>
    </row>
    <row r="1075" spans="2:5" hidden="1">
      <c r="B1075" t="s">
        <v>384</v>
      </c>
      <c r="E1075" s="9">
        <v>93647</v>
      </c>
    </row>
    <row r="1076" spans="2:5" hidden="1">
      <c r="B1076" t="s">
        <v>383</v>
      </c>
      <c r="E1076" s="9">
        <v>93641</v>
      </c>
    </row>
    <row r="1077" spans="2:5" hidden="1">
      <c r="B1077" t="s">
        <v>763</v>
      </c>
      <c r="E1077" s="9">
        <v>98041</v>
      </c>
    </row>
    <row r="1078" spans="2:5" hidden="1">
      <c r="B1078" t="s">
        <v>630</v>
      </c>
      <c r="E1078" s="9">
        <v>96612</v>
      </c>
    </row>
    <row r="1079" spans="2:5" hidden="1">
      <c r="B1079" s="10" t="s">
        <v>92</v>
      </c>
      <c r="C1079" s="10"/>
      <c r="D1079" s="10"/>
      <c r="E1079" s="9">
        <v>90751</v>
      </c>
    </row>
    <row r="1080" spans="2:5" hidden="1">
      <c r="B1080" s="10" t="s">
        <v>237</v>
      </c>
      <c r="C1080" s="10"/>
      <c r="D1080" s="10"/>
      <c r="E1080" s="9">
        <v>92101</v>
      </c>
    </row>
    <row r="1081" spans="2:5" hidden="1">
      <c r="B1081" s="10" t="s">
        <v>238</v>
      </c>
      <c r="C1081" s="10"/>
      <c r="D1081" s="10"/>
      <c r="E1081" s="9">
        <v>92104</v>
      </c>
    </row>
    <row r="1082" spans="2:5" hidden="1">
      <c r="B1082" t="s">
        <v>915</v>
      </c>
      <c r="E1082" s="9">
        <v>99818</v>
      </c>
    </row>
    <row r="1083" spans="2:5" hidden="1">
      <c r="B1083" s="10" t="s">
        <v>218</v>
      </c>
      <c r="C1083" s="10"/>
      <c r="D1083" s="10"/>
      <c r="E1083" s="9">
        <v>91821</v>
      </c>
    </row>
    <row r="1084" spans="2:5" hidden="1">
      <c r="B1084" s="10" t="s">
        <v>106</v>
      </c>
      <c r="C1084" s="10"/>
      <c r="D1084" s="10"/>
      <c r="E1084" s="9">
        <v>90931</v>
      </c>
    </row>
    <row r="1085" spans="2:5" hidden="1">
      <c r="B1085" s="10" t="s">
        <v>242</v>
      </c>
      <c r="C1085" s="10"/>
      <c r="D1085" s="10"/>
      <c r="E1085" s="9">
        <v>92201</v>
      </c>
    </row>
    <row r="1086" spans="2:5" hidden="1">
      <c r="B1086" t="s">
        <v>511</v>
      </c>
      <c r="E1086" s="9">
        <v>95131</v>
      </c>
    </row>
    <row r="1087" spans="2:5" hidden="1">
      <c r="B1087" t="s">
        <v>361</v>
      </c>
      <c r="E1087" s="9">
        <v>93442</v>
      </c>
    </row>
    <row r="1088" spans="2:5" hidden="1">
      <c r="B1088" t="s">
        <v>360</v>
      </c>
      <c r="E1088" s="9">
        <v>93441</v>
      </c>
    </row>
    <row r="1089" spans="2:5" hidden="1">
      <c r="B1089" s="10" t="s">
        <v>243</v>
      </c>
      <c r="C1089" s="10"/>
      <c r="D1089" s="10"/>
      <c r="E1089" s="9">
        <v>92301</v>
      </c>
    </row>
    <row r="1090" spans="2:5" hidden="1">
      <c r="B1090" s="10" t="s">
        <v>244</v>
      </c>
      <c r="C1090" s="10"/>
      <c r="D1090" s="10"/>
      <c r="E1090" s="9">
        <v>92302</v>
      </c>
    </row>
    <row r="1091" spans="2:5" hidden="1">
      <c r="B1091" t="s">
        <v>768</v>
      </c>
      <c r="E1091" s="9">
        <v>98091</v>
      </c>
    </row>
    <row r="1092" spans="2:5" hidden="1">
      <c r="B1092" t="s">
        <v>784</v>
      </c>
      <c r="E1092" s="9">
        <v>98218</v>
      </c>
    </row>
    <row r="1093" spans="2:5" hidden="1">
      <c r="B1093" t="s">
        <v>783</v>
      </c>
      <c r="E1093" s="9">
        <v>98211</v>
      </c>
    </row>
    <row r="1094" spans="2:5" hidden="1">
      <c r="B1094" t="s">
        <v>623</v>
      </c>
      <c r="E1094" s="9">
        <v>96519</v>
      </c>
    </row>
    <row r="1095" spans="2:5" hidden="1">
      <c r="B1095" s="10" t="s">
        <v>270</v>
      </c>
      <c r="C1095" s="10"/>
      <c r="D1095" s="10"/>
      <c r="E1095" s="9">
        <v>92508</v>
      </c>
    </row>
    <row r="1096" spans="2:5" hidden="1">
      <c r="B1096" t="s">
        <v>447</v>
      </c>
      <c r="E1096" s="9">
        <v>94341</v>
      </c>
    </row>
    <row r="1097" spans="2:5" hidden="1">
      <c r="B1097" t="s">
        <v>477</v>
      </c>
      <c r="E1097" s="9">
        <v>94641</v>
      </c>
    </row>
    <row r="1098" spans="2:5" hidden="1">
      <c r="B1098" s="10" t="s">
        <v>99</v>
      </c>
      <c r="C1098" s="10"/>
      <c r="D1098" s="10"/>
      <c r="E1098" s="9">
        <v>90813</v>
      </c>
    </row>
    <row r="1099" spans="2:5" hidden="1">
      <c r="B1099" t="s">
        <v>428</v>
      </c>
      <c r="E1099" s="9">
        <v>94168</v>
      </c>
    </row>
    <row r="1100" spans="2:5" hidden="1">
      <c r="B1100" t="s">
        <v>830</v>
      </c>
      <c r="E1100" s="9">
        <v>98911</v>
      </c>
    </row>
    <row r="1101" spans="2:5" hidden="1">
      <c r="B1101" s="10" t="s">
        <v>252</v>
      </c>
      <c r="C1101" s="10"/>
      <c r="D1101" s="10"/>
      <c r="E1101" s="9">
        <v>92401</v>
      </c>
    </row>
    <row r="1102" spans="2:5" hidden="1">
      <c r="B1102" t="s">
        <v>701</v>
      </c>
      <c r="E1102" s="9">
        <v>97521</v>
      </c>
    </row>
    <row r="1103" spans="2:5" hidden="1">
      <c r="B1103" s="10" t="s">
        <v>177</v>
      </c>
      <c r="C1103" s="10"/>
      <c r="D1103" s="10"/>
      <c r="E1103" s="9">
        <v>91317</v>
      </c>
    </row>
    <row r="1104" spans="2:5" hidden="1">
      <c r="B1104" s="10" t="s">
        <v>176</v>
      </c>
      <c r="C1104" s="10"/>
      <c r="D1104" s="10"/>
      <c r="E1104" s="9">
        <v>91311</v>
      </c>
    </row>
    <row r="1105" spans="2:5" hidden="1">
      <c r="B1105" s="10" t="s">
        <v>171</v>
      </c>
      <c r="C1105" s="10"/>
      <c r="D1105" s="10"/>
      <c r="E1105" s="9">
        <v>91261</v>
      </c>
    </row>
    <row r="1106" spans="2:5" hidden="1">
      <c r="B1106" s="10" t="s">
        <v>221</v>
      </c>
      <c r="C1106" s="10"/>
      <c r="D1106" s="10"/>
      <c r="E1106" s="9">
        <v>91851</v>
      </c>
    </row>
    <row r="1107" spans="2:5" hidden="1">
      <c r="B1107" t="s">
        <v>685</v>
      </c>
      <c r="E1107" s="9">
        <v>97408</v>
      </c>
    </row>
    <row r="1108" spans="2:5" hidden="1">
      <c r="B1108" t="s">
        <v>633</v>
      </c>
      <c r="E1108" s="9">
        <v>96641</v>
      </c>
    </row>
    <row r="1109" spans="2:5" hidden="1">
      <c r="B1109" s="10" t="s">
        <v>316</v>
      </c>
      <c r="C1109" s="10"/>
      <c r="D1109" s="10"/>
      <c r="E1109" s="9">
        <v>93027</v>
      </c>
    </row>
    <row r="1110" spans="2:5" hidden="1">
      <c r="B1110" s="10" t="s">
        <v>317</v>
      </c>
      <c r="C1110" s="10"/>
      <c r="D1110" s="10"/>
      <c r="E1110" s="9">
        <v>93031</v>
      </c>
    </row>
    <row r="1111" spans="2:5" hidden="1">
      <c r="B1111" t="s">
        <v>576</v>
      </c>
      <c r="E1111" s="9">
        <v>96051</v>
      </c>
    </row>
    <row r="1112" spans="2:5" hidden="1">
      <c r="B1112" s="10" t="s">
        <v>278</v>
      </c>
      <c r="C1112" s="10"/>
      <c r="D1112" s="10"/>
      <c r="E1112" s="9">
        <v>92571</v>
      </c>
    </row>
    <row r="1113" spans="2:5" hidden="1">
      <c r="B1113" t="s">
        <v>382</v>
      </c>
      <c r="E1113" s="9">
        <v>93631</v>
      </c>
    </row>
    <row r="1114" spans="2:5" hidden="1">
      <c r="B1114" s="10" t="s">
        <v>264</v>
      </c>
      <c r="C1114" s="10"/>
      <c r="D1114" s="10"/>
      <c r="E1114" s="9">
        <v>92501</v>
      </c>
    </row>
    <row r="1115" spans="2:5" hidden="1">
      <c r="B1115" s="10" t="s">
        <v>266</v>
      </c>
      <c r="C1115" s="10"/>
      <c r="D1115" s="10"/>
      <c r="E1115" s="9">
        <v>92504</v>
      </c>
    </row>
    <row r="1116" spans="2:5" hidden="1">
      <c r="B1116" s="10" t="s">
        <v>268</v>
      </c>
      <c r="C1116" s="10"/>
      <c r="D1116" s="10"/>
      <c r="E1116" s="9">
        <v>92506</v>
      </c>
    </row>
    <row r="1117" spans="2:5" hidden="1">
      <c r="B1117" s="10" t="s">
        <v>267</v>
      </c>
      <c r="C1117" s="10"/>
      <c r="D1117" s="10"/>
      <c r="E1117" s="9">
        <v>92505</v>
      </c>
    </row>
    <row r="1118" spans="2:5" hidden="1">
      <c r="B1118" t="s">
        <v>405</v>
      </c>
      <c r="E1118" s="9">
        <v>93921</v>
      </c>
    </row>
    <row r="1119" spans="2:5" hidden="1">
      <c r="B1119" t="s">
        <v>882</v>
      </c>
      <c r="E1119" s="9">
        <v>99431</v>
      </c>
    </row>
    <row r="1120" spans="2:5" hidden="1">
      <c r="B1120" s="10" t="s">
        <v>279</v>
      </c>
      <c r="C1120" s="10"/>
      <c r="D1120" s="10"/>
      <c r="E1120" s="9">
        <v>92601</v>
      </c>
    </row>
    <row r="1121" spans="2:5" hidden="1">
      <c r="B1121" s="10" t="s">
        <v>281</v>
      </c>
      <c r="C1121" s="10"/>
      <c r="D1121" s="10"/>
      <c r="E1121" s="9">
        <v>92604</v>
      </c>
    </row>
    <row r="1122" spans="2:5" hidden="1">
      <c r="B1122" s="10" t="s">
        <v>283</v>
      </c>
      <c r="C1122" s="10"/>
      <c r="D1122" s="10"/>
      <c r="E1122" s="9">
        <v>92608</v>
      </c>
    </row>
    <row r="1123" spans="2:5" hidden="1">
      <c r="B1123" s="10" t="s">
        <v>294</v>
      </c>
      <c r="C1123" s="10"/>
      <c r="D1123" s="10"/>
      <c r="E1123" s="9">
        <v>92701</v>
      </c>
    </row>
    <row r="1124" spans="2:5" hidden="1">
      <c r="B1124" s="10" t="s">
        <v>295</v>
      </c>
      <c r="C1124" s="10"/>
      <c r="D1124" s="10"/>
      <c r="E1124" s="9">
        <v>92704</v>
      </c>
    </row>
    <row r="1125" spans="2:5" hidden="1">
      <c r="B1125" t="s">
        <v>385</v>
      </c>
      <c r="E1125" s="9">
        <v>93651</v>
      </c>
    </row>
    <row r="1126" spans="2:5" hidden="1">
      <c r="B1126" s="10" t="s">
        <v>296</v>
      </c>
      <c r="C1126" s="10"/>
      <c r="D1126" s="10"/>
      <c r="E1126" s="9">
        <v>92801</v>
      </c>
    </row>
    <row r="1127" spans="2:5" hidden="1">
      <c r="B1127" s="10" t="s">
        <v>298</v>
      </c>
      <c r="C1127" s="10"/>
      <c r="D1127" s="10"/>
      <c r="E1127" s="9">
        <v>92804</v>
      </c>
    </row>
    <row r="1128" spans="2:5" hidden="1">
      <c r="B1128" s="10" t="s">
        <v>297</v>
      </c>
      <c r="C1128" s="10"/>
      <c r="D1128" s="10"/>
      <c r="E1128" s="9">
        <v>92802</v>
      </c>
    </row>
    <row r="1129" spans="2:5" hidden="1">
      <c r="B1129" s="10" t="s">
        <v>305</v>
      </c>
      <c r="C1129" s="10"/>
      <c r="D1129" s="10"/>
      <c r="E1129" s="9">
        <v>92901</v>
      </c>
    </row>
    <row r="1130" spans="2:5" hidden="1">
      <c r="B1130" t="s">
        <v>579</v>
      </c>
      <c r="E1130" s="9">
        <v>96081</v>
      </c>
    </row>
    <row r="1131" spans="2:5" hidden="1">
      <c r="B1131" s="10" t="s">
        <v>312</v>
      </c>
      <c r="C1131" s="10"/>
      <c r="D1131" s="10"/>
      <c r="E1131" s="9">
        <v>93001</v>
      </c>
    </row>
    <row r="1132" spans="2:5" hidden="1">
      <c r="B1132" s="10" t="s">
        <v>313</v>
      </c>
      <c r="C1132" s="10"/>
      <c r="D1132" s="10"/>
      <c r="E1132" s="9">
        <v>93009</v>
      </c>
    </row>
    <row r="1133" spans="2:5" hidden="1">
      <c r="B1133" s="10" t="s">
        <v>309</v>
      </c>
      <c r="C1133" s="10"/>
      <c r="D1133" s="10"/>
      <c r="E1133" s="9">
        <v>92921</v>
      </c>
    </row>
    <row r="1134" spans="2:5" hidden="1">
      <c r="B1134" t="s">
        <v>817</v>
      </c>
      <c r="E1134" s="9">
        <v>98627</v>
      </c>
    </row>
    <row r="1135" spans="2:5" hidden="1">
      <c r="B1135" t="s">
        <v>816</v>
      </c>
      <c r="E1135" s="9">
        <v>98621</v>
      </c>
    </row>
    <row r="1136" spans="2:5" hidden="1">
      <c r="B1136" s="10" t="s">
        <v>166</v>
      </c>
      <c r="C1136" s="10"/>
      <c r="D1136" s="10"/>
      <c r="E1136" s="9">
        <v>91221</v>
      </c>
    </row>
    <row r="1137" spans="2:5" hidden="1">
      <c r="B1137" s="10" t="s">
        <v>304</v>
      </c>
      <c r="C1137" s="10"/>
      <c r="D1137" s="10"/>
      <c r="E1137" s="9">
        <v>92861</v>
      </c>
    </row>
    <row r="1138" spans="2:5" hidden="1">
      <c r="B1138" t="s">
        <v>444</v>
      </c>
      <c r="E1138" s="9">
        <v>94317</v>
      </c>
    </row>
    <row r="1139" spans="2:5" hidden="1">
      <c r="B1139" t="s">
        <v>443</v>
      </c>
      <c r="E1139" s="9">
        <v>94313</v>
      </c>
    </row>
    <row r="1140" spans="2:5" hidden="1">
      <c r="B1140" t="s">
        <v>442</v>
      </c>
      <c r="E1140" s="9">
        <v>94311</v>
      </c>
    </row>
    <row r="1141" spans="2:5" hidden="1">
      <c r="B1141" s="10" t="s">
        <v>318</v>
      </c>
      <c r="C1141" s="10"/>
      <c r="D1141" s="10"/>
      <c r="E1141" s="9">
        <v>93101</v>
      </c>
    </row>
    <row r="1142" spans="2:5" hidden="1">
      <c r="B1142" s="10" t="s">
        <v>319</v>
      </c>
      <c r="C1142" s="10"/>
      <c r="D1142" s="10"/>
      <c r="E1142" s="9">
        <v>93108</v>
      </c>
    </row>
    <row r="1143" spans="2:5" hidden="1">
      <c r="B1143" t="s">
        <v>337</v>
      </c>
      <c r="E1143" s="9">
        <v>93212</v>
      </c>
    </row>
    <row r="1144" spans="2:5" hidden="1">
      <c r="B1144" t="s">
        <v>332</v>
      </c>
      <c r="E1144" s="9">
        <v>93201</v>
      </c>
    </row>
    <row r="1145" spans="2:5" hidden="1">
      <c r="B1145" t="s">
        <v>334</v>
      </c>
      <c r="E1145" s="9">
        <v>93204</v>
      </c>
    </row>
    <row r="1146" spans="2:5" hidden="1">
      <c r="B1146" t="s">
        <v>859</v>
      </c>
      <c r="E1146" s="9">
        <v>99212</v>
      </c>
    </row>
    <row r="1147" spans="2:5" hidden="1">
      <c r="B1147" t="s">
        <v>336</v>
      </c>
      <c r="E1147" s="9">
        <v>93211</v>
      </c>
    </row>
    <row r="1148" spans="2:5" hidden="1">
      <c r="B1148" t="s">
        <v>660</v>
      </c>
      <c r="E1148" s="9">
        <v>97005</v>
      </c>
    </row>
    <row r="1149" spans="2:5" hidden="1">
      <c r="B1149" t="s">
        <v>923</v>
      </c>
      <c r="E1149" s="9">
        <v>99931</v>
      </c>
    </row>
    <row r="1150" spans="2:5" hidden="1">
      <c r="B1150" t="s">
        <v>761</v>
      </c>
      <c r="E1150" s="9">
        <v>98023</v>
      </c>
    </row>
    <row r="1151" spans="2:5" hidden="1">
      <c r="B1151" t="s">
        <v>760</v>
      </c>
      <c r="E1151" s="9">
        <v>98021</v>
      </c>
    </row>
    <row r="1152" spans="2:5" hidden="1">
      <c r="B1152" s="10" t="s">
        <v>35</v>
      </c>
      <c r="C1152" s="10"/>
      <c r="D1152" s="10"/>
      <c r="E1152" s="9">
        <v>70505</v>
      </c>
    </row>
    <row r="1153" spans="2:5" hidden="1">
      <c r="B1153" t="s">
        <v>893</v>
      </c>
      <c r="E1153" s="9">
        <v>99603</v>
      </c>
    </row>
    <row r="1154" spans="2:5" hidden="1">
      <c r="B1154" t="s">
        <v>896</v>
      </c>
      <c r="E1154" s="9">
        <v>99610</v>
      </c>
    </row>
    <row r="1155" spans="2:5" hidden="1">
      <c r="B1155" s="10" t="s">
        <v>293</v>
      </c>
      <c r="C1155" s="10"/>
      <c r="D1155" s="10"/>
      <c r="E1155" s="9">
        <v>92681</v>
      </c>
    </row>
    <row r="1156" spans="2:5" hidden="1">
      <c r="B1156" t="s">
        <v>752</v>
      </c>
      <c r="E1156" s="9">
        <v>97957</v>
      </c>
    </row>
    <row r="1157" spans="2:5" hidden="1">
      <c r="B1157" t="s">
        <v>751</v>
      </c>
      <c r="E1157" s="9">
        <v>97951</v>
      </c>
    </row>
    <row r="1158" spans="2:5" hidden="1">
      <c r="B1158" s="10" t="s">
        <v>240</v>
      </c>
      <c r="C1158" s="10"/>
      <c r="D1158" s="10"/>
      <c r="E1158" s="9">
        <v>92111</v>
      </c>
    </row>
    <row r="1159" spans="2:5" hidden="1">
      <c r="B1159" t="s">
        <v>339</v>
      </c>
      <c r="E1159" s="9">
        <v>93301</v>
      </c>
    </row>
    <row r="1160" spans="2:5" hidden="1">
      <c r="B1160" t="s">
        <v>340</v>
      </c>
      <c r="E1160" s="9">
        <v>93304</v>
      </c>
    </row>
    <row r="1161" spans="2:5" hidden="1">
      <c r="B1161" t="s">
        <v>341</v>
      </c>
      <c r="E1161" s="9">
        <v>93305</v>
      </c>
    </row>
    <row r="1162" spans="2:5" hidden="1">
      <c r="B1162" t="s">
        <v>857</v>
      </c>
      <c r="E1162" s="9">
        <v>99210</v>
      </c>
    </row>
    <row r="1163" spans="2:5" hidden="1">
      <c r="B1163" t="s">
        <v>663</v>
      </c>
      <c r="E1163" s="9">
        <v>97011</v>
      </c>
    </row>
    <row r="1164" spans="2:5" hidden="1">
      <c r="B1164" t="s">
        <v>665</v>
      </c>
      <c r="E1164" s="9">
        <v>97013</v>
      </c>
    </row>
    <row r="1165" spans="2:5" hidden="1">
      <c r="B1165" t="s">
        <v>664</v>
      </c>
      <c r="E1165" s="9">
        <v>97012</v>
      </c>
    </row>
    <row r="1166" spans="2:5" hidden="1">
      <c r="B1166" t="s">
        <v>667</v>
      </c>
      <c r="E1166" s="9">
        <v>97018</v>
      </c>
    </row>
    <row r="1167" spans="2:5" hidden="1">
      <c r="B1167" s="10" t="s">
        <v>103</v>
      </c>
      <c r="C1167" s="10"/>
      <c r="D1167" s="10"/>
      <c r="E1167" s="9">
        <v>90917</v>
      </c>
    </row>
    <row r="1168" spans="2:5" hidden="1">
      <c r="B1168" s="10" t="s">
        <v>102</v>
      </c>
      <c r="C1168" s="10"/>
      <c r="D1168" s="10"/>
      <c r="E1168" s="9">
        <v>90911</v>
      </c>
    </row>
    <row r="1169" spans="2:5" hidden="1">
      <c r="B1169" s="10" t="s">
        <v>82</v>
      </c>
      <c r="C1169" s="10"/>
      <c r="D1169" s="10"/>
      <c r="E1169" s="9">
        <v>90641</v>
      </c>
    </row>
    <row r="1170" spans="2:5" hidden="1">
      <c r="B1170" t="s">
        <v>821</v>
      </c>
      <c r="E1170" s="9">
        <v>98647</v>
      </c>
    </row>
    <row r="1171" spans="2:5" hidden="1">
      <c r="B1171" t="s">
        <v>820</v>
      </c>
      <c r="E1171" s="9">
        <v>98641</v>
      </c>
    </row>
    <row r="1172" spans="2:5" hidden="1">
      <c r="B1172" t="s">
        <v>780</v>
      </c>
      <c r="E1172" s="9">
        <v>98161</v>
      </c>
    </row>
    <row r="1173" spans="2:5" hidden="1">
      <c r="B1173" t="s">
        <v>722</v>
      </c>
      <c r="E1173" s="9">
        <v>97731</v>
      </c>
    </row>
    <row r="1174" spans="2:5" hidden="1">
      <c r="B1174" t="s">
        <v>919</v>
      </c>
      <c r="E1174" s="9">
        <v>99851</v>
      </c>
    </row>
    <row r="1175" spans="2:5" hidden="1">
      <c r="B1175" s="10" t="s">
        <v>51</v>
      </c>
      <c r="C1175" s="10"/>
      <c r="D1175" s="10"/>
      <c r="E1175" s="9">
        <v>90131</v>
      </c>
    </row>
    <row r="1176" spans="2:5" hidden="1">
      <c r="B1176" s="10" t="s">
        <v>202</v>
      </c>
      <c r="C1176" s="10"/>
      <c r="D1176" s="10"/>
      <c r="E1176" s="9">
        <v>91651</v>
      </c>
    </row>
    <row r="1177" spans="2:5" hidden="1">
      <c r="B1177" t="s">
        <v>435</v>
      </c>
      <c r="E1177" s="9">
        <v>94211</v>
      </c>
    </row>
    <row r="1178" spans="2:5" hidden="1">
      <c r="B1178" t="s">
        <v>446</v>
      </c>
      <c r="E1178" s="9">
        <v>94331</v>
      </c>
    </row>
    <row r="1179" spans="2:5" hidden="1">
      <c r="B1179" s="10" t="s">
        <v>259</v>
      </c>
      <c r="C1179" s="10"/>
      <c r="D1179" s="10"/>
      <c r="E1179" s="9">
        <v>92431</v>
      </c>
    </row>
    <row r="1180" spans="2:5" hidden="1">
      <c r="B1180" t="s">
        <v>731</v>
      </c>
      <c r="E1180" s="9">
        <v>97823</v>
      </c>
    </row>
    <row r="1181" spans="2:5" hidden="1">
      <c r="B1181" t="s">
        <v>730</v>
      </c>
      <c r="E1181" s="9">
        <v>97821</v>
      </c>
    </row>
    <row r="1182" spans="2:5" hidden="1">
      <c r="B1182" s="10" t="s">
        <v>325</v>
      </c>
      <c r="C1182" s="10"/>
      <c r="D1182" s="10"/>
      <c r="E1182" s="9">
        <v>93141</v>
      </c>
    </row>
    <row r="1183" spans="2:5" hidden="1">
      <c r="B1183" t="s">
        <v>767</v>
      </c>
      <c r="E1183" s="9">
        <v>98081</v>
      </c>
    </row>
    <row r="1184" spans="2:5" hidden="1">
      <c r="B1184" s="10" t="s">
        <v>292</v>
      </c>
      <c r="C1184" s="10"/>
      <c r="D1184" s="10"/>
      <c r="E1184" s="9">
        <v>92671</v>
      </c>
    </row>
    <row r="1185" spans="2:5" hidden="1">
      <c r="B1185" t="s">
        <v>690</v>
      </c>
      <c r="E1185" s="9">
        <v>97423</v>
      </c>
    </row>
    <row r="1186" spans="2:5" hidden="1">
      <c r="B1186" t="s">
        <v>689</v>
      </c>
      <c r="E1186" s="9">
        <v>97421</v>
      </c>
    </row>
    <row r="1187" spans="2:5" hidden="1">
      <c r="B1187" s="10" t="s">
        <v>285</v>
      </c>
      <c r="C1187" s="10"/>
      <c r="D1187" s="10"/>
      <c r="E1187" s="9">
        <v>92613</v>
      </c>
    </row>
    <row r="1188" spans="2:5" hidden="1">
      <c r="B1188" s="10" t="s">
        <v>286</v>
      </c>
      <c r="C1188" s="10"/>
      <c r="D1188" s="10"/>
      <c r="E1188" s="9">
        <v>92614</v>
      </c>
    </row>
    <row r="1189" spans="2:5" hidden="1">
      <c r="B1189" s="10" t="s">
        <v>284</v>
      </c>
      <c r="C1189" s="10"/>
      <c r="D1189" s="10"/>
      <c r="E1189" s="9">
        <v>92611</v>
      </c>
    </row>
    <row r="1190" spans="2:5" hidden="1">
      <c r="B1190" s="10" t="s">
        <v>265</v>
      </c>
      <c r="C1190" s="10"/>
      <c r="D1190" s="10"/>
      <c r="E1190" s="9">
        <v>92502</v>
      </c>
    </row>
    <row r="1191" spans="2:5" hidden="1">
      <c r="B1191" t="s">
        <v>466</v>
      </c>
      <c r="E1191" s="9">
        <v>94531</v>
      </c>
    </row>
    <row r="1192" spans="2:5" hidden="1">
      <c r="B1192" t="s">
        <v>469</v>
      </c>
      <c r="E1192" s="9">
        <v>94547</v>
      </c>
    </row>
    <row r="1193" spans="2:5" hidden="1">
      <c r="B1193" t="s">
        <v>468</v>
      </c>
      <c r="E1193" s="9">
        <v>94541</v>
      </c>
    </row>
    <row r="1194" spans="2:5" hidden="1">
      <c r="B1194" t="s">
        <v>495</v>
      </c>
      <c r="E1194" s="9">
        <v>95005</v>
      </c>
    </row>
    <row r="1195" spans="2:5" hidden="1">
      <c r="B1195" t="s">
        <v>774</v>
      </c>
      <c r="E1195" s="9">
        <v>98111</v>
      </c>
    </row>
    <row r="1196" spans="2:5" hidden="1">
      <c r="B1196" t="s">
        <v>772</v>
      </c>
      <c r="E1196" s="9">
        <v>98107</v>
      </c>
    </row>
    <row r="1197" spans="2:5" hidden="1">
      <c r="B1197" t="s">
        <v>775</v>
      </c>
      <c r="E1197" s="9">
        <v>98113</v>
      </c>
    </row>
    <row r="1198" spans="2:5" hidden="1">
      <c r="B1198" t="s">
        <v>892</v>
      </c>
      <c r="E1198" s="9">
        <v>99602</v>
      </c>
    </row>
    <row r="1199" spans="2:5" hidden="1">
      <c r="B1199" t="s">
        <v>351</v>
      </c>
      <c r="E1199" s="9">
        <v>93401</v>
      </c>
    </row>
    <row r="1200" spans="2:5" hidden="1">
      <c r="B1200" t="s">
        <v>354</v>
      </c>
      <c r="E1200" s="9">
        <v>93408</v>
      </c>
    </row>
    <row r="1201" spans="2:5" hidden="1">
      <c r="B1201" t="s">
        <v>698</v>
      </c>
      <c r="E1201" s="9">
        <v>97491</v>
      </c>
    </row>
    <row r="1202" spans="2:5" hidden="1">
      <c r="B1202" t="s">
        <v>513</v>
      </c>
      <c r="E1202" s="9">
        <v>95151</v>
      </c>
    </row>
    <row r="1203" spans="2:5" hidden="1">
      <c r="B1203" t="s">
        <v>604</v>
      </c>
      <c r="E1203" s="9">
        <v>96381</v>
      </c>
    </row>
    <row r="1204" spans="2:5" hidden="1">
      <c r="B1204" t="s">
        <v>365</v>
      </c>
      <c r="E1204" s="9">
        <v>93501</v>
      </c>
    </row>
    <row r="1205" spans="2:5" hidden="1">
      <c r="B1205" t="s">
        <v>542</v>
      </c>
      <c r="E1205" s="9">
        <v>95611</v>
      </c>
    </row>
    <row r="1206" spans="2:5" hidden="1">
      <c r="B1206" t="s">
        <v>367</v>
      </c>
      <c r="E1206" s="9">
        <v>93517</v>
      </c>
    </row>
    <row r="1207" spans="2:5" hidden="1">
      <c r="B1207" t="s">
        <v>366</v>
      </c>
      <c r="E1207" s="9">
        <v>93511</v>
      </c>
    </row>
    <row r="1208" spans="2:5" hidden="1">
      <c r="B1208" t="s">
        <v>901</v>
      </c>
      <c r="E1208" s="9">
        <v>99631</v>
      </c>
    </row>
    <row r="1209" spans="2:5" hidden="1">
      <c r="B1209" t="s">
        <v>868</v>
      </c>
      <c r="E1209" s="9">
        <v>99261</v>
      </c>
    </row>
    <row r="1210" spans="2:5" hidden="1">
      <c r="B1210" t="s">
        <v>788</v>
      </c>
      <c r="E1210" s="9">
        <v>98241</v>
      </c>
    </row>
    <row r="1211" spans="2:5" hidden="1">
      <c r="B1211" t="s">
        <v>867</v>
      </c>
      <c r="E1211" s="9">
        <v>99252</v>
      </c>
    </row>
    <row r="1212" spans="2:5" hidden="1">
      <c r="B1212" t="s">
        <v>866</v>
      </c>
      <c r="E1212" s="9">
        <v>99251</v>
      </c>
    </row>
    <row r="1213" spans="2:5" hidden="1">
      <c r="B1213" t="s">
        <v>632</v>
      </c>
      <c r="E1213" s="9">
        <v>96631</v>
      </c>
    </row>
    <row r="1214" spans="2:5" hidden="1">
      <c r="B1214" t="s">
        <v>379</v>
      </c>
      <c r="E1214" s="9">
        <v>93618</v>
      </c>
    </row>
    <row r="1215" spans="2:5" hidden="1">
      <c r="B1215" t="s">
        <v>373</v>
      </c>
      <c r="E1215" s="9">
        <v>93601</v>
      </c>
    </row>
    <row r="1216" spans="2:5" hidden="1">
      <c r="B1216" t="s">
        <v>634</v>
      </c>
      <c r="E1216" s="9">
        <v>96651</v>
      </c>
    </row>
    <row r="1217" spans="2:5" hidden="1">
      <c r="B1217" t="s">
        <v>378</v>
      </c>
      <c r="E1217" s="9">
        <v>93617</v>
      </c>
    </row>
    <row r="1218" spans="2:5" hidden="1">
      <c r="B1218" t="s">
        <v>377</v>
      </c>
      <c r="E1218" s="9">
        <v>93611</v>
      </c>
    </row>
    <row r="1219" spans="2:5" hidden="1">
      <c r="B1219" t="s">
        <v>375</v>
      </c>
      <c r="E1219" s="9">
        <v>93609</v>
      </c>
    </row>
    <row r="1220" spans="2:5" hidden="1">
      <c r="B1220" t="s">
        <v>391</v>
      </c>
      <c r="E1220" s="9">
        <v>93701</v>
      </c>
    </row>
    <row r="1221" spans="2:5" hidden="1">
      <c r="B1221" t="s">
        <v>392</v>
      </c>
      <c r="E1221" s="9">
        <v>93704</v>
      </c>
    </row>
    <row r="1222" spans="2:5" hidden="1">
      <c r="B1222" t="s">
        <v>798</v>
      </c>
      <c r="E1222" s="9">
        <v>98331</v>
      </c>
    </row>
    <row r="1223" spans="2:5" hidden="1">
      <c r="B1223" t="s">
        <v>426</v>
      </c>
      <c r="E1223" s="9">
        <v>94157</v>
      </c>
    </row>
    <row r="1224" spans="2:5" hidden="1">
      <c r="B1224" t="s">
        <v>425</v>
      </c>
      <c r="E1224" s="9">
        <v>94151</v>
      </c>
    </row>
    <row r="1225" spans="2:5" hidden="1">
      <c r="B1225" s="10" t="s">
        <v>169</v>
      </c>
      <c r="C1225" s="10"/>
      <c r="D1225" s="10"/>
      <c r="E1225" s="9">
        <v>91241</v>
      </c>
    </row>
    <row r="1226" spans="2:5" hidden="1">
      <c r="B1226" t="s">
        <v>531</v>
      </c>
      <c r="E1226" s="9">
        <v>95412</v>
      </c>
    </row>
    <row r="1227" spans="2:5" hidden="1">
      <c r="B1227" t="s">
        <v>897</v>
      </c>
      <c r="E1227" s="9">
        <v>99611</v>
      </c>
    </row>
    <row r="1228" spans="2:5" hidden="1">
      <c r="B1228" s="10" t="s">
        <v>228</v>
      </c>
      <c r="C1228" s="10"/>
      <c r="D1228" s="10"/>
      <c r="E1228" s="9">
        <v>91908</v>
      </c>
    </row>
    <row r="1229" spans="2:5" hidden="1">
      <c r="B1229" t="s">
        <v>393</v>
      </c>
      <c r="E1229" s="9">
        <v>93801</v>
      </c>
    </row>
    <row r="1230" spans="2:5" hidden="1">
      <c r="B1230" t="s">
        <v>394</v>
      </c>
      <c r="E1230" s="9">
        <v>93803</v>
      </c>
    </row>
    <row r="1231" spans="2:5" hidden="1">
      <c r="B1231" t="s">
        <v>395</v>
      </c>
      <c r="E1231" s="9">
        <v>93806</v>
      </c>
    </row>
    <row r="1232" spans="2:5" hidden="1">
      <c r="B1232" s="10" t="s">
        <v>50</v>
      </c>
      <c r="C1232" s="10"/>
      <c r="D1232" s="10"/>
      <c r="E1232" s="9">
        <v>90121</v>
      </c>
    </row>
    <row r="1233" spans="2:5" hidden="1">
      <c r="B1233" s="10" t="s">
        <v>184</v>
      </c>
      <c r="C1233" s="10"/>
      <c r="D1233" s="10"/>
      <c r="E1233" s="9">
        <v>91417</v>
      </c>
    </row>
    <row r="1234" spans="2:5" hidden="1">
      <c r="B1234" s="10" t="s">
        <v>183</v>
      </c>
      <c r="C1234" s="10"/>
      <c r="D1234" s="10"/>
      <c r="E1234" s="9">
        <v>91411</v>
      </c>
    </row>
    <row r="1235" spans="2:5" hidden="1">
      <c r="B1235" t="s">
        <v>765</v>
      </c>
      <c r="E1235" s="9">
        <v>98061</v>
      </c>
    </row>
    <row r="1236" spans="2:5" hidden="1">
      <c r="B1236" t="s">
        <v>397</v>
      </c>
      <c r="E1236" s="9">
        <v>93901</v>
      </c>
    </row>
    <row r="1237" spans="2:5" hidden="1">
      <c r="B1237" t="s">
        <v>398</v>
      </c>
      <c r="E1237" s="9">
        <v>93904</v>
      </c>
    </row>
    <row r="1238" spans="2:5" hidden="1">
      <c r="B1238" t="s">
        <v>399</v>
      </c>
      <c r="E1238" s="9">
        <v>93906</v>
      </c>
    </row>
    <row r="1239" spans="2:5" hidden="1">
      <c r="B1239" t="s">
        <v>400</v>
      </c>
      <c r="E1239" s="9">
        <v>93908</v>
      </c>
    </row>
    <row r="1240" spans="2:5" hidden="1">
      <c r="B1240" t="s">
        <v>485</v>
      </c>
      <c r="E1240" s="9">
        <v>94908</v>
      </c>
    </row>
    <row r="1241" spans="2:5" hidden="1">
      <c r="B1241" s="10" t="s">
        <v>54</v>
      </c>
      <c r="C1241" s="10"/>
      <c r="D1241" s="10"/>
      <c r="E1241" s="9">
        <v>90161</v>
      </c>
    </row>
    <row r="1242" spans="2:5" hidden="1">
      <c r="B1242" t="s">
        <v>407</v>
      </c>
      <c r="E1242" s="9">
        <v>94001</v>
      </c>
    </row>
    <row r="1243" spans="2:5" hidden="1">
      <c r="B1243" t="s">
        <v>409</v>
      </c>
      <c r="E1243" s="9">
        <v>94004</v>
      </c>
    </row>
    <row r="1244" spans="2:5" hidden="1">
      <c r="B1244" t="s">
        <v>420</v>
      </c>
      <c r="E1244" s="9">
        <v>94117</v>
      </c>
    </row>
    <row r="1245" spans="2:5" hidden="1">
      <c r="B1245" t="s">
        <v>418</v>
      </c>
      <c r="E1245" s="9">
        <v>94111</v>
      </c>
    </row>
    <row r="1246" spans="2:5" hidden="1">
      <c r="B1246" t="s">
        <v>688</v>
      </c>
      <c r="E1246" s="9">
        <v>97413</v>
      </c>
    </row>
    <row r="1247" spans="2:5" hidden="1">
      <c r="B1247" t="s">
        <v>687</v>
      </c>
      <c r="E1247" s="9">
        <v>97412</v>
      </c>
    </row>
    <row r="1248" spans="2:5" hidden="1">
      <c r="B1248" t="s">
        <v>686</v>
      </c>
      <c r="E1248" s="9">
        <v>97411</v>
      </c>
    </row>
    <row r="1249" spans="2:5" hidden="1">
      <c r="B1249" t="s">
        <v>691</v>
      </c>
      <c r="E1249" s="9">
        <v>97431</v>
      </c>
    </row>
    <row r="1250" spans="2:5" hidden="1">
      <c r="B1250" t="s">
        <v>696</v>
      </c>
      <c r="E1250" s="9">
        <v>97471</v>
      </c>
    </row>
    <row r="1251" spans="2:5" hidden="1">
      <c r="B1251" s="10" t="s">
        <v>251</v>
      </c>
      <c r="C1251" s="10"/>
      <c r="D1251" s="10"/>
      <c r="E1251" s="9">
        <v>92351</v>
      </c>
    </row>
    <row r="1252" spans="2:5" hidden="1">
      <c r="B1252" t="s">
        <v>421</v>
      </c>
      <c r="E1252" s="9">
        <v>94118</v>
      </c>
    </row>
    <row r="1253" spans="2:5" hidden="1">
      <c r="B1253" t="s">
        <v>414</v>
      </c>
      <c r="E1253" s="9">
        <v>94101</v>
      </c>
    </row>
    <row r="1254" spans="2:5" hidden="1">
      <c r="B1254" t="s">
        <v>415</v>
      </c>
      <c r="E1254" s="9">
        <v>94102</v>
      </c>
    </row>
    <row r="1255" spans="2:5" hidden="1">
      <c r="B1255" t="s">
        <v>431</v>
      </c>
      <c r="E1255" s="9">
        <v>94201</v>
      </c>
    </row>
    <row r="1256" spans="2:5" hidden="1">
      <c r="B1256" t="s">
        <v>432</v>
      </c>
      <c r="E1256" s="9">
        <v>94204</v>
      </c>
    </row>
    <row r="1257" spans="2:5" hidden="1">
      <c r="B1257" t="s">
        <v>433</v>
      </c>
      <c r="E1257" s="9">
        <v>94205</v>
      </c>
    </row>
    <row r="1258" spans="2:5" hidden="1">
      <c r="B1258" t="s">
        <v>555</v>
      </c>
      <c r="E1258" s="9">
        <v>95831</v>
      </c>
    </row>
    <row r="1259" spans="2:5" hidden="1">
      <c r="B1259" t="s">
        <v>719</v>
      </c>
      <c r="E1259" s="9">
        <v>97717</v>
      </c>
    </row>
    <row r="1260" spans="2:5" hidden="1">
      <c r="B1260" t="s">
        <v>720</v>
      </c>
      <c r="E1260" s="9">
        <v>97721</v>
      </c>
    </row>
    <row r="1261" spans="2:5" hidden="1">
      <c r="B1261" t="s">
        <v>441</v>
      </c>
      <c r="E1261" s="9">
        <v>94301</v>
      </c>
    </row>
    <row r="1262" spans="2:5" hidden="1">
      <c r="B1262" s="10" t="s">
        <v>188</v>
      </c>
      <c r="C1262" s="10"/>
      <c r="D1262" s="10"/>
      <c r="E1262" s="9">
        <v>91441</v>
      </c>
    </row>
    <row r="1263" spans="2:5" hidden="1">
      <c r="B1263" s="10" t="s">
        <v>274</v>
      </c>
      <c r="C1263" s="10"/>
      <c r="D1263" s="10"/>
      <c r="E1263" s="9">
        <v>92531</v>
      </c>
    </row>
    <row r="1264" spans="2:5" hidden="1">
      <c r="B1264" s="10" t="s">
        <v>52</v>
      </c>
      <c r="C1264" s="10"/>
      <c r="D1264" s="10"/>
      <c r="E1264" s="9">
        <v>90141</v>
      </c>
    </row>
    <row r="1265" spans="2:5" hidden="1">
      <c r="B1265" t="s">
        <v>450</v>
      </c>
      <c r="E1265" s="9">
        <v>94401</v>
      </c>
    </row>
    <row r="1266" spans="2:5" hidden="1">
      <c r="B1266" t="s">
        <v>451</v>
      </c>
      <c r="E1266" s="9">
        <v>94402</v>
      </c>
    </row>
    <row r="1267" spans="2:5" hidden="1">
      <c r="B1267" t="s">
        <v>460</v>
      </c>
      <c r="E1267" s="9">
        <v>94501</v>
      </c>
    </row>
    <row r="1268" spans="2:5" hidden="1">
      <c r="B1268" t="s">
        <v>849</v>
      </c>
      <c r="E1268" s="9">
        <v>99111</v>
      </c>
    </row>
    <row r="1269" spans="2:5" hidden="1">
      <c r="B1269" t="s">
        <v>463</v>
      </c>
      <c r="E1269" s="9">
        <v>94517</v>
      </c>
    </row>
    <row r="1270" spans="2:5" hidden="1">
      <c r="B1270" t="s">
        <v>462</v>
      </c>
      <c r="E1270" s="9">
        <v>94512</v>
      </c>
    </row>
    <row r="1271" spans="2:5" hidden="1">
      <c r="B1271" t="s">
        <v>461</v>
      </c>
      <c r="E1271" s="9">
        <v>94511</v>
      </c>
    </row>
    <row r="1272" spans="2:5" hidden="1">
      <c r="B1272" t="s">
        <v>676</v>
      </c>
      <c r="E1272" s="9">
        <v>97217</v>
      </c>
    </row>
    <row r="1273" spans="2:5" hidden="1">
      <c r="B1273" t="s">
        <v>471</v>
      </c>
      <c r="E1273" s="9">
        <v>94601</v>
      </c>
    </row>
    <row r="1274" spans="2:5" hidden="1">
      <c r="B1274" t="s">
        <v>472</v>
      </c>
      <c r="E1274" s="9">
        <v>94604</v>
      </c>
    </row>
    <row r="1275" spans="2:5" hidden="1">
      <c r="B1275" t="s">
        <v>473</v>
      </c>
      <c r="E1275" s="9">
        <v>94606</v>
      </c>
    </row>
    <row r="1276" spans="2:5" hidden="1">
      <c r="B1276" t="s">
        <v>675</v>
      </c>
      <c r="E1276" s="9">
        <v>97213</v>
      </c>
    </row>
    <row r="1277" spans="2:5" hidden="1">
      <c r="B1277" t="s">
        <v>674</v>
      </c>
      <c r="E1277" s="9">
        <v>97211</v>
      </c>
    </row>
    <row r="1278" spans="2:5" hidden="1">
      <c r="B1278" s="10" t="s">
        <v>215</v>
      </c>
      <c r="C1278" s="10"/>
      <c r="D1278" s="10"/>
      <c r="E1278" s="9">
        <v>91813</v>
      </c>
    </row>
    <row r="1279" spans="2:5" hidden="1">
      <c r="B1279" s="10" t="s">
        <v>213</v>
      </c>
      <c r="C1279" s="10"/>
      <c r="D1279" s="10"/>
      <c r="E1279" s="9">
        <v>91811</v>
      </c>
    </row>
    <row r="1280" spans="2:5" hidden="1">
      <c r="B1280" s="10" t="s">
        <v>214</v>
      </c>
      <c r="C1280" s="10"/>
      <c r="D1280" s="10"/>
      <c r="E1280" s="9">
        <v>91812</v>
      </c>
    </row>
    <row r="1281" spans="2:5" hidden="1">
      <c r="B1281" s="10" t="s">
        <v>79</v>
      </c>
      <c r="C1281" s="10"/>
      <c r="D1281" s="10"/>
      <c r="E1281" s="9">
        <v>90617</v>
      </c>
    </row>
    <row r="1282" spans="2:5" hidden="1">
      <c r="B1282" t="s">
        <v>423</v>
      </c>
      <c r="E1282" s="9">
        <v>94127</v>
      </c>
    </row>
    <row r="1283" spans="2:5" hidden="1">
      <c r="B1283" t="s">
        <v>422</v>
      </c>
      <c r="E1283" s="9">
        <v>94121</v>
      </c>
    </row>
    <row r="1284" spans="2:5" hidden="1">
      <c r="B1284" t="s">
        <v>543</v>
      </c>
      <c r="E1284" s="9">
        <v>95617</v>
      </c>
    </row>
    <row r="1285" spans="2:5" hidden="1">
      <c r="B1285" t="s">
        <v>544</v>
      </c>
      <c r="E1285" s="9">
        <v>95621</v>
      </c>
    </row>
    <row r="1286" spans="2:5" hidden="1">
      <c r="B1286" s="10" t="s">
        <v>170</v>
      </c>
      <c r="C1286" s="10"/>
      <c r="D1286" s="10"/>
      <c r="E1286" s="9">
        <v>91251</v>
      </c>
    </row>
    <row r="1287" spans="2:5" hidden="1">
      <c r="B1287" t="s">
        <v>652</v>
      </c>
      <c r="E1287" s="9">
        <v>96831</v>
      </c>
    </row>
    <row r="1288" spans="2:5" hidden="1">
      <c r="B1288" t="s">
        <v>439</v>
      </c>
      <c r="E1288" s="9">
        <v>94251</v>
      </c>
    </row>
    <row r="1289" spans="2:5" hidden="1">
      <c r="B1289" t="s">
        <v>478</v>
      </c>
      <c r="E1289" s="9">
        <v>94701</v>
      </c>
    </row>
    <row r="1290" spans="2:5" hidden="1">
      <c r="B1290" t="s">
        <v>479</v>
      </c>
      <c r="E1290" s="9">
        <v>94704</v>
      </c>
    </row>
    <row r="1291" spans="2:5" hidden="1">
      <c r="B1291" s="10" t="s">
        <v>119</v>
      </c>
      <c r="C1291" s="10"/>
      <c r="D1291" s="10"/>
      <c r="E1291" s="9">
        <v>91014</v>
      </c>
    </row>
    <row r="1292" spans="2:5" hidden="1">
      <c r="B1292" t="s">
        <v>644</v>
      </c>
      <c r="E1292" s="9">
        <v>96733</v>
      </c>
    </row>
    <row r="1293" spans="2:5" hidden="1">
      <c r="B1293" t="s">
        <v>643</v>
      </c>
      <c r="E1293" s="9">
        <v>96731</v>
      </c>
    </row>
    <row r="1294" spans="2:5" hidden="1">
      <c r="B1294" t="s">
        <v>851</v>
      </c>
      <c r="E1294" s="9">
        <v>99202</v>
      </c>
    </row>
    <row r="1295" spans="2:5" hidden="1">
      <c r="B1295" t="s">
        <v>411</v>
      </c>
      <c r="E1295" s="9">
        <v>94011</v>
      </c>
    </row>
    <row r="1296" spans="2:5" hidden="1">
      <c r="B1296" s="10" t="s">
        <v>288</v>
      </c>
      <c r="C1296" s="10"/>
      <c r="D1296" s="10"/>
      <c r="E1296" s="9">
        <v>92631</v>
      </c>
    </row>
    <row r="1297" spans="2:5" hidden="1">
      <c r="B1297" t="s">
        <v>548</v>
      </c>
      <c r="E1297" s="9">
        <v>95733</v>
      </c>
    </row>
    <row r="1298" spans="2:5" hidden="1">
      <c r="B1298" t="s">
        <v>898</v>
      </c>
      <c r="E1298" s="9">
        <v>99613</v>
      </c>
    </row>
    <row r="1299" spans="2:5" hidden="1">
      <c r="B1299" s="10" t="s">
        <v>187</v>
      </c>
      <c r="C1299" s="10"/>
      <c r="D1299" s="10"/>
      <c r="E1299" s="9">
        <v>91431</v>
      </c>
    </row>
    <row r="1300" spans="2:5" hidden="1">
      <c r="B1300" t="s">
        <v>575</v>
      </c>
      <c r="E1300" s="9">
        <v>96041</v>
      </c>
    </row>
    <row r="1301" spans="2:5" hidden="1">
      <c r="B1301" t="s">
        <v>481</v>
      </c>
      <c r="E1301" s="9">
        <v>94801</v>
      </c>
    </row>
    <row r="1302" spans="2:5" hidden="1">
      <c r="B1302" t="s">
        <v>482</v>
      </c>
      <c r="E1302" s="9">
        <v>94804</v>
      </c>
    </row>
    <row r="1303" spans="2:5" hidden="1">
      <c r="B1303" s="10" t="s">
        <v>203</v>
      </c>
      <c r="C1303" s="10"/>
      <c r="D1303" s="10"/>
      <c r="E1303" s="9">
        <v>91661</v>
      </c>
    </row>
    <row r="1304" spans="2:5" hidden="1">
      <c r="B1304" t="s">
        <v>840</v>
      </c>
      <c r="E1304" s="9">
        <v>99051</v>
      </c>
    </row>
    <row r="1305" spans="2:5" hidden="1">
      <c r="B1305" t="s">
        <v>484</v>
      </c>
      <c r="E1305" s="9">
        <v>94901</v>
      </c>
    </row>
    <row r="1306" spans="2:5" hidden="1">
      <c r="B1306" t="s">
        <v>773</v>
      </c>
      <c r="E1306" s="9">
        <v>98109</v>
      </c>
    </row>
    <row r="1307" spans="2:5" hidden="1">
      <c r="B1307" t="s">
        <v>782</v>
      </c>
      <c r="E1307" s="9">
        <v>98205</v>
      </c>
    </row>
    <row r="1308" spans="2:5" hidden="1">
      <c r="B1308" t="s">
        <v>493</v>
      </c>
      <c r="E1308" s="9">
        <v>95001</v>
      </c>
    </row>
    <row r="1309" spans="2:5" hidden="1">
      <c r="B1309" t="s">
        <v>635</v>
      </c>
      <c r="E1309" s="9">
        <v>96661</v>
      </c>
    </row>
    <row r="1310" spans="2:5" hidden="1">
      <c r="B1310" t="s">
        <v>641</v>
      </c>
      <c r="E1310" s="9">
        <v>96711</v>
      </c>
    </row>
    <row r="1311" spans="2:5" hidden="1">
      <c r="B1311" t="s">
        <v>424</v>
      </c>
      <c r="E1311" s="9">
        <v>94131</v>
      </c>
    </row>
    <row r="1312" spans="2:5" hidden="1">
      <c r="B1312" t="s">
        <v>556</v>
      </c>
      <c r="E1312" s="9">
        <v>95841</v>
      </c>
    </row>
    <row r="1313" spans="2:5" hidden="1">
      <c r="B1313" s="10" t="s">
        <v>74</v>
      </c>
      <c r="C1313" s="10"/>
      <c r="D1313" s="10"/>
      <c r="E1313" s="9">
        <v>90511</v>
      </c>
    </row>
    <row r="1314" spans="2:5" hidden="1">
      <c r="B1314" t="s">
        <v>500</v>
      </c>
      <c r="E1314" s="9">
        <v>95101</v>
      </c>
    </row>
    <row r="1315" spans="2:5" hidden="1">
      <c r="B1315" t="s">
        <v>502</v>
      </c>
      <c r="E1315" s="9">
        <v>95104</v>
      </c>
    </row>
    <row r="1316" spans="2:5" hidden="1">
      <c r="B1316" t="s">
        <v>505</v>
      </c>
      <c r="E1316" s="9">
        <v>95110</v>
      </c>
    </row>
    <row r="1317" spans="2:5" hidden="1">
      <c r="B1317" t="s">
        <v>503</v>
      </c>
      <c r="E1317" s="9">
        <v>95105</v>
      </c>
    </row>
    <row r="1318" spans="2:5" hidden="1">
      <c r="B1318" t="s">
        <v>518</v>
      </c>
      <c r="E1318" s="9">
        <v>95201</v>
      </c>
    </row>
    <row r="1319" spans="2:5" hidden="1">
      <c r="B1319" t="s">
        <v>519</v>
      </c>
      <c r="E1319" s="9">
        <v>95204</v>
      </c>
    </row>
    <row r="1320" spans="2:5" hidden="1">
      <c r="B1320" t="s">
        <v>922</v>
      </c>
      <c r="E1320" s="9">
        <v>99921</v>
      </c>
    </row>
    <row r="1321" spans="2:5" hidden="1">
      <c r="B1321" t="s">
        <v>452</v>
      </c>
      <c r="E1321" s="9">
        <v>94408</v>
      </c>
    </row>
    <row r="1322" spans="2:5" hidden="1">
      <c r="B1322" s="10" t="s">
        <v>180</v>
      </c>
      <c r="C1322" s="10"/>
      <c r="D1322" s="10"/>
      <c r="E1322" s="9">
        <v>91331</v>
      </c>
    </row>
    <row r="1323" spans="2:5" hidden="1">
      <c r="B1323" s="10" t="s">
        <v>322</v>
      </c>
      <c r="C1323" s="10"/>
      <c r="D1323" s="10"/>
      <c r="E1323" s="9">
        <v>93127</v>
      </c>
    </row>
    <row r="1324" spans="2:5" hidden="1">
      <c r="B1324" s="10" t="s">
        <v>321</v>
      </c>
      <c r="C1324" s="10"/>
      <c r="D1324" s="10"/>
      <c r="E1324" s="9">
        <v>93121</v>
      </c>
    </row>
    <row r="1325" spans="2:5" hidden="1">
      <c r="B1325" t="s">
        <v>515</v>
      </c>
      <c r="E1325" s="9">
        <v>95171</v>
      </c>
    </row>
    <row r="1326" spans="2:5" hidden="1">
      <c r="B1326" t="s">
        <v>358</v>
      </c>
      <c r="E1326" s="9">
        <v>93421</v>
      </c>
    </row>
    <row r="1327" spans="2:5" hidden="1">
      <c r="B1327" t="s">
        <v>848</v>
      </c>
      <c r="E1327" s="9">
        <v>99110</v>
      </c>
    </row>
    <row r="1328" spans="2:5" hidden="1">
      <c r="B1328" t="s">
        <v>847</v>
      </c>
      <c r="E1328" s="9">
        <v>99109</v>
      </c>
    </row>
    <row r="1329" spans="2:5" hidden="1">
      <c r="B1329" s="10" t="s">
        <v>300</v>
      </c>
      <c r="C1329" s="10"/>
      <c r="D1329" s="10"/>
      <c r="E1329" s="9">
        <v>92821</v>
      </c>
    </row>
    <row r="1330" spans="2:5" hidden="1">
      <c r="B1330" t="s">
        <v>811</v>
      </c>
      <c r="E1330" s="9">
        <v>98521</v>
      </c>
    </row>
    <row r="1331" spans="2:5" hidden="1">
      <c r="B1331" s="10" t="s">
        <v>248</v>
      </c>
      <c r="C1331" s="10"/>
      <c r="D1331" s="10"/>
      <c r="E1331" s="9">
        <v>92327</v>
      </c>
    </row>
    <row r="1332" spans="2:5" hidden="1">
      <c r="B1332" s="10" t="s">
        <v>247</v>
      </c>
      <c r="C1332" s="10"/>
      <c r="D1332" s="10"/>
      <c r="E1332" s="9">
        <v>92321</v>
      </c>
    </row>
    <row r="1333" spans="2:5" hidden="1">
      <c r="B1333" t="s">
        <v>532</v>
      </c>
      <c r="E1333" s="9">
        <v>95413</v>
      </c>
    </row>
    <row r="1334" spans="2:5" hidden="1">
      <c r="B1334" t="s">
        <v>530</v>
      </c>
      <c r="E1334" s="9">
        <v>95411</v>
      </c>
    </row>
    <row r="1335" spans="2:5" hidden="1">
      <c r="B1335" t="s">
        <v>533</v>
      </c>
      <c r="E1335" s="9">
        <v>95415</v>
      </c>
    </row>
    <row r="1336" spans="2:5" hidden="1">
      <c r="B1336" s="10" t="s">
        <v>303</v>
      </c>
      <c r="C1336" s="10"/>
      <c r="D1336" s="10"/>
      <c r="E1336" s="9">
        <v>92851</v>
      </c>
    </row>
    <row r="1337" spans="2:5" hidden="1">
      <c r="B1337" t="s">
        <v>871</v>
      </c>
      <c r="E1337" s="9">
        <v>99291</v>
      </c>
    </row>
    <row r="1338" spans="2:5" hidden="1">
      <c r="B1338" t="s">
        <v>626</v>
      </c>
      <c r="E1338" s="9">
        <v>96541</v>
      </c>
    </row>
    <row r="1339" spans="2:5" hidden="1">
      <c r="B1339" t="s">
        <v>535</v>
      </c>
      <c r="E1339" s="9">
        <v>95431</v>
      </c>
    </row>
    <row r="1340" spans="2:5" hidden="1">
      <c r="B1340" t="s">
        <v>777</v>
      </c>
      <c r="E1340" s="9">
        <v>98131</v>
      </c>
    </row>
    <row r="1341" spans="2:5" hidden="1">
      <c r="B1341" s="10" t="s">
        <v>258</v>
      </c>
      <c r="C1341" s="10"/>
      <c r="D1341" s="10"/>
      <c r="E1341" s="9">
        <v>92427</v>
      </c>
    </row>
    <row r="1342" spans="2:5" hidden="1">
      <c r="B1342" s="10" t="s">
        <v>263</v>
      </c>
      <c r="C1342" s="10"/>
      <c r="D1342" s="10"/>
      <c r="E1342" s="9">
        <v>92461</v>
      </c>
    </row>
    <row r="1343" spans="2:5" hidden="1">
      <c r="B1343" t="s">
        <v>764</v>
      </c>
      <c r="E1343" s="9">
        <v>98051</v>
      </c>
    </row>
    <row r="1344" spans="2:5" hidden="1">
      <c r="B1344" s="10" t="s">
        <v>139</v>
      </c>
      <c r="C1344" s="10"/>
      <c r="D1344" s="10"/>
      <c r="E1344" s="9">
        <v>91102</v>
      </c>
    </row>
    <row r="1345" spans="2:5" hidden="1">
      <c r="B1345" t="s">
        <v>465</v>
      </c>
      <c r="E1345" s="9">
        <v>94527</v>
      </c>
    </row>
    <row r="1346" spans="2:5" hidden="1">
      <c r="B1346" t="s">
        <v>464</v>
      </c>
      <c r="E1346" s="9">
        <v>94521</v>
      </c>
    </row>
    <row r="1347" spans="2:5" hidden="1">
      <c r="B1347" t="s">
        <v>796</v>
      </c>
      <c r="E1347" s="9">
        <v>98313</v>
      </c>
    </row>
    <row r="1348" spans="2:5" hidden="1">
      <c r="B1348" t="s">
        <v>795</v>
      </c>
      <c r="E1348" s="9">
        <v>98311</v>
      </c>
    </row>
    <row r="1349" spans="2:5" hidden="1">
      <c r="B1349" t="s">
        <v>794</v>
      </c>
      <c r="E1349" s="9">
        <v>98308</v>
      </c>
    </row>
    <row r="1350" spans="2:5" hidden="1">
      <c r="B1350" s="10" t="s">
        <v>250</v>
      </c>
      <c r="C1350" s="10"/>
      <c r="D1350" s="10"/>
      <c r="E1350" s="9">
        <v>92341</v>
      </c>
    </row>
    <row r="1351" spans="2:5" hidden="1">
      <c r="B1351" t="s">
        <v>523</v>
      </c>
      <c r="E1351" s="9">
        <v>95301</v>
      </c>
    </row>
    <row r="1352" spans="2:5" hidden="1">
      <c r="B1352" s="10" t="s">
        <v>109</v>
      </c>
      <c r="C1352" s="10"/>
      <c r="D1352" s="10"/>
      <c r="E1352" s="9">
        <v>91002</v>
      </c>
    </row>
    <row r="1353" spans="2:5" hidden="1">
      <c r="B1353" s="10" t="s">
        <v>190</v>
      </c>
      <c r="C1353" s="10"/>
      <c r="D1353" s="10"/>
      <c r="E1353" s="9">
        <v>91457</v>
      </c>
    </row>
    <row r="1354" spans="2:5" hidden="1">
      <c r="B1354" t="s">
        <v>527</v>
      </c>
      <c r="E1354" s="9">
        <v>95401</v>
      </c>
    </row>
    <row r="1355" spans="2:5" hidden="1">
      <c r="B1355" t="s">
        <v>528</v>
      </c>
      <c r="E1355" s="9">
        <v>95404</v>
      </c>
    </row>
    <row r="1356" spans="2:5" hidden="1">
      <c r="B1356" s="10" t="s">
        <v>186</v>
      </c>
      <c r="C1356" s="10"/>
      <c r="D1356" s="10"/>
      <c r="E1356" s="9">
        <v>91423</v>
      </c>
    </row>
    <row r="1357" spans="2:5" hidden="1">
      <c r="B1357" s="10" t="s">
        <v>189</v>
      </c>
      <c r="C1357" s="10"/>
      <c r="D1357" s="10"/>
      <c r="E1357" s="9">
        <v>91451</v>
      </c>
    </row>
    <row r="1358" spans="2:5" hidden="1">
      <c r="B1358" s="10" t="s">
        <v>100</v>
      </c>
      <c r="C1358" s="10"/>
      <c r="D1358" s="10"/>
      <c r="E1358" s="9">
        <v>90861</v>
      </c>
    </row>
    <row r="1359" spans="2:5" hidden="1">
      <c r="B1359" t="s">
        <v>362</v>
      </c>
      <c r="E1359" s="9">
        <v>93451</v>
      </c>
    </row>
    <row r="1360" spans="2:5" hidden="1">
      <c r="B1360" s="10" t="s">
        <v>308</v>
      </c>
      <c r="C1360" s="10"/>
      <c r="D1360" s="10"/>
      <c r="E1360" s="9">
        <v>92917</v>
      </c>
    </row>
    <row r="1361" spans="2:5" hidden="1">
      <c r="B1361" s="10" t="s">
        <v>310</v>
      </c>
      <c r="C1361" s="10"/>
      <c r="D1361" s="10"/>
      <c r="E1361" s="9">
        <v>92931</v>
      </c>
    </row>
    <row r="1362" spans="2:5" hidden="1">
      <c r="B1362" t="s">
        <v>711</v>
      </c>
      <c r="E1362" s="9">
        <v>97637</v>
      </c>
    </row>
    <row r="1363" spans="2:5" hidden="1">
      <c r="B1363" t="s">
        <v>710</v>
      </c>
      <c r="E1363" s="9">
        <v>97631</v>
      </c>
    </row>
    <row r="1364" spans="2:5" hidden="1">
      <c r="B1364" s="10" t="s">
        <v>67</v>
      </c>
      <c r="C1364" s="10"/>
      <c r="D1364" s="10"/>
      <c r="E1364" s="9">
        <v>90421</v>
      </c>
    </row>
    <row r="1365" spans="2:5" hidden="1">
      <c r="B1365" t="s">
        <v>445</v>
      </c>
      <c r="E1365" s="9">
        <v>94321</v>
      </c>
    </row>
    <row r="1366" spans="2:5" hidden="1">
      <c r="B1366" t="s">
        <v>536</v>
      </c>
      <c r="E1366" s="9">
        <v>95501</v>
      </c>
    </row>
    <row r="1367" spans="2:5" hidden="1">
      <c r="B1367" t="s">
        <v>537</v>
      </c>
      <c r="E1367" s="9">
        <v>95504</v>
      </c>
    </row>
    <row r="1368" spans="2:5" hidden="1">
      <c r="B1368" t="s">
        <v>540</v>
      </c>
      <c r="E1368" s="9">
        <v>95517</v>
      </c>
    </row>
    <row r="1369" spans="2:5" hidden="1">
      <c r="B1369" t="s">
        <v>539</v>
      </c>
      <c r="E1369" s="9">
        <v>95513</v>
      </c>
    </row>
    <row r="1370" spans="2:5" hidden="1">
      <c r="B1370" t="s">
        <v>538</v>
      </c>
      <c r="E1370" s="9">
        <v>95511</v>
      </c>
    </row>
    <row r="1371" spans="2:5" hidden="1">
      <c r="B1371" s="10" t="s">
        <v>290</v>
      </c>
      <c r="C1371" s="10"/>
      <c r="D1371" s="10"/>
      <c r="E1371" s="9">
        <v>92651</v>
      </c>
    </row>
    <row r="1372" spans="2:5" hidden="1">
      <c r="B1372" t="s">
        <v>440</v>
      </c>
      <c r="E1372" s="9">
        <v>94261</v>
      </c>
    </row>
    <row r="1373" spans="2:5" hidden="1">
      <c r="B1373" t="s">
        <v>804</v>
      </c>
      <c r="E1373" s="9">
        <v>98431</v>
      </c>
    </row>
    <row r="1374" spans="2:5" hidden="1">
      <c r="B1374" s="10" t="s">
        <v>220</v>
      </c>
      <c r="C1374" s="10"/>
      <c r="D1374" s="10"/>
      <c r="E1374" s="9">
        <v>91841</v>
      </c>
    </row>
    <row r="1375" spans="2:5" hidden="1">
      <c r="B1375" t="s">
        <v>369</v>
      </c>
      <c r="E1375" s="9">
        <v>93527</v>
      </c>
    </row>
    <row r="1376" spans="2:5" hidden="1">
      <c r="B1376" t="s">
        <v>368</v>
      </c>
      <c r="E1376" s="9">
        <v>93521</v>
      </c>
    </row>
    <row r="1377" spans="2:5" hidden="1">
      <c r="B1377" t="s">
        <v>386</v>
      </c>
      <c r="E1377" s="9">
        <v>93661</v>
      </c>
    </row>
    <row r="1378" spans="2:5" hidden="1">
      <c r="B1378" t="s">
        <v>620</v>
      </c>
      <c r="E1378" s="9">
        <v>96508</v>
      </c>
    </row>
    <row r="1379" spans="2:5" hidden="1">
      <c r="B1379" t="s">
        <v>918</v>
      </c>
      <c r="E1379" s="9">
        <v>99841</v>
      </c>
    </row>
    <row r="1380" spans="2:5" hidden="1">
      <c r="B1380" t="s">
        <v>724</v>
      </c>
      <c r="E1380" s="9">
        <v>97802</v>
      </c>
    </row>
    <row r="1381" spans="2:5" hidden="1">
      <c r="B1381" t="s">
        <v>728</v>
      </c>
      <c r="E1381" s="9">
        <v>97817</v>
      </c>
    </row>
    <row r="1382" spans="2:5" hidden="1">
      <c r="B1382" t="s">
        <v>729</v>
      </c>
      <c r="E1382" s="9">
        <v>97818</v>
      </c>
    </row>
    <row r="1383" spans="2:5" hidden="1">
      <c r="B1383" t="s">
        <v>727</v>
      </c>
      <c r="E1383" s="9">
        <v>97811</v>
      </c>
    </row>
    <row r="1384" spans="2:5" hidden="1">
      <c r="B1384" t="s">
        <v>349</v>
      </c>
      <c r="E1384" s="9">
        <v>93341</v>
      </c>
    </row>
    <row r="1385" spans="2:5" hidden="1">
      <c r="B1385" t="s">
        <v>541</v>
      </c>
      <c r="E1385" s="9">
        <v>95601</v>
      </c>
    </row>
    <row r="1386" spans="2:5" hidden="1">
      <c r="B1386" t="s">
        <v>749</v>
      </c>
      <c r="E1386" s="9">
        <v>97947</v>
      </c>
    </row>
    <row r="1387" spans="2:5" hidden="1">
      <c r="B1387" t="s">
        <v>545</v>
      </c>
      <c r="E1387" s="9">
        <v>95701</v>
      </c>
    </row>
    <row r="1388" spans="2:5" hidden="1">
      <c r="B1388" t="s">
        <v>748</v>
      </c>
      <c r="E1388" s="9">
        <v>97941</v>
      </c>
    </row>
    <row r="1389" spans="2:5" hidden="1">
      <c r="B1389" t="s">
        <v>750</v>
      </c>
      <c r="E1389" s="9">
        <v>97948</v>
      </c>
    </row>
    <row r="1390" spans="2:5" hidden="1">
      <c r="B1390" t="s">
        <v>456</v>
      </c>
      <c r="E1390" s="9">
        <v>94427</v>
      </c>
    </row>
    <row r="1391" spans="2:5" hidden="1">
      <c r="B1391" t="s">
        <v>457</v>
      </c>
      <c r="E1391" s="9">
        <v>94428</v>
      </c>
    </row>
    <row r="1392" spans="2:5" hidden="1">
      <c r="B1392" t="s">
        <v>455</v>
      </c>
      <c r="E1392" s="9">
        <v>94421</v>
      </c>
    </row>
    <row r="1393" spans="2:5" hidden="1">
      <c r="B1393" t="s">
        <v>331</v>
      </c>
      <c r="E1393" s="9">
        <v>93191</v>
      </c>
    </row>
    <row r="1394" spans="2:5" hidden="1">
      <c r="B1394" s="10" t="s">
        <v>219</v>
      </c>
      <c r="C1394" s="10"/>
      <c r="D1394" s="10"/>
      <c r="E1394" s="9">
        <v>91831</v>
      </c>
    </row>
    <row r="1395" spans="2:5" hidden="1">
      <c r="B1395" s="10" t="s">
        <v>301</v>
      </c>
      <c r="C1395" s="10"/>
      <c r="D1395" s="10"/>
      <c r="E1395" s="9">
        <v>92831</v>
      </c>
    </row>
    <row r="1396" spans="2:5" hidden="1">
      <c r="B1396" t="s">
        <v>562</v>
      </c>
      <c r="E1396" s="9">
        <v>95917</v>
      </c>
    </row>
    <row r="1397" spans="2:5" hidden="1">
      <c r="B1397" t="s">
        <v>561</v>
      </c>
      <c r="E1397" s="9">
        <v>95911</v>
      </c>
    </row>
    <row r="1398" spans="2:5" hidden="1">
      <c r="B1398" t="s">
        <v>546</v>
      </c>
      <c r="E1398" s="9">
        <v>95711</v>
      </c>
    </row>
    <row r="1399" spans="2:5" hidden="1">
      <c r="B1399" t="s">
        <v>547</v>
      </c>
      <c r="E1399" s="9">
        <v>95721</v>
      </c>
    </row>
    <row r="1400" spans="2:5" hidden="1">
      <c r="B1400" t="s">
        <v>835</v>
      </c>
      <c r="E1400" s="9">
        <v>99021</v>
      </c>
    </row>
    <row r="1401" spans="2:5" hidden="1">
      <c r="B1401" t="s">
        <v>549</v>
      </c>
      <c r="E1401" s="9">
        <v>95801</v>
      </c>
    </row>
    <row r="1402" spans="2:5" hidden="1">
      <c r="B1402" t="s">
        <v>551</v>
      </c>
      <c r="E1402" s="9">
        <v>95804</v>
      </c>
    </row>
    <row r="1403" spans="2:5" hidden="1">
      <c r="B1403" t="s">
        <v>550</v>
      </c>
      <c r="E1403" s="9">
        <v>95802</v>
      </c>
    </row>
    <row r="1404" spans="2:5" hidden="1">
      <c r="B1404" s="10" t="s">
        <v>42</v>
      </c>
      <c r="C1404" s="10"/>
      <c r="D1404" s="10"/>
      <c r="E1404" s="9">
        <v>90092</v>
      </c>
    </row>
    <row r="1405" spans="2:5" hidden="1">
      <c r="B1405" t="s">
        <v>843</v>
      </c>
      <c r="E1405" s="9">
        <v>99081</v>
      </c>
    </row>
    <row r="1406" spans="2:5" hidden="1">
      <c r="B1406" t="s">
        <v>578</v>
      </c>
      <c r="E1406" s="9">
        <v>96071</v>
      </c>
    </row>
    <row r="1407" spans="2:5" hidden="1">
      <c r="B1407" t="s">
        <v>408</v>
      </c>
      <c r="E1407" s="9">
        <v>94002</v>
      </c>
    </row>
    <row r="1408" spans="2:5" hidden="1">
      <c r="B1408" t="s">
        <v>736</v>
      </c>
      <c r="E1408" s="9">
        <v>97847</v>
      </c>
    </row>
    <row r="1409" spans="2:5" hidden="1">
      <c r="B1409" t="s">
        <v>734</v>
      </c>
      <c r="E1409" s="9">
        <v>97840</v>
      </c>
    </row>
    <row r="1410" spans="2:5" hidden="1">
      <c r="B1410" t="s">
        <v>746</v>
      </c>
      <c r="E1410" s="9">
        <v>97921</v>
      </c>
    </row>
    <row r="1411" spans="2:5" hidden="1">
      <c r="B1411" t="s">
        <v>522</v>
      </c>
      <c r="E1411" s="9">
        <v>95221</v>
      </c>
    </row>
    <row r="1412" spans="2:5" hidden="1">
      <c r="B1412" t="s">
        <v>559</v>
      </c>
      <c r="E1412" s="9">
        <v>95901</v>
      </c>
    </row>
    <row r="1413" spans="2:5" hidden="1">
      <c r="B1413" t="s">
        <v>376</v>
      </c>
      <c r="E1413" s="9">
        <v>93610</v>
      </c>
    </row>
    <row r="1414" spans="2:5" hidden="1">
      <c r="B1414" s="10" t="s">
        <v>48</v>
      </c>
      <c r="C1414" s="10"/>
      <c r="D1414" s="10"/>
      <c r="E1414" s="9">
        <v>90114</v>
      </c>
    </row>
    <row r="1415" spans="2:5" hidden="1">
      <c r="B1415" t="s">
        <v>564</v>
      </c>
      <c r="E1415" s="9">
        <v>96001</v>
      </c>
    </row>
    <row r="1416" spans="2:5" hidden="1">
      <c r="B1416" t="s">
        <v>566</v>
      </c>
      <c r="E1416" s="9">
        <v>96004</v>
      </c>
    </row>
    <row r="1417" spans="2:5" hidden="1">
      <c r="B1417" t="s">
        <v>568</v>
      </c>
      <c r="E1417" s="9">
        <v>96008</v>
      </c>
    </row>
    <row r="1418" spans="2:5" hidden="1">
      <c r="B1418" s="10" t="s">
        <v>142</v>
      </c>
      <c r="C1418" s="10"/>
      <c r="D1418" s="10"/>
      <c r="E1418" s="9">
        <v>91108</v>
      </c>
    </row>
    <row r="1419" spans="2:5" hidden="1">
      <c r="B1419" t="s">
        <v>492</v>
      </c>
      <c r="E1419" s="9">
        <v>94941</v>
      </c>
    </row>
    <row r="1420" spans="2:5" hidden="1">
      <c r="B1420" t="s">
        <v>509</v>
      </c>
      <c r="E1420" s="9">
        <v>95122</v>
      </c>
    </row>
    <row r="1421" spans="2:5" hidden="1">
      <c r="B1421" t="s">
        <v>611</v>
      </c>
      <c r="E1421" s="9">
        <v>96431</v>
      </c>
    </row>
    <row r="1422" spans="2:5" hidden="1">
      <c r="B1422" s="10" t="s">
        <v>87</v>
      </c>
      <c r="C1422" s="10"/>
      <c r="D1422" s="10"/>
      <c r="E1422" s="9">
        <v>90709</v>
      </c>
    </row>
    <row r="1423" spans="2:5" hidden="1">
      <c r="B1423" s="10" t="s">
        <v>181</v>
      </c>
      <c r="C1423" s="10"/>
      <c r="D1423" s="10"/>
      <c r="E1423" s="9">
        <v>91341</v>
      </c>
    </row>
    <row r="1424" spans="2:5" hidden="1">
      <c r="B1424" t="s">
        <v>470</v>
      </c>
      <c r="E1424" s="9">
        <v>94551</v>
      </c>
    </row>
    <row r="1425" spans="2:5" hidden="1">
      <c r="B1425" t="s">
        <v>574</v>
      </c>
      <c r="E1425" s="9">
        <v>96031</v>
      </c>
    </row>
    <row r="1426" spans="2:5" hidden="1">
      <c r="B1426" s="10" t="s">
        <v>36</v>
      </c>
      <c r="C1426" s="10"/>
      <c r="D1426" s="10"/>
      <c r="E1426" s="9">
        <v>71786</v>
      </c>
    </row>
    <row r="1427" spans="2:5" hidden="1">
      <c r="B1427" t="s">
        <v>580</v>
      </c>
      <c r="E1427" s="9">
        <v>96101</v>
      </c>
    </row>
    <row r="1428" spans="2:5" hidden="1">
      <c r="B1428" t="s">
        <v>581</v>
      </c>
      <c r="E1428" s="9">
        <v>96102</v>
      </c>
    </row>
    <row r="1429" spans="2:5" hidden="1">
      <c r="B1429" s="10" t="s">
        <v>314</v>
      </c>
      <c r="C1429" s="10"/>
      <c r="D1429" s="10"/>
      <c r="E1429" s="9">
        <v>93011</v>
      </c>
    </row>
    <row r="1430" spans="2:5" hidden="1">
      <c r="B1430" t="s">
        <v>834</v>
      </c>
      <c r="E1430" s="9">
        <v>99017</v>
      </c>
    </row>
    <row r="1431" spans="2:5" hidden="1">
      <c r="B1431" t="s">
        <v>833</v>
      </c>
      <c r="E1431" s="9">
        <v>99013</v>
      </c>
    </row>
    <row r="1432" spans="2:5" hidden="1">
      <c r="B1432" t="s">
        <v>832</v>
      </c>
      <c r="E1432" s="9">
        <v>99011</v>
      </c>
    </row>
    <row r="1433" spans="2:5" hidden="1">
      <c r="B1433" t="s">
        <v>584</v>
      </c>
      <c r="E1433" s="9">
        <v>96201</v>
      </c>
    </row>
    <row r="1434" spans="2:5" hidden="1">
      <c r="B1434" t="s">
        <v>585</v>
      </c>
      <c r="E1434" s="9">
        <v>96204</v>
      </c>
    </row>
    <row r="1435" spans="2:5" hidden="1">
      <c r="B1435" s="10" t="s">
        <v>155</v>
      </c>
      <c r="C1435" s="10"/>
      <c r="D1435" s="10"/>
      <c r="E1435" s="9">
        <v>91161</v>
      </c>
    </row>
    <row r="1436" spans="2:5" hidden="1">
      <c r="B1436" t="s">
        <v>591</v>
      </c>
      <c r="E1436" s="9">
        <v>96301</v>
      </c>
    </row>
    <row r="1437" spans="2:5" hidden="1">
      <c r="B1437" t="s">
        <v>593</v>
      </c>
      <c r="E1437" s="9">
        <v>96304</v>
      </c>
    </row>
    <row r="1438" spans="2:5" hidden="1">
      <c r="B1438" t="s">
        <v>595</v>
      </c>
      <c r="E1438" s="9">
        <v>96310</v>
      </c>
    </row>
    <row r="1439" spans="2:5" hidden="1">
      <c r="B1439" t="s">
        <v>594</v>
      </c>
      <c r="E1439" s="9">
        <v>96305</v>
      </c>
    </row>
    <row r="1440" spans="2:5" hidden="1">
      <c r="B1440" t="s">
        <v>490</v>
      </c>
      <c r="E1440" s="9">
        <v>94927</v>
      </c>
    </row>
    <row r="1441" spans="2:5" hidden="1">
      <c r="B1441" t="s">
        <v>489</v>
      </c>
      <c r="E1441" s="9">
        <v>94923</v>
      </c>
    </row>
    <row r="1442" spans="2:5" hidden="1">
      <c r="B1442" t="s">
        <v>488</v>
      </c>
      <c r="E1442" s="9">
        <v>94921</v>
      </c>
    </row>
    <row r="1443" spans="2:5" hidden="1">
      <c r="B1443" s="10" t="s">
        <v>197</v>
      </c>
      <c r="C1443" s="10"/>
      <c r="D1443" s="10"/>
      <c r="E1443" s="9">
        <v>91611</v>
      </c>
    </row>
    <row r="1444" spans="2:5" hidden="1">
      <c r="B1444" s="10" t="s">
        <v>165</v>
      </c>
      <c r="C1444" s="10"/>
      <c r="D1444" s="10"/>
      <c r="E1444" s="9">
        <v>91217</v>
      </c>
    </row>
    <row r="1445" spans="2:5" hidden="1">
      <c r="B1445" s="10" t="s">
        <v>168</v>
      </c>
      <c r="C1445" s="10"/>
      <c r="D1445" s="10"/>
      <c r="E1445" s="9">
        <v>91233</v>
      </c>
    </row>
    <row r="1446" spans="2:5" hidden="1">
      <c r="B1446" s="10" t="s">
        <v>167</v>
      </c>
      <c r="C1446" s="10"/>
      <c r="D1446" s="10"/>
      <c r="E1446" s="9">
        <v>91231</v>
      </c>
    </row>
    <row r="1447" spans="2:5" hidden="1">
      <c r="B1447" t="s">
        <v>854</v>
      </c>
      <c r="E1447" s="9">
        <v>99206</v>
      </c>
    </row>
    <row r="1448" spans="2:5" hidden="1">
      <c r="B1448" s="10" t="s">
        <v>71</v>
      </c>
      <c r="C1448" s="10"/>
      <c r="D1448" s="10"/>
      <c r="E1448" s="9">
        <v>90461</v>
      </c>
    </row>
    <row r="1449" spans="2:5" hidden="1">
      <c r="B1449" t="s">
        <v>818</v>
      </c>
      <c r="E1449" s="9">
        <v>98631</v>
      </c>
    </row>
    <row r="1450" spans="2:5" hidden="1">
      <c r="B1450" t="s">
        <v>590</v>
      </c>
      <c r="E1450" s="9">
        <v>96251</v>
      </c>
    </row>
    <row r="1451" spans="2:5" hidden="1">
      <c r="B1451" t="s">
        <v>900</v>
      </c>
      <c r="E1451" s="9">
        <v>99623</v>
      </c>
    </row>
    <row r="1452" spans="2:5" hidden="1">
      <c r="B1452" t="s">
        <v>899</v>
      </c>
      <c r="E1452" s="9">
        <v>99621</v>
      </c>
    </row>
    <row r="1453" spans="2:5" hidden="1">
      <c r="B1453" s="10" t="s">
        <v>178</v>
      </c>
      <c r="C1453" s="10"/>
      <c r="D1453" s="10"/>
      <c r="E1453" s="9">
        <v>91321</v>
      </c>
    </row>
    <row r="1454" spans="2:5" hidden="1">
      <c r="B1454" t="s">
        <v>819</v>
      </c>
      <c r="E1454" s="9">
        <v>98637</v>
      </c>
    </row>
    <row r="1455" spans="2:5" hidden="1">
      <c r="B1455" t="s">
        <v>390</v>
      </c>
      <c r="E1455" s="9">
        <v>93691</v>
      </c>
    </row>
    <row r="1456" spans="2:5" hidden="1">
      <c r="B1456" s="10" t="s">
        <v>179</v>
      </c>
      <c r="C1456" s="10"/>
      <c r="D1456" s="10"/>
      <c r="E1456" s="9">
        <v>91327</v>
      </c>
    </row>
    <row r="1457" spans="2:5" hidden="1">
      <c r="B1457" t="s">
        <v>475</v>
      </c>
      <c r="E1457" s="9">
        <v>94621</v>
      </c>
    </row>
    <row r="1458" spans="2:5" hidden="1">
      <c r="B1458" s="10" t="s">
        <v>235</v>
      </c>
      <c r="C1458" s="10"/>
      <c r="D1458" s="10"/>
      <c r="E1458" s="9">
        <v>92017</v>
      </c>
    </row>
    <row r="1459" spans="2:5" hidden="1">
      <c r="B1459" s="10" t="s">
        <v>234</v>
      </c>
      <c r="C1459" s="10"/>
      <c r="D1459" s="10"/>
      <c r="E1459" s="9">
        <v>92011</v>
      </c>
    </row>
    <row r="1460" spans="2:5" hidden="1">
      <c r="B1460" t="s">
        <v>925</v>
      </c>
      <c r="E1460" s="9">
        <v>99991</v>
      </c>
    </row>
    <row r="1461" spans="2:5" hidden="1">
      <c r="B1461" t="s">
        <v>926</v>
      </c>
      <c r="E1461" s="9">
        <v>99999</v>
      </c>
    </row>
    <row r="1462" spans="2:5" hidden="1">
      <c r="B1462" s="10" t="s">
        <v>299</v>
      </c>
      <c r="C1462" s="10"/>
      <c r="D1462" s="10"/>
      <c r="E1462" s="9">
        <v>92811</v>
      </c>
    </row>
    <row r="1463" spans="2:5" hidden="1">
      <c r="B1463" s="10" t="s">
        <v>233</v>
      </c>
      <c r="C1463" s="10"/>
      <c r="D1463" s="10"/>
      <c r="E1463" s="9">
        <v>92005</v>
      </c>
    </row>
    <row r="1464" spans="2:5" hidden="1">
      <c r="B1464" t="s">
        <v>606</v>
      </c>
      <c r="E1464" s="9">
        <v>96401</v>
      </c>
    </row>
    <row r="1465" spans="2:5" hidden="1">
      <c r="B1465" t="s">
        <v>607</v>
      </c>
      <c r="E1465" s="9">
        <v>96404</v>
      </c>
    </row>
    <row r="1466" spans="2:5" hidden="1">
      <c r="B1466" t="s">
        <v>610</v>
      </c>
      <c r="E1466" s="9">
        <v>96421</v>
      </c>
    </row>
    <row r="1467" spans="2:5" hidden="1">
      <c r="B1467" s="10" t="s">
        <v>271</v>
      </c>
      <c r="C1467" s="10"/>
      <c r="D1467" s="10"/>
      <c r="E1467" s="9">
        <v>92509</v>
      </c>
    </row>
    <row r="1468" spans="2:5" hidden="1">
      <c r="B1468" t="s">
        <v>529</v>
      </c>
      <c r="E1468" s="9">
        <v>95405</v>
      </c>
    </row>
    <row r="1469" spans="2:5" hidden="1">
      <c r="B1469" t="s">
        <v>410</v>
      </c>
      <c r="E1469" s="9">
        <v>94005</v>
      </c>
    </row>
    <row r="1470" spans="2:5" hidden="1">
      <c r="B1470" t="s">
        <v>520</v>
      </c>
      <c r="E1470" s="9">
        <v>95205</v>
      </c>
    </row>
    <row r="1471" spans="2:5" hidden="1">
      <c r="B1471" s="10" t="s">
        <v>269</v>
      </c>
      <c r="C1471" s="10"/>
      <c r="D1471" s="10"/>
      <c r="E1471" s="9">
        <v>92507</v>
      </c>
    </row>
    <row r="1472" spans="2:5" hidden="1">
      <c r="B1472" s="10" t="s">
        <v>272</v>
      </c>
      <c r="C1472" s="10"/>
      <c r="D1472" s="10"/>
      <c r="E1472" s="9">
        <v>92511</v>
      </c>
    </row>
    <row r="1473" spans="2:5" hidden="1">
      <c r="B1473" t="s">
        <v>616</v>
      </c>
      <c r="E1473" s="9">
        <v>96502</v>
      </c>
    </row>
    <row r="1474" spans="2:5" hidden="1">
      <c r="B1474" t="s">
        <v>615</v>
      </c>
      <c r="E1474" s="9">
        <v>96501</v>
      </c>
    </row>
    <row r="1475" spans="2:5" hidden="1">
      <c r="B1475" t="s">
        <v>618</v>
      </c>
      <c r="E1475" s="9">
        <v>96504</v>
      </c>
    </row>
    <row r="1476" spans="2:5" hidden="1">
      <c r="B1476" t="s">
        <v>744</v>
      </c>
      <c r="E1476" s="9">
        <v>97913</v>
      </c>
    </row>
    <row r="1477" spans="2:5" hidden="1">
      <c r="B1477" s="10" t="s">
        <v>80</v>
      </c>
      <c r="C1477" s="10"/>
      <c r="D1477" s="10"/>
      <c r="E1477" s="9">
        <v>90621</v>
      </c>
    </row>
    <row r="1478" spans="2:5" hidden="1">
      <c r="B1478" s="10" t="s">
        <v>198</v>
      </c>
      <c r="C1478" s="10"/>
      <c r="D1478" s="10"/>
      <c r="E1478" s="9">
        <v>91621</v>
      </c>
    </row>
    <row r="1479" spans="2:5" hidden="1">
      <c r="B1479" t="s">
        <v>786</v>
      </c>
      <c r="E1479" s="9">
        <v>98231</v>
      </c>
    </row>
    <row r="1480" spans="2:5" hidden="1">
      <c r="B1480" s="10" t="s">
        <v>223</v>
      </c>
      <c r="C1480" s="10"/>
      <c r="D1480" s="10"/>
      <c r="E1480" s="9">
        <v>91871</v>
      </c>
    </row>
    <row r="1481" spans="2:5" hidden="1">
      <c r="B1481" t="s">
        <v>874</v>
      </c>
      <c r="E1481" s="9">
        <v>99311</v>
      </c>
    </row>
    <row r="1482" spans="2:5" hidden="1">
      <c r="B1482" s="10" t="s">
        <v>128</v>
      </c>
      <c r="C1482" s="10"/>
      <c r="D1482" s="10"/>
      <c r="E1482" s="9">
        <v>91042</v>
      </c>
    </row>
    <row r="1483" spans="2:5" hidden="1">
      <c r="B1483" t="s">
        <v>646</v>
      </c>
      <c r="E1483" s="9">
        <v>96751</v>
      </c>
    </row>
    <row r="1484" spans="2:5" hidden="1">
      <c r="B1484" t="s">
        <v>907</v>
      </c>
      <c r="E1484" s="9">
        <v>99717</v>
      </c>
    </row>
    <row r="1485" spans="2:5" hidden="1">
      <c r="B1485" t="s">
        <v>906</v>
      </c>
      <c r="E1485" s="9">
        <v>99711</v>
      </c>
    </row>
    <row r="1486" spans="2:5" hidden="1">
      <c r="B1486" t="s">
        <v>627</v>
      </c>
      <c r="E1486" s="9">
        <v>96601</v>
      </c>
    </row>
    <row r="1487" spans="2:5" hidden="1">
      <c r="B1487" t="s">
        <v>628</v>
      </c>
      <c r="E1487" s="9">
        <v>96604</v>
      </c>
    </row>
    <row r="1488" spans="2:5" hidden="1">
      <c r="B1488" s="10" t="s">
        <v>118</v>
      </c>
      <c r="C1488" s="10"/>
      <c r="D1488" s="10"/>
      <c r="E1488" s="9">
        <v>91012</v>
      </c>
    </row>
    <row r="1489" spans="2:5" hidden="1">
      <c r="B1489" s="10" t="s">
        <v>61</v>
      </c>
      <c r="C1489" s="10"/>
      <c r="D1489" s="10"/>
      <c r="E1489" s="9">
        <v>90305</v>
      </c>
    </row>
    <row r="1490" spans="2:5" hidden="1">
      <c r="B1490" t="s">
        <v>803</v>
      </c>
      <c r="E1490" s="9">
        <v>98427</v>
      </c>
    </row>
    <row r="1491" spans="2:5" hidden="1">
      <c r="B1491" t="s">
        <v>802</v>
      </c>
      <c r="E1491" s="9">
        <v>98421</v>
      </c>
    </row>
    <row r="1492" spans="2:5" hidden="1">
      <c r="B1492" t="s">
        <v>554</v>
      </c>
      <c r="E1492" s="9">
        <v>95821</v>
      </c>
    </row>
    <row r="1493" spans="2:5" hidden="1">
      <c r="B1493" s="10" t="s">
        <v>125</v>
      </c>
      <c r="C1493" s="10"/>
      <c r="D1493" s="10"/>
      <c r="E1493" s="9">
        <v>91027</v>
      </c>
    </row>
    <row r="1494" spans="2:5" hidden="1">
      <c r="B1494" s="10" t="s">
        <v>122</v>
      </c>
      <c r="C1494" s="10"/>
      <c r="D1494" s="10"/>
      <c r="E1494" s="9">
        <v>91021</v>
      </c>
    </row>
    <row r="1495" spans="2:5" hidden="1">
      <c r="B1495" t="s">
        <v>427</v>
      </c>
      <c r="E1495" s="9">
        <v>94161</v>
      </c>
    </row>
    <row r="1496" spans="2:5" hidden="1">
      <c r="B1496" t="s">
        <v>805</v>
      </c>
      <c r="E1496" s="9">
        <v>98441</v>
      </c>
    </row>
    <row r="1497" spans="2:5" hidden="1">
      <c r="B1497" s="10" t="s">
        <v>133</v>
      </c>
      <c r="C1497" s="10"/>
      <c r="D1497" s="10"/>
      <c r="E1497" s="9">
        <v>91067</v>
      </c>
    </row>
    <row r="1498" spans="2:5" hidden="1">
      <c r="B1498" s="10" t="s">
        <v>132</v>
      </c>
      <c r="C1498" s="10"/>
      <c r="D1498" s="10"/>
      <c r="E1498" s="9">
        <v>91061</v>
      </c>
    </row>
    <row r="1499" spans="2:5" hidden="1">
      <c r="B1499" t="s">
        <v>483</v>
      </c>
      <c r="E1499" s="9">
        <v>94812</v>
      </c>
    </row>
    <row r="1500" spans="2:5" hidden="1">
      <c r="B1500" t="s">
        <v>563</v>
      </c>
      <c r="E1500" s="9">
        <v>95921</v>
      </c>
    </row>
    <row r="1501" spans="2:5" hidden="1">
      <c r="B1501" t="s">
        <v>638</v>
      </c>
      <c r="E1501" s="9">
        <v>96701</v>
      </c>
    </row>
    <row r="1502" spans="2:5" hidden="1">
      <c r="B1502" t="s">
        <v>639</v>
      </c>
      <c r="E1502" s="9">
        <v>96704</v>
      </c>
    </row>
    <row r="1503" spans="2:5" hidden="1">
      <c r="B1503" t="s">
        <v>640</v>
      </c>
      <c r="E1503" s="9">
        <v>96708</v>
      </c>
    </row>
    <row r="1504" spans="2:5" hidden="1">
      <c r="B1504" t="s">
        <v>647</v>
      </c>
      <c r="E1504" s="9">
        <v>96801</v>
      </c>
    </row>
    <row r="1505" spans="2:5" hidden="1">
      <c r="B1505" t="s">
        <v>648</v>
      </c>
      <c r="E1505" s="9">
        <v>96804</v>
      </c>
    </row>
    <row r="1506" spans="2:5" hidden="1">
      <c r="B1506" t="s">
        <v>649</v>
      </c>
      <c r="E1506" s="9">
        <v>96808</v>
      </c>
    </row>
    <row r="1507" spans="2:5" hidden="1">
      <c r="B1507" t="s">
        <v>655</v>
      </c>
      <c r="E1507" s="9">
        <v>96912</v>
      </c>
    </row>
    <row r="1508" spans="2:5" hidden="1">
      <c r="B1508" t="s">
        <v>403</v>
      </c>
      <c r="E1508" s="9">
        <v>93913</v>
      </c>
    </row>
    <row r="1509" spans="2:5" hidden="1">
      <c r="B1509" t="s">
        <v>402</v>
      </c>
      <c r="E1509" s="9">
        <v>93911</v>
      </c>
    </row>
    <row r="1510" spans="2:5" hidden="1">
      <c r="B1510" t="s">
        <v>653</v>
      </c>
      <c r="E1510" s="9">
        <v>96901</v>
      </c>
    </row>
    <row r="1511" spans="2:5" hidden="1">
      <c r="B1511" t="s">
        <v>333</v>
      </c>
      <c r="E1511" s="9">
        <v>93202</v>
      </c>
    </row>
    <row r="1512" spans="2:5" hidden="1">
      <c r="B1512" s="10" t="s">
        <v>43</v>
      </c>
      <c r="C1512" s="10"/>
      <c r="D1512" s="10"/>
      <c r="E1512" s="9">
        <v>90096</v>
      </c>
    </row>
    <row r="1513" spans="2:5" hidden="1">
      <c r="B1513" t="s">
        <v>657</v>
      </c>
      <c r="E1513" s="9">
        <v>97001</v>
      </c>
    </row>
    <row r="1514" spans="2:5" hidden="1">
      <c r="B1514" t="s">
        <v>659</v>
      </c>
      <c r="E1514" s="9">
        <v>97004</v>
      </c>
    </row>
    <row r="1515" spans="2:5" hidden="1">
      <c r="B1515" t="s">
        <v>658</v>
      </c>
      <c r="E1515" s="9">
        <v>97002</v>
      </c>
    </row>
    <row r="1516" spans="2:5" hidden="1">
      <c r="B1516" t="s">
        <v>666</v>
      </c>
      <c r="E1516" s="9">
        <v>97015</v>
      </c>
    </row>
    <row r="1517" spans="2:5" hidden="1">
      <c r="B1517" s="10" t="s">
        <v>69</v>
      </c>
      <c r="C1517" s="10"/>
      <c r="D1517" s="10"/>
      <c r="E1517" s="9">
        <v>90441</v>
      </c>
    </row>
    <row r="1518" spans="2:5" hidden="1">
      <c r="B1518" t="s">
        <v>738</v>
      </c>
      <c r="E1518" s="9">
        <v>97853</v>
      </c>
    </row>
    <row r="1519" spans="2:5" hidden="1">
      <c r="B1519" t="s">
        <v>737</v>
      </c>
      <c r="E1519" s="9">
        <v>97851</v>
      </c>
    </row>
    <row r="1520" spans="2:5" hidden="1">
      <c r="B1520" t="s">
        <v>668</v>
      </c>
      <c r="E1520" s="9">
        <v>97101</v>
      </c>
    </row>
    <row r="1521" spans="2:5" hidden="1">
      <c r="B1521" t="s">
        <v>669</v>
      </c>
      <c r="E1521" s="9">
        <v>97104</v>
      </c>
    </row>
    <row r="1522" spans="2:5" hidden="1">
      <c r="B1522" t="s">
        <v>673</v>
      </c>
      <c r="E1522" s="9">
        <v>97201</v>
      </c>
    </row>
    <row r="1523" spans="2:5" hidden="1">
      <c r="B1523" t="s">
        <v>678</v>
      </c>
      <c r="E1523" s="9">
        <v>97301</v>
      </c>
    </row>
    <row r="1524" spans="2:5" hidden="1">
      <c r="B1524" t="s">
        <v>679</v>
      </c>
      <c r="E1524" s="9">
        <v>97304</v>
      </c>
    </row>
    <row r="1525" spans="2:5" hidden="1">
      <c r="B1525" t="s">
        <v>878</v>
      </c>
      <c r="E1525" s="9">
        <v>99405</v>
      </c>
    </row>
    <row r="1526" spans="2:5" hidden="1">
      <c r="B1526" s="10" t="s">
        <v>37</v>
      </c>
      <c r="C1526" s="10"/>
      <c r="D1526" s="10"/>
      <c r="E1526" s="9">
        <v>72265</v>
      </c>
    </row>
    <row r="1527" spans="2:5" hidden="1">
      <c r="B1527" t="s">
        <v>353</v>
      </c>
      <c r="E1527" s="9">
        <v>93406</v>
      </c>
    </row>
    <row r="1528" spans="2:5" hidden="1">
      <c r="B1528" t="s">
        <v>419</v>
      </c>
      <c r="E1528" s="9">
        <v>94112</v>
      </c>
    </row>
    <row r="1529" spans="2:5" hidden="1">
      <c r="B1529" t="s">
        <v>902</v>
      </c>
      <c r="E1529" s="9">
        <v>99651</v>
      </c>
    </row>
    <row r="1530" spans="2:5" hidden="1">
      <c r="B1530" t="s">
        <v>813</v>
      </c>
      <c r="E1530" s="9">
        <v>98607</v>
      </c>
    </row>
    <row r="1531" spans="2:5" hidden="1">
      <c r="B1531" t="s">
        <v>815</v>
      </c>
      <c r="E1531" s="9">
        <v>98611</v>
      </c>
    </row>
    <row r="1532" spans="2:5" hidden="1">
      <c r="B1532" s="10" t="s">
        <v>201</v>
      </c>
      <c r="C1532" s="10"/>
      <c r="D1532" s="10"/>
      <c r="E1532" s="9">
        <v>91641</v>
      </c>
    </row>
    <row r="1533" spans="2:5" hidden="1">
      <c r="B1533" t="s">
        <v>514</v>
      </c>
      <c r="E1533" s="9">
        <v>95161</v>
      </c>
    </row>
    <row r="1534" spans="2:5" hidden="1">
      <c r="B1534" t="s">
        <v>602</v>
      </c>
      <c r="E1534" s="9">
        <v>96361</v>
      </c>
    </row>
    <row r="1535" spans="2:5" hidden="1">
      <c r="B1535" t="s">
        <v>416</v>
      </c>
      <c r="E1535" s="9">
        <v>94108</v>
      </c>
    </row>
    <row r="1536" spans="2:5" hidden="1">
      <c r="B1536" t="s">
        <v>601</v>
      </c>
      <c r="E1536" s="9">
        <v>96351</v>
      </c>
    </row>
    <row r="1537" spans="2:5" hidden="1">
      <c r="B1537" t="s">
        <v>347</v>
      </c>
      <c r="E1537" s="9">
        <v>93331</v>
      </c>
    </row>
    <row r="1538" spans="2:5" hidden="1">
      <c r="B1538" t="s">
        <v>573</v>
      </c>
      <c r="E1538" s="9">
        <v>96021</v>
      </c>
    </row>
    <row r="1539" spans="2:5" hidden="1">
      <c r="B1539" t="s">
        <v>534</v>
      </c>
      <c r="E1539" s="9">
        <v>95421</v>
      </c>
    </row>
    <row r="1540" spans="2:5" hidden="1">
      <c r="B1540" t="s">
        <v>681</v>
      </c>
      <c r="E1540" s="9">
        <v>97401</v>
      </c>
    </row>
    <row r="1541" spans="2:5" hidden="1">
      <c r="B1541" t="s">
        <v>683</v>
      </c>
      <c r="E1541" s="9">
        <v>97404</v>
      </c>
    </row>
    <row r="1542" spans="2:5" hidden="1">
      <c r="B1542" t="s">
        <v>682</v>
      </c>
      <c r="E1542" s="9">
        <v>97402</v>
      </c>
    </row>
    <row r="1543" spans="2:5" hidden="1">
      <c r="B1543" s="10" t="s">
        <v>231</v>
      </c>
      <c r="C1543" s="10"/>
      <c r="D1543" s="10"/>
      <c r="E1543" s="9">
        <v>91921</v>
      </c>
    </row>
    <row r="1544" spans="2:5" hidden="1">
      <c r="B1544" t="s">
        <v>560</v>
      </c>
      <c r="E1544" s="9">
        <v>95908</v>
      </c>
    </row>
    <row r="1545" spans="2:5" hidden="1">
      <c r="B1545" t="s">
        <v>880</v>
      </c>
      <c r="E1545" s="9">
        <v>99413</v>
      </c>
    </row>
    <row r="1546" spans="2:5" hidden="1">
      <c r="B1546" t="s">
        <v>879</v>
      </c>
      <c r="E1546" s="9">
        <v>99411</v>
      </c>
    </row>
    <row r="1547" spans="2:5" hidden="1">
      <c r="B1547" t="s">
        <v>699</v>
      </c>
      <c r="E1547" s="9">
        <v>97501</v>
      </c>
    </row>
    <row r="1548" spans="2:5" hidden="1">
      <c r="B1548" s="10" t="s">
        <v>68</v>
      </c>
      <c r="C1548" s="10"/>
      <c r="D1548" s="10"/>
      <c r="E1548" s="9">
        <v>90431</v>
      </c>
    </row>
    <row r="1549" spans="2:5" hidden="1">
      <c r="B1549" t="s">
        <v>521</v>
      </c>
      <c r="E1549" s="9">
        <v>95211</v>
      </c>
    </row>
    <row r="1550" spans="2:5" hidden="1">
      <c r="B1550" t="s">
        <v>516</v>
      </c>
      <c r="E1550" s="9">
        <v>95181</v>
      </c>
    </row>
    <row r="1551" spans="2:5" hidden="1">
      <c r="B1551" t="s">
        <v>350</v>
      </c>
      <c r="E1551" s="9">
        <v>93351</v>
      </c>
    </row>
    <row r="1552" spans="2:5" hidden="1">
      <c r="B1552" t="s">
        <v>480</v>
      </c>
      <c r="E1552" s="9">
        <v>94711</v>
      </c>
    </row>
    <row r="1553" spans="2:5" hidden="1">
      <c r="B1553" t="s">
        <v>860</v>
      </c>
      <c r="E1553" s="9">
        <v>99213</v>
      </c>
    </row>
    <row r="1554" spans="2:5" hidden="1">
      <c r="B1554" t="s">
        <v>858</v>
      </c>
      <c r="E1554" s="9">
        <v>99211</v>
      </c>
    </row>
    <row r="1555" spans="2:5" hidden="1">
      <c r="B1555" t="s">
        <v>861</v>
      </c>
      <c r="E1555" s="9">
        <v>99218</v>
      </c>
    </row>
    <row r="1556" spans="2:5" hidden="1">
      <c r="B1556" t="s">
        <v>712</v>
      </c>
      <c r="E1556" s="9">
        <v>97641</v>
      </c>
    </row>
    <row r="1557" spans="2:5" hidden="1">
      <c r="B1557" t="s">
        <v>709</v>
      </c>
      <c r="E1557" s="9">
        <v>97627</v>
      </c>
    </row>
    <row r="1558" spans="2:5" hidden="1">
      <c r="B1558" t="s">
        <v>708</v>
      </c>
      <c r="E1558" s="9">
        <v>97623</v>
      </c>
    </row>
    <row r="1559" spans="2:5" hidden="1">
      <c r="B1559" t="s">
        <v>707</v>
      </c>
      <c r="E1559" s="9">
        <v>97621</v>
      </c>
    </row>
    <row r="1560" spans="2:5" hidden="1">
      <c r="B1560" t="s">
        <v>703</v>
      </c>
      <c r="E1560" s="9">
        <v>97601</v>
      </c>
    </row>
    <row r="1561" spans="2:5" hidden="1">
      <c r="B1561" t="s">
        <v>389</v>
      </c>
      <c r="E1561" s="9">
        <v>93681</v>
      </c>
    </row>
    <row r="1562" spans="2:5" hidden="1">
      <c r="B1562" t="s">
        <v>741</v>
      </c>
      <c r="E1562" s="9">
        <v>97877</v>
      </c>
    </row>
    <row r="1563" spans="2:5" hidden="1">
      <c r="B1563" t="s">
        <v>740</v>
      </c>
      <c r="E1563" s="9">
        <v>97871</v>
      </c>
    </row>
    <row r="1564" spans="2:5" hidden="1">
      <c r="B1564" t="s">
        <v>884</v>
      </c>
      <c r="E1564" s="9">
        <v>99502</v>
      </c>
    </row>
    <row r="1565" spans="2:5" hidden="1">
      <c r="B1565" t="s">
        <v>342</v>
      </c>
      <c r="E1565" s="9">
        <v>93309</v>
      </c>
    </row>
    <row r="1566" spans="2:5" hidden="1">
      <c r="B1566" s="10" t="s">
        <v>282</v>
      </c>
      <c r="C1566" s="10"/>
      <c r="D1566" s="10"/>
      <c r="E1566" s="9">
        <v>92607</v>
      </c>
    </row>
    <row r="1567" spans="2:5" hidden="1">
      <c r="B1567" t="s">
        <v>745</v>
      </c>
      <c r="E1567" s="9">
        <v>97917</v>
      </c>
    </row>
    <row r="1568" spans="2:5" hidden="1">
      <c r="B1568" t="s">
        <v>743</v>
      </c>
      <c r="E1568" s="9">
        <v>97911</v>
      </c>
    </row>
    <row r="1569" spans="2:5" hidden="1">
      <c r="B1569" t="s">
        <v>629</v>
      </c>
      <c r="E1569" s="9">
        <v>96611</v>
      </c>
    </row>
    <row r="1570" spans="2:5" hidden="1">
      <c r="B1570" t="s">
        <v>645</v>
      </c>
      <c r="E1570" s="9">
        <v>96741</v>
      </c>
    </row>
    <row r="1571" spans="2:5" hidden="1">
      <c r="B1571" t="s">
        <v>715</v>
      </c>
      <c r="E1571" s="9">
        <v>97701</v>
      </c>
    </row>
    <row r="1572" spans="2:5" hidden="1">
      <c r="B1572" s="10" t="s">
        <v>275</v>
      </c>
      <c r="C1572" s="10"/>
      <c r="D1572" s="10"/>
      <c r="E1572" s="9">
        <v>92541</v>
      </c>
    </row>
    <row r="1573" spans="2:5" hidden="1">
      <c r="B1573" t="s">
        <v>434</v>
      </c>
      <c r="E1573" s="9">
        <v>94209</v>
      </c>
    </row>
    <row r="1574" spans="2:5" hidden="1">
      <c r="B1574" t="s">
        <v>436</v>
      </c>
      <c r="E1574" s="9">
        <v>94221</v>
      </c>
    </row>
    <row r="1575" spans="2:5" hidden="1">
      <c r="B1575" t="s">
        <v>600</v>
      </c>
      <c r="E1575" s="9">
        <v>96341</v>
      </c>
    </row>
    <row r="1576" spans="2:5" hidden="1">
      <c r="B1576" t="s">
        <v>396</v>
      </c>
      <c r="E1576" s="9">
        <v>93821</v>
      </c>
    </row>
    <row r="1577" spans="2:5" hidden="1">
      <c r="B1577" t="s">
        <v>558</v>
      </c>
      <c r="E1577" s="9">
        <v>95853</v>
      </c>
    </row>
    <row r="1578" spans="2:5" hidden="1">
      <c r="B1578" t="s">
        <v>557</v>
      </c>
      <c r="E1578" s="9">
        <v>95851</v>
      </c>
    </row>
    <row r="1579" spans="2:5" hidden="1">
      <c r="B1579" t="s">
        <v>723</v>
      </c>
      <c r="E1579" s="9">
        <v>97801</v>
      </c>
    </row>
    <row r="1580" spans="2:5" hidden="1">
      <c r="B1580" t="s">
        <v>725</v>
      </c>
      <c r="E1580" s="9">
        <v>97803</v>
      </c>
    </row>
    <row r="1581" spans="2:5" hidden="1">
      <c r="B1581" t="s">
        <v>726</v>
      </c>
      <c r="E1581" s="9">
        <v>97805</v>
      </c>
    </row>
    <row r="1582" spans="2:5" hidden="1">
      <c r="B1582" t="s">
        <v>721</v>
      </c>
      <c r="E1582" s="9">
        <v>97727</v>
      </c>
    </row>
    <row r="1583" spans="2:5" hidden="1">
      <c r="B1583" t="s">
        <v>742</v>
      </c>
      <c r="E1583" s="9">
        <v>97901</v>
      </c>
    </row>
    <row r="1584" spans="2:5" hidden="1">
      <c r="B1584" t="s">
        <v>718</v>
      </c>
      <c r="E1584" s="9">
        <v>97713</v>
      </c>
    </row>
    <row r="1585" spans="2:5" hidden="1">
      <c r="B1585" t="s">
        <v>717</v>
      </c>
      <c r="E1585" s="9">
        <v>97711</v>
      </c>
    </row>
    <row r="1586" spans="2:5" hidden="1">
      <c r="B1586" t="s">
        <v>766</v>
      </c>
      <c r="E1586" s="9">
        <v>98071</v>
      </c>
    </row>
    <row r="1587" spans="2:5" hidden="1">
      <c r="B1587" t="s">
        <v>348</v>
      </c>
      <c r="E1587" s="9">
        <v>93333</v>
      </c>
    </row>
    <row r="1588" spans="2:5" hidden="1">
      <c r="B1588" t="s">
        <v>345</v>
      </c>
      <c r="E1588" s="9">
        <v>93321</v>
      </c>
    </row>
    <row r="1589" spans="2:5" hidden="1">
      <c r="B1589" t="s">
        <v>346</v>
      </c>
      <c r="E1589" s="9">
        <v>93323</v>
      </c>
    </row>
    <row r="1590" spans="2:5" hidden="1">
      <c r="B1590" t="s">
        <v>852</v>
      </c>
      <c r="E1590" s="9">
        <v>99203</v>
      </c>
    </row>
    <row r="1591" spans="2:5" hidden="1">
      <c r="B1591" t="s">
        <v>881</v>
      </c>
      <c r="E1591" s="9">
        <v>99421</v>
      </c>
    </row>
    <row r="1592" spans="2:5" hidden="1">
      <c r="B1592" t="s">
        <v>328</v>
      </c>
      <c r="E1592" s="9">
        <v>93161</v>
      </c>
    </row>
    <row r="1593" spans="2:5" hidden="1">
      <c r="B1593" t="s">
        <v>787</v>
      </c>
      <c r="E1593" s="9">
        <v>98237</v>
      </c>
    </row>
    <row r="1594" spans="2:5" hidden="1">
      <c r="B1594" t="s">
        <v>790</v>
      </c>
      <c r="E1594" s="9">
        <v>98261</v>
      </c>
    </row>
    <row r="1595" spans="2:5" hidden="1">
      <c r="B1595" t="s">
        <v>753</v>
      </c>
      <c r="E1595" s="9">
        <v>98001</v>
      </c>
    </row>
    <row r="1596" spans="2:5" hidden="1">
      <c r="B1596" t="s">
        <v>756</v>
      </c>
      <c r="E1596" s="9">
        <v>98004</v>
      </c>
    </row>
    <row r="1597" spans="2:5" hidden="1">
      <c r="B1597" t="s">
        <v>755</v>
      </c>
      <c r="E1597" s="9">
        <v>98003</v>
      </c>
    </row>
    <row r="1598" spans="2:5" hidden="1">
      <c r="B1598" t="s">
        <v>754</v>
      </c>
      <c r="E1598" s="9">
        <v>98002</v>
      </c>
    </row>
    <row r="1599" spans="2:5" hidden="1">
      <c r="B1599" t="s">
        <v>757</v>
      </c>
      <c r="E1599" s="9">
        <v>98008</v>
      </c>
    </row>
    <row r="1600" spans="2:5" hidden="1">
      <c r="B1600" t="s">
        <v>739</v>
      </c>
      <c r="E1600" s="9">
        <v>97861</v>
      </c>
    </row>
    <row r="1601" spans="2:5" hidden="1">
      <c r="B1601" t="s">
        <v>680</v>
      </c>
      <c r="E1601" s="9">
        <v>97311</v>
      </c>
    </row>
    <row r="1602" spans="2:5" hidden="1">
      <c r="B1602" t="s">
        <v>359</v>
      </c>
      <c r="E1602" s="9">
        <v>93431</v>
      </c>
    </row>
    <row r="1603" spans="2:5" hidden="1">
      <c r="B1603" s="10" t="s">
        <v>164</v>
      </c>
      <c r="C1603" s="10"/>
      <c r="D1603" s="10"/>
      <c r="E1603" s="9">
        <v>91214</v>
      </c>
    </row>
    <row r="1604" spans="2:5" hidden="1">
      <c r="B1604" t="s">
        <v>769</v>
      </c>
      <c r="E1604" s="9">
        <v>98101</v>
      </c>
    </row>
    <row r="1605" spans="2:5" hidden="1">
      <c r="B1605" t="s">
        <v>771</v>
      </c>
      <c r="E1605" s="9">
        <v>98103</v>
      </c>
    </row>
    <row r="1606" spans="2:5" hidden="1">
      <c r="B1606" t="s">
        <v>779</v>
      </c>
      <c r="E1606" s="9">
        <v>98147</v>
      </c>
    </row>
    <row r="1607" spans="2:5" hidden="1">
      <c r="B1607" t="s">
        <v>778</v>
      </c>
      <c r="E1607" s="9">
        <v>98141</v>
      </c>
    </row>
    <row r="1608" spans="2:5" hidden="1">
      <c r="B1608" t="s">
        <v>733</v>
      </c>
      <c r="E1608" s="9">
        <v>97837</v>
      </c>
    </row>
    <row r="1609" spans="2:5" hidden="1">
      <c r="B1609" t="s">
        <v>785</v>
      </c>
      <c r="E1609" s="9">
        <v>98221</v>
      </c>
    </row>
    <row r="1610" spans="2:5" hidden="1">
      <c r="B1610" t="s">
        <v>759</v>
      </c>
      <c r="E1610" s="9">
        <v>98013</v>
      </c>
    </row>
    <row r="1611" spans="2:5" hidden="1">
      <c r="B1611" t="s">
        <v>758</v>
      </c>
      <c r="E1611" s="9">
        <v>98011</v>
      </c>
    </row>
    <row r="1612" spans="2:5" hidden="1">
      <c r="B1612" t="s">
        <v>702</v>
      </c>
      <c r="E1612" s="9">
        <v>97531</v>
      </c>
    </row>
    <row r="1613" spans="2:5" hidden="1">
      <c r="B1613" t="s">
        <v>781</v>
      </c>
      <c r="E1613" s="9">
        <v>98201</v>
      </c>
    </row>
    <row r="1614" spans="2:5" hidden="1">
      <c r="B1614" t="s">
        <v>716</v>
      </c>
      <c r="E1614" s="9">
        <v>97705</v>
      </c>
    </row>
    <row r="1615" spans="2:5" hidden="1">
      <c r="B1615" t="s">
        <v>525</v>
      </c>
      <c r="E1615" s="9">
        <v>95317</v>
      </c>
    </row>
    <row r="1616" spans="2:5" hidden="1">
      <c r="B1616" t="s">
        <v>524</v>
      </c>
      <c r="E1616" s="9">
        <v>95311</v>
      </c>
    </row>
    <row r="1617" spans="2:5" hidden="1">
      <c r="B1617" s="10" t="s">
        <v>185</v>
      </c>
      <c r="C1617" s="10"/>
      <c r="D1617" s="10"/>
      <c r="E1617" s="9">
        <v>91421</v>
      </c>
    </row>
    <row r="1618" spans="2:5" hidden="1">
      <c r="B1618" t="s">
        <v>792</v>
      </c>
      <c r="E1618" s="9">
        <v>98301</v>
      </c>
    </row>
    <row r="1619" spans="2:5" hidden="1">
      <c r="B1619" t="s">
        <v>793</v>
      </c>
      <c r="E1619" s="9">
        <v>98304</v>
      </c>
    </row>
    <row r="1620" spans="2:5" hidden="1">
      <c r="B1620" t="s">
        <v>438</v>
      </c>
      <c r="E1620" s="9">
        <v>94241</v>
      </c>
    </row>
    <row r="1621" spans="2:5" hidden="1">
      <c r="B1621" t="s">
        <v>637</v>
      </c>
      <c r="E1621" s="9">
        <v>96681</v>
      </c>
    </row>
    <row r="1622" spans="2:5" hidden="1">
      <c r="B1622" t="s">
        <v>510</v>
      </c>
      <c r="E1622" s="9">
        <v>95123</v>
      </c>
    </row>
    <row r="1623" spans="2:5" hidden="1">
      <c r="B1623" t="s">
        <v>508</v>
      </c>
      <c r="E1623" s="9">
        <v>95121</v>
      </c>
    </row>
    <row r="1624" spans="2:5" hidden="1">
      <c r="B1624" t="s">
        <v>890</v>
      </c>
      <c r="E1624" s="9">
        <v>99531</v>
      </c>
    </row>
    <row r="1625" spans="2:5" hidden="1">
      <c r="B1625" t="s">
        <v>636</v>
      </c>
      <c r="E1625" s="9">
        <v>96671</v>
      </c>
    </row>
    <row r="1626" spans="2:5" hidden="1">
      <c r="B1626" s="10" t="s">
        <v>131</v>
      </c>
      <c r="C1626" s="10"/>
      <c r="D1626" s="10"/>
      <c r="E1626" s="9">
        <v>91057</v>
      </c>
    </row>
    <row r="1627" spans="2:5" hidden="1">
      <c r="B1627" s="10" t="s">
        <v>136</v>
      </c>
      <c r="C1627" s="10"/>
      <c r="D1627" s="10"/>
      <c r="E1627" s="9">
        <v>91081</v>
      </c>
    </row>
    <row r="1628" spans="2:5" hidden="1">
      <c r="B1628" t="s">
        <v>614</v>
      </c>
      <c r="E1628" s="9">
        <v>96461</v>
      </c>
    </row>
    <row r="1629" spans="2:5" hidden="1">
      <c r="B1629" s="10" t="s">
        <v>246</v>
      </c>
      <c r="C1629" s="10"/>
      <c r="D1629" s="10"/>
      <c r="E1629" s="9">
        <v>92317</v>
      </c>
    </row>
    <row r="1630" spans="2:5" hidden="1">
      <c r="B1630" s="10" t="s">
        <v>245</v>
      </c>
      <c r="C1630" s="10"/>
      <c r="D1630" s="10"/>
      <c r="E1630" s="9">
        <v>92311</v>
      </c>
    </row>
    <row r="1631" spans="2:5" hidden="1">
      <c r="B1631" t="s">
        <v>684</v>
      </c>
      <c r="E1631" s="9">
        <v>97405</v>
      </c>
    </row>
    <row r="1632" spans="2:5" hidden="1">
      <c r="B1632" s="10" t="s">
        <v>230</v>
      </c>
      <c r="C1632" s="10"/>
      <c r="D1632" s="10"/>
      <c r="E1632" s="9">
        <v>91917</v>
      </c>
    </row>
    <row r="1633" spans="2:5" hidden="1">
      <c r="B1633" s="10" t="s">
        <v>229</v>
      </c>
      <c r="C1633" s="10"/>
      <c r="D1633" s="10"/>
      <c r="E1633" s="9">
        <v>91911</v>
      </c>
    </row>
    <row r="1634" spans="2:5" hidden="1">
      <c r="B1634" t="s">
        <v>697</v>
      </c>
      <c r="E1634" s="9">
        <v>97481</v>
      </c>
    </row>
    <row r="1635" spans="2:5" hidden="1">
      <c r="B1635" s="10" t="s">
        <v>150</v>
      </c>
      <c r="C1635" s="10"/>
      <c r="D1635" s="10"/>
      <c r="E1635" s="9">
        <v>91138</v>
      </c>
    </row>
    <row r="1636" spans="2:5" hidden="1">
      <c r="B1636" t="s">
        <v>507</v>
      </c>
      <c r="E1636" s="9">
        <v>95113</v>
      </c>
    </row>
    <row r="1637" spans="2:5" hidden="1">
      <c r="B1637" t="s">
        <v>506</v>
      </c>
      <c r="E1637" s="9">
        <v>95111</v>
      </c>
    </row>
    <row r="1638" spans="2:5" hidden="1">
      <c r="B1638" t="s">
        <v>497</v>
      </c>
      <c r="E1638" s="9">
        <v>95009</v>
      </c>
    </row>
    <row r="1639" spans="2:5" hidden="1">
      <c r="B1639" t="s">
        <v>412</v>
      </c>
      <c r="E1639" s="9">
        <v>94021</v>
      </c>
    </row>
    <row r="1640" spans="2:5" hidden="1">
      <c r="B1640" t="s">
        <v>401</v>
      </c>
      <c r="E1640" s="9">
        <v>93910</v>
      </c>
    </row>
    <row r="1641" spans="2:5" hidden="1">
      <c r="B1641" s="10" t="s">
        <v>104</v>
      </c>
      <c r="C1641" s="10"/>
      <c r="D1641" s="10"/>
      <c r="E1641" s="9">
        <v>90918</v>
      </c>
    </row>
    <row r="1642" spans="2:5" hidden="1">
      <c r="B1642" t="s">
        <v>596</v>
      </c>
      <c r="E1642" s="9">
        <v>96311</v>
      </c>
    </row>
    <row r="1643" spans="2:5" hidden="1">
      <c r="B1643" s="10" t="s">
        <v>302</v>
      </c>
      <c r="C1643" s="10"/>
      <c r="D1643" s="10"/>
      <c r="E1643" s="9">
        <v>92841</v>
      </c>
    </row>
    <row r="1644" spans="2:5" hidden="1">
      <c r="B1644" t="s">
        <v>895</v>
      </c>
      <c r="E1644" s="9">
        <v>99609</v>
      </c>
    </row>
    <row r="1645" spans="2:5" hidden="1">
      <c r="B1645" s="10" t="s">
        <v>120</v>
      </c>
      <c r="C1645" s="10"/>
      <c r="D1645" s="10"/>
      <c r="E1645" s="9">
        <v>91017</v>
      </c>
    </row>
    <row r="1646" spans="2:5" hidden="1">
      <c r="B1646" s="10" t="s">
        <v>117</v>
      </c>
      <c r="C1646" s="10"/>
      <c r="D1646" s="10"/>
      <c r="E1646" s="9">
        <v>91011</v>
      </c>
    </row>
    <row r="1647" spans="2:5" hidden="1">
      <c r="B1647" t="s">
        <v>496</v>
      </c>
      <c r="E1647" s="9">
        <v>95008</v>
      </c>
    </row>
    <row r="1648" spans="2:5" hidden="1">
      <c r="B1648" s="10" t="s">
        <v>62</v>
      </c>
      <c r="C1648" s="10"/>
      <c r="D1648" s="10"/>
      <c r="E1648" s="9">
        <v>90307</v>
      </c>
    </row>
    <row r="1649" spans="2:5" hidden="1">
      <c r="B1649" s="10" t="s">
        <v>38</v>
      </c>
      <c r="C1649" s="10"/>
      <c r="D1649" s="10"/>
      <c r="E1649" s="9">
        <v>72657</v>
      </c>
    </row>
    <row r="1650" spans="2:5" hidden="1">
      <c r="B1650" t="s">
        <v>762</v>
      </c>
      <c r="E1650" s="9">
        <v>98031</v>
      </c>
    </row>
    <row r="1651" spans="2:5" hidden="1">
      <c r="B1651" t="s">
        <v>776</v>
      </c>
      <c r="E1651" s="9">
        <v>98121</v>
      </c>
    </row>
    <row r="1652" spans="2:5" hidden="1">
      <c r="B1652" t="s">
        <v>609</v>
      </c>
      <c r="E1652" s="9">
        <v>96411</v>
      </c>
    </row>
    <row r="1653" spans="2:5" hidden="1">
      <c r="B1653" s="10" t="s">
        <v>291</v>
      </c>
      <c r="C1653" s="10"/>
      <c r="D1653" s="10"/>
      <c r="E1653" s="9">
        <v>92661</v>
      </c>
    </row>
    <row r="1654" spans="2:5" hidden="1">
      <c r="B1654" t="s">
        <v>582</v>
      </c>
      <c r="E1654" s="9">
        <v>96111</v>
      </c>
    </row>
    <row r="1655" spans="2:5" hidden="1">
      <c r="B1655" s="10" t="s">
        <v>126</v>
      </c>
      <c r="C1655" s="10"/>
      <c r="D1655" s="10"/>
      <c r="E1655" s="9">
        <v>91032</v>
      </c>
    </row>
    <row r="1656" spans="2:5" hidden="1">
      <c r="B1656" t="s">
        <v>732</v>
      </c>
      <c r="E1656" s="9">
        <v>97831</v>
      </c>
    </row>
    <row r="1657" spans="2:5" hidden="1">
      <c r="B1657" t="s">
        <v>577</v>
      </c>
      <c r="E1657" s="9">
        <v>96061</v>
      </c>
    </row>
    <row r="1658" spans="2:5" hidden="1">
      <c r="B1658" t="s">
        <v>807</v>
      </c>
      <c r="E1658" s="9">
        <v>98481</v>
      </c>
    </row>
    <row r="1659" spans="2:5" hidden="1">
      <c r="B1659" t="s">
        <v>374</v>
      </c>
      <c r="E1659" s="9">
        <v>93602</v>
      </c>
    </row>
    <row r="1660" spans="2:5" hidden="1">
      <c r="B1660" t="s">
        <v>799</v>
      </c>
      <c r="E1660" s="9">
        <v>98401</v>
      </c>
    </row>
    <row r="1661" spans="2:5" hidden="1">
      <c r="B1661" t="s">
        <v>916</v>
      </c>
      <c r="E1661" s="9">
        <v>99821</v>
      </c>
    </row>
    <row r="1662" spans="2:5" hidden="1">
      <c r="B1662" t="s">
        <v>586</v>
      </c>
      <c r="E1662" s="9">
        <v>96211</v>
      </c>
    </row>
    <row r="1663" spans="2:5" hidden="1">
      <c r="B1663" t="s">
        <v>487</v>
      </c>
      <c r="E1663" s="9">
        <v>94917</v>
      </c>
    </row>
    <row r="1664" spans="2:5" hidden="1">
      <c r="B1664" t="s">
        <v>486</v>
      </c>
      <c r="E1664" s="9">
        <v>94911</v>
      </c>
    </row>
    <row r="1665" spans="2:5" hidden="1">
      <c r="B1665" s="10" t="s">
        <v>287</v>
      </c>
      <c r="C1665" s="10"/>
      <c r="D1665" s="10"/>
      <c r="E1665" s="9">
        <v>92621</v>
      </c>
    </row>
    <row r="1666" spans="2:5" hidden="1">
      <c r="B1666" t="s">
        <v>808</v>
      </c>
      <c r="E1666" s="9">
        <v>98501</v>
      </c>
    </row>
    <row r="1667" spans="2:5" hidden="1">
      <c r="B1667" t="s">
        <v>747</v>
      </c>
      <c r="E1667" s="9">
        <v>97931</v>
      </c>
    </row>
    <row r="1668" spans="2:5" hidden="1">
      <c r="B1668" t="s">
        <v>404</v>
      </c>
      <c r="E1668" s="9">
        <v>93914</v>
      </c>
    </row>
    <row r="1669" spans="2:5" hidden="1">
      <c r="B1669" s="10" t="s">
        <v>83</v>
      </c>
      <c r="C1669" s="10"/>
      <c r="D1669" s="10"/>
      <c r="E1669" s="9">
        <v>90651</v>
      </c>
    </row>
    <row r="1670" spans="2:5" hidden="1">
      <c r="B1670" t="s">
        <v>430</v>
      </c>
      <c r="E1670" s="9">
        <v>94172</v>
      </c>
    </row>
    <row r="1671" spans="2:5" hidden="1">
      <c r="B1671" t="s">
        <v>429</v>
      </c>
      <c r="E1671" s="9">
        <v>94171</v>
      </c>
    </row>
    <row r="1672" spans="2:5" hidden="1">
      <c r="B1672" s="10" t="s">
        <v>129</v>
      </c>
      <c r="C1672" s="10"/>
      <c r="D1672" s="10"/>
      <c r="E1672" s="9">
        <v>91047</v>
      </c>
    </row>
    <row r="1673" spans="2:5" hidden="1">
      <c r="B1673" s="10" t="s">
        <v>127</v>
      </c>
      <c r="C1673" s="10"/>
      <c r="D1673" s="10"/>
      <c r="E1673" s="9">
        <v>91041</v>
      </c>
    </row>
    <row r="1674" spans="2:5" hidden="1">
      <c r="B1674" t="s">
        <v>672</v>
      </c>
      <c r="E1674" s="9">
        <v>97131</v>
      </c>
    </row>
    <row r="1675" spans="2:5" hidden="1">
      <c r="B1675" t="s">
        <v>812</v>
      </c>
      <c r="E1675" s="9">
        <v>98601</v>
      </c>
    </row>
    <row r="1676" spans="2:5" hidden="1">
      <c r="B1676" t="s">
        <v>822</v>
      </c>
      <c r="E1676" s="9">
        <v>98701</v>
      </c>
    </row>
    <row r="1677" spans="2:5" hidden="1">
      <c r="B1677" t="s">
        <v>642</v>
      </c>
      <c r="E1677" s="9">
        <v>96721</v>
      </c>
    </row>
    <row r="1678" spans="2:5" hidden="1">
      <c r="B1678" t="s">
        <v>499</v>
      </c>
      <c r="E1678" s="9">
        <v>95017</v>
      </c>
    </row>
    <row r="1679" spans="2:5" hidden="1">
      <c r="B1679" t="s">
        <v>498</v>
      </c>
      <c r="E1679" s="9">
        <v>95011</v>
      </c>
    </row>
    <row r="1680" spans="2:5" hidden="1">
      <c r="B1680" s="10" t="s">
        <v>262</v>
      </c>
      <c r="C1680" s="10"/>
      <c r="D1680" s="10"/>
      <c r="E1680" s="9">
        <v>92451</v>
      </c>
    </row>
    <row r="1681" spans="2:5" hidden="1">
      <c r="B1681" t="s">
        <v>344</v>
      </c>
      <c r="E1681" s="9">
        <v>93317</v>
      </c>
    </row>
    <row r="1682" spans="2:5" hidden="1">
      <c r="B1682" t="s">
        <v>343</v>
      </c>
      <c r="E1682" s="9">
        <v>93311</v>
      </c>
    </row>
    <row r="1683" spans="2:5" hidden="1">
      <c r="B1683" s="10" t="s">
        <v>59</v>
      </c>
      <c r="C1683" s="10"/>
      <c r="D1683" s="10"/>
      <c r="E1683" s="9">
        <v>90211</v>
      </c>
    </row>
    <row r="1684" spans="2:5" hidden="1">
      <c r="B1684" t="s">
        <v>592</v>
      </c>
      <c r="E1684" s="9">
        <v>96302</v>
      </c>
    </row>
    <row r="1685" spans="2:5" hidden="1">
      <c r="B1685" t="s">
        <v>330</v>
      </c>
      <c r="E1685" s="9">
        <v>93181</v>
      </c>
    </row>
    <row r="1686" spans="2:5" hidden="1">
      <c r="B1686" s="10" t="s">
        <v>241</v>
      </c>
      <c r="C1686" s="10"/>
      <c r="D1686" s="10"/>
      <c r="E1686" s="9">
        <v>92113</v>
      </c>
    </row>
    <row r="1687" spans="2:5" hidden="1">
      <c r="B1687" s="10" t="s">
        <v>307</v>
      </c>
      <c r="C1687" s="10"/>
      <c r="D1687" s="10"/>
      <c r="E1687" s="9">
        <v>92913</v>
      </c>
    </row>
    <row r="1688" spans="2:5" hidden="1">
      <c r="B1688" s="10" t="s">
        <v>306</v>
      </c>
      <c r="C1688" s="10"/>
      <c r="D1688" s="10"/>
      <c r="E1688" s="9">
        <v>92911</v>
      </c>
    </row>
    <row r="1689" spans="2:5" hidden="1">
      <c r="B1689" t="s">
        <v>364</v>
      </c>
      <c r="E1689" s="9">
        <v>93471</v>
      </c>
    </row>
    <row r="1690" spans="2:5" hidden="1">
      <c r="B1690" s="10" t="s">
        <v>44</v>
      </c>
      <c r="C1690" s="10"/>
      <c r="D1690" s="10"/>
      <c r="E1690" s="9">
        <v>90098</v>
      </c>
    </row>
    <row r="1691" spans="2:5" hidden="1">
      <c r="B1691" t="s">
        <v>671</v>
      </c>
      <c r="E1691" s="9">
        <v>97121</v>
      </c>
    </row>
    <row r="1692" spans="2:5" hidden="1">
      <c r="B1692" s="10" t="s">
        <v>255</v>
      </c>
      <c r="C1692" s="10"/>
      <c r="D1692" s="10"/>
      <c r="E1692" s="9">
        <v>92414</v>
      </c>
    </row>
    <row r="1693" spans="2:5" hidden="1">
      <c r="B1693" s="10" t="s">
        <v>311</v>
      </c>
      <c r="C1693" s="10"/>
      <c r="D1693" s="10"/>
      <c r="E1693" s="9">
        <v>92941</v>
      </c>
    </row>
    <row r="1694" spans="2:5" hidden="1">
      <c r="B1694" t="s">
        <v>836</v>
      </c>
      <c r="E1694" s="9">
        <v>99022</v>
      </c>
    </row>
    <row r="1695" spans="2:5" hidden="1">
      <c r="B1695" s="10" t="s">
        <v>124</v>
      </c>
      <c r="C1695" s="10"/>
      <c r="D1695" s="10"/>
      <c r="E1695" s="9">
        <v>91026</v>
      </c>
    </row>
    <row r="1696" spans="2:5" hidden="1">
      <c r="B1696" t="s">
        <v>735</v>
      </c>
      <c r="E1696" s="9">
        <v>97841</v>
      </c>
    </row>
    <row r="1697" spans="2:5" hidden="1">
      <c r="B1697" t="s">
        <v>825</v>
      </c>
      <c r="E1697" s="9">
        <v>98801</v>
      </c>
    </row>
    <row r="1698" spans="2:5" hidden="1">
      <c r="B1698" s="10" t="s">
        <v>273</v>
      </c>
      <c r="C1698" s="10"/>
      <c r="D1698" s="10"/>
      <c r="E1698" s="9">
        <v>92521</v>
      </c>
    </row>
    <row r="1699" spans="2:5" hidden="1">
      <c r="B1699" t="s">
        <v>338</v>
      </c>
      <c r="E1699" s="9">
        <v>93219</v>
      </c>
    </row>
    <row r="1700" spans="2:5" hidden="1">
      <c r="B1700" t="s">
        <v>714</v>
      </c>
      <c r="E1700" s="9">
        <v>97661</v>
      </c>
    </row>
    <row r="1701" spans="2:5" hidden="1">
      <c r="B1701" t="s">
        <v>491</v>
      </c>
      <c r="E1701" s="9">
        <v>94931</v>
      </c>
    </row>
    <row r="1702" spans="2:5" hidden="1">
      <c r="B1702" t="s">
        <v>587</v>
      </c>
      <c r="E1702" s="9">
        <v>96221</v>
      </c>
    </row>
    <row r="1703" spans="2:5" hidden="1">
      <c r="B1703" t="s">
        <v>700</v>
      </c>
      <c r="E1703" s="9">
        <v>97511</v>
      </c>
    </row>
    <row r="1704" spans="2:5" hidden="1">
      <c r="B1704" t="s">
        <v>494</v>
      </c>
      <c r="E1704" s="9">
        <v>95002</v>
      </c>
    </row>
    <row r="1705" spans="2:5" hidden="1">
      <c r="B1705" t="s">
        <v>789</v>
      </c>
      <c r="E1705" s="9">
        <v>98251</v>
      </c>
    </row>
    <row r="1706" spans="2:5" hidden="1">
      <c r="B1706" t="s">
        <v>828</v>
      </c>
      <c r="E1706" s="9">
        <v>98901</v>
      </c>
    </row>
    <row r="1707" spans="2:5" hidden="1">
      <c r="B1707" t="s">
        <v>829</v>
      </c>
      <c r="E1707" s="9">
        <v>98904</v>
      </c>
    </row>
    <row r="1708" spans="2:5" hidden="1">
      <c r="B1708" t="s">
        <v>831</v>
      </c>
      <c r="E1708" s="9">
        <v>99001</v>
      </c>
    </row>
    <row r="1709" spans="2:5" hidden="1">
      <c r="B1709" t="s">
        <v>841</v>
      </c>
      <c r="E1709" s="9">
        <v>99061</v>
      </c>
    </row>
    <row r="1710" spans="2:5" hidden="1">
      <c r="B1710" s="10" t="s">
        <v>163</v>
      </c>
      <c r="C1710" s="10"/>
      <c r="D1710" s="10"/>
      <c r="E1710" s="9">
        <v>91213</v>
      </c>
    </row>
    <row r="1711" spans="2:5" hidden="1">
      <c r="B1711" s="10" t="s">
        <v>162</v>
      </c>
      <c r="C1711" s="10"/>
      <c r="D1711" s="10"/>
      <c r="E1711" s="9">
        <v>91211</v>
      </c>
    </row>
    <row r="1712" spans="2:5" hidden="1">
      <c r="B1712" t="s">
        <v>845</v>
      </c>
      <c r="E1712" s="9">
        <v>99101</v>
      </c>
    </row>
    <row r="1713" spans="2:5" hidden="1">
      <c r="B1713" t="s">
        <v>846</v>
      </c>
      <c r="E1713" s="9">
        <v>99104</v>
      </c>
    </row>
    <row r="1714" spans="2:5" hidden="1">
      <c r="B1714" s="10" t="s">
        <v>276</v>
      </c>
      <c r="C1714" s="10"/>
      <c r="D1714" s="10"/>
      <c r="E1714" s="9">
        <v>92551</v>
      </c>
    </row>
    <row r="1715" spans="2:5" hidden="1">
      <c r="B1715" t="s">
        <v>598</v>
      </c>
      <c r="E1715" s="9">
        <v>96321</v>
      </c>
    </row>
    <row r="1716" spans="2:5" hidden="1">
      <c r="B1716" s="10" t="s">
        <v>289</v>
      </c>
      <c r="C1716" s="10"/>
      <c r="D1716" s="10"/>
      <c r="E1716" s="9">
        <v>92641</v>
      </c>
    </row>
    <row r="1717" spans="2:5" hidden="1">
      <c r="B1717" s="10" t="s">
        <v>66</v>
      </c>
      <c r="C1717" s="10"/>
      <c r="D1717" s="10"/>
      <c r="E1717" s="9">
        <v>90417</v>
      </c>
    </row>
    <row r="1718" spans="2:5" hidden="1">
      <c r="B1718" s="10" t="s">
        <v>65</v>
      </c>
      <c r="C1718" s="10"/>
      <c r="D1718" s="10"/>
      <c r="E1718" s="9">
        <v>90413</v>
      </c>
    </row>
    <row r="1719" spans="2:5" hidden="1">
      <c r="B1719" s="10" t="s">
        <v>64</v>
      </c>
      <c r="C1719" s="10"/>
      <c r="D1719" s="10"/>
      <c r="E1719" s="9">
        <v>90411</v>
      </c>
    </row>
    <row r="1720" spans="2:5" hidden="1">
      <c r="B1720" t="s">
        <v>797</v>
      </c>
      <c r="E1720" s="9">
        <v>98321</v>
      </c>
    </row>
    <row r="1721" spans="2:5" hidden="1">
      <c r="B1721" t="s">
        <v>850</v>
      </c>
      <c r="E1721" s="9">
        <v>99201</v>
      </c>
    </row>
    <row r="1722" spans="2:5" hidden="1">
      <c r="B1722" t="s">
        <v>853</v>
      </c>
      <c r="E1722" s="9">
        <v>99204</v>
      </c>
    </row>
    <row r="1723" spans="2:5" hidden="1">
      <c r="B1723" t="s">
        <v>855</v>
      </c>
      <c r="E1723" s="9">
        <v>99207</v>
      </c>
    </row>
    <row r="1724" spans="2:5" hidden="1">
      <c r="B1724" t="s">
        <v>870</v>
      </c>
      <c r="E1724" s="9">
        <v>99281</v>
      </c>
    </row>
    <row r="1725" spans="2:5" hidden="1">
      <c r="B1725" t="s">
        <v>363</v>
      </c>
      <c r="E1725" s="9">
        <v>93461</v>
      </c>
    </row>
    <row r="1726" spans="2:5" hidden="1">
      <c r="B1726" s="10" t="s">
        <v>327</v>
      </c>
      <c r="C1726" s="10"/>
      <c r="D1726" s="10"/>
      <c r="E1726" s="9">
        <v>93157</v>
      </c>
    </row>
    <row r="1727" spans="2:5" hidden="1">
      <c r="B1727" s="10" t="s">
        <v>326</v>
      </c>
      <c r="C1727" s="10"/>
      <c r="D1727" s="10"/>
      <c r="E1727" s="9">
        <v>93151</v>
      </c>
    </row>
    <row r="1728" spans="2:5" hidden="1">
      <c r="B1728" t="s">
        <v>810</v>
      </c>
      <c r="E1728" s="9">
        <v>98517</v>
      </c>
    </row>
    <row r="1729" spans="2:5" hidden="1">
      <c r="B1729" t="s">
        <v>809</v>
      </c>
      <c r="E1729" s="9">
        <v>98511</v>
      </c>
    </row>
    <row r="1730" spans="2:5" hidden="1">
      <c r="B1730" t="s">
        <v>903</v>
      </c>
      <c r="E1730" s="9">
        <v>99661</v>
      </c>
    </row>
    <row r="1731" spans="2:5" hidden="1">
      <c r="B1731" t="s">
        <v>413</v>
      </c>
      <c r="E1731" s="9">
        <v>94031</v>
      </c>
    </row>
    <row r="1732" spans="2:5" hidden="1">
      <c r="B1732" t="s">
        <v>872</v>
      </c>
      <c r="E1732" s="9">
        <v>99301</v>
      </c>
    </row>
    <row r="1733" spans="2:5" hidden="1">
      <c r="B1733" t="s">
        <v>873</v>
      </c>
      <c r="E1733" s="9">
        <v>99304</v>
      </c>
    </row>
    <row r="1734" spans="2:5" hidden="1">
      <c r="B1734" t="s">
        <v>875</v>
      </c>
      <c r="E1734" s="9">
        <v>99321</v>
      </c>
    </row>
    <row r="1735" spans="2:5" hidden="1">
      <c r="B1735" s="10" t="s">
        <v>324</v>
      </c>
      <c r="C1735" s="10"/>
      <c r="D1735" s="10"/>
      <c r="E1735" s="9">
        <v>93137</v>
      </c>
    </row>
    <row r="1736" spans="2:5" hidden="1">
      <c r="B1736" s="10" t="s">
        <v>323</v>
      </c>
      <c r="C1736" s="10"/>
      <c r="D1736" s="10"/>
      <c r="E1736" s="9">
        <v>93131</v>
      </c>
    </row>
    <row r="1737" spans="2:5" hidden="1">
      <c r="B1737" t="s">
        <v>876</v>
      </c>
      <c r="E1737" s="9">
        <v>99401</v>
      </c>
    </row>
    <row r="1738" spans="2:5" hidden="1">
      <c r="B1738" t="s">
        <v>877</v>
      </c>
      <c r="E1738" s="9">
        <v>99404</v>
      </c>
    </row>
    <row r="1739" spans="2:5" hidden="1">
      <c r="B1739" s="10" t="s">
        <v>91</v>
      </c>
      <c r="C1739" s="10"/>
      <c r="D1739" s="10"/>
      <c r="E1739" s="9">
        <v>90741</v>
      </c>
    </row>
    <row r="1740" spans="2:5" hidden="1">
      <c r="B1740" s="10" t="s">
        <v>88</v>
      </c>
      <c r="C1740" s="10"/>
      <c r="D1740" s="10"/>
      <c r="E1740" s="9">
        <v>90711</v>
      </c>
    </row>
    <row r="1741" spans="2:5" hidden="1">
      <c r="B1741" t="s">
        <v>883</v>
      </c>
      <c r="E1741" s="9">
        <v>99501</v>
      </c>
    </row>
    <row r="1742" spans="2:5" hidden="1">
      <c r="B1742" t="s">
        <v>886</v>
      </c>
      <c r="E1742" s="9">
        <v>99509</v>
      </c>
    </row>
    <row r="1743" spans="2:5" hidden="1">
      <c r="B1743" s="10" t="s">
        <v>173</v>
      </c>
      <c r="C1743" s="10"/>
      <c r="D1743" s="10"/>
      <c r="E1743" s="9">
        <v>91302</v>
      </c>
    </row>
    <row r="1744" spans="2:5" hidden="1">
      <c r="B1744" t="s">
        <v>839</v>
      </c>
      <c r="E1744" s="9">
        <v>99047</v>
      </c>
    </row>
    <row r="1745" spans="2:5" hidden="1">
      <c r="B1745" t="s">
        <v>838</v>
      </c>
      <c r="E1745" s="9">
        <v>99041</v>
      </c>
    </row>
    <row r="1746" spans="2:5" hidden="1">
      <c r="B1746" t="s">
        <v>891</v>
      </c>
      <c r="E1746" s="9">
        <v>99601</v>
      </c>
    </row>
    <row r="1747" spans="2:5" hidden="1">
      <c r="B1747" t="s">
        <v>894</v>
      </c>
      <c r="E1747" s="9">
        <v>99604</v>
      </c>
    </row>
    <row r="1748" spans="2:5" hidden="1">
      <c r="B1748" t="s">
        <v>454</v>
      </c>
      <c r="E1748" s="9">
        <v>94412</v>
      </c>
    </row>
    <row r="1749" spans="2:5" hidden="1">
      <c r="B1749" t="s">
        <v>453</v>
      </c>
      <c r="E1749" s="9">
        <v>94411</v>
      </c>
    </row>
    <row r="1750" spans="2:5" hidden="1">
      <c r="B1750" s="10" t="s">
        <v>152</v>
      </c>
      <c r="C1750" s="10"/>
      <c r="D1750" s="10"/>
      <c r="E1750" s="9">
        <v>91147</v>
      </c>
    </row>
    <row r="1751" spans="2:5" hidden="1">
      <c r="B1751" s="10" t="s">
        <v>151</v>
      </c>
      <c r="C1751" s="10"/>
      <c r="D1751" s="10"/>
      <c r="E1751" s="9">
        <v>91141</v>
      </c>
    </row>
    <row r="1752" spans="2:5" hidden="1">
      <c r="B1752" t="s">
        <v>842</v>
      </c>
      <c r="E1752" s="9">
        <v>99071</v>
      </c>
    </row>
    <row r="1753" spans="2:5" hidden="1">
      <c r="B1753" t="s">
        <v>437</v>
      </c>
      <c r="E1753" s="9">
        <v>94231</v>
      </c>
    </row>
    <row r="1754" spans="2:5" hidden="1">
      <c r="B1754" t="s">
        <v>864</v>
      </c>
      <c r="E1754" s="9">
        <v>99231</v>
      </c>
    </row>
    <row r="1755" spans="2:5" hidden="1">
      <c r="B1755" t="s">
        <v>844</v>
      </c>
      <c r="E1755" s="9">
        <v>99091</v>
      </c>
    </row>
    <row r="1756" spans="2:5" hidden="1">
      <c r="B1756" s="10" t="s">
        <v>146</v>
      </c>
      <c r="C1756" s="10"/>
      <c r="D1756" s="10"/>
      <c r="E1756" s="9">
        <v>91120</v>
      </c>
    </row>
    <row r="1757" spans="2:5" hidden="1">
      <c r="B1757" s="10" t="s">
        <v>73</v>
      </c>
      <c r="C1757" s="10"/>
      <c r="D1757" s="10"/>
      <c r="E1757" s="9">
        <v>90507</v>
      </c>
    </row>
    <row r="1758" spans="2:5" hidden="1">
      <c r="B1758" s="10" t="s">
        <v>75</v>
      </c>
      <c r="C1758" s="10"/>
      <c r="D1758" s="10"/>
      <c r="E1758" s="9">
        <v>90521</v>
      </c>
    </row>
    <row r="1759" spans="2:5" hidden="1">
      <c r="B1759" s="10" t="s">
        <v>280</v>
      </c>
      <c r="C1759" s="10"/>
      <c r="D1759" s="10"/>
      <c r="E1759" s="9">
        <v>92602</v>
      </c>
    </row>
    <row r="1760" spans="2:5" hidden="1">
      <c r="B1760" s="10" t="s">
        <v>196</v>
      </c>
      <c r="C1760" s="10"/>
      <c r="D1760" s="10"/>
      <c r="E1760" s="9">
        <v>91608</v>
      </c>
    </row>
    <row r="1761" spans="2:5" hidden="1">
      <c r="B1761" s="10" t="s">
        <v>145</v>
      </c>
      <c r="C1761" s="10"/>
      <c r="D1761" s="10"/>
      <c r="E1761" s="9">
        <v>91119</v>
      </c>
    </row>
    <row r="1762" spans="2:5" hidden="1">
      <c r="B1762" s="10" t="s">
        <v>141</v>
      </c>
      <c r="C1762" s="10"/>
      <c r="D1762" s="10"/>
      <c r="E1762" s="9">
        <v>91107</v>
      </c>
    </row>
    <row r="1763" spans="2:5" hidden="1">
      <c r="B1763" s="10" t="s">
        <v>216</v>
      </c>
      <c r="C1763" s="10"/>
      <c r="D1763" s="10"/>
      <c r="E1763" s="9">
        <v>91818</v>
      </c>
    </row>
    <row r="1764" spans="2:5" hidden="1">
      <c r="B1764" s="10" t="s">
        <v>217</v>
      </c>
      <c r="C1764" s="10"/>
      <c r="D1764" s="10"/>
      <c r="E1764" s="9">
        <v>91819</v>
      </c>
    </row>
    <row r="1765" spans="2:5" hidden="1">
      <c r="B1765" t="s">
        <v>603</v>
      </c>
      <c r="E1765" s="9">
        <v>96371</v>
      </c>
    </row>
    <row r="1766" spans="2:5" hidden="1">
      <c r="B1766" t="s">
        <v>612</v>
      </c>
      <c r="E1766" s="9">
        <v>96441</v>
      </c>
    </row>
    <row r="1767" spans="2:5" hidden="1">
      <c r="B1767" s="10" t="s">
        <v>105</v>
      </c>
      <c r="C1767" s="10"/>
      <c r="D1767" s="10"/>
      <c r="E1767" s="9">
        <v>90921</v>
      </c>
    </row>
    <row r="1768" spans="2:5" hidden="1">
      <c r="B1768" s="10" t="s">
        <v>256</v>
      </c>
      <c r="C1768" s="10"/>
      <c r="D1768" s="10"/>
      <c r="E1768" s="9">
        <v>92417</v>
      </c>
    </row>
    <row r="1769" spans="2:5" hidden="1">
      <c r="B1769" s="10" t="s">
        <v>253</v>
      </c>
      <c r="C1769" s="10"/>
      <c r="D1769" s="10"/>
      <c r="E1769" s="9">
        <v>92403</v>
      </c>
    </row>
    <row r="1770" spans="2:5" hidden="1">
      <c r="B1770" s="10" t="s">
        <v>254</v>
      </c>
      <c r="C1770" s="10"/>
      <c r="D1770" s="10"/>
      <c r="E1770" s="9">
        <v>92411</v>
      </c>
    </row>
    <row r="1771" spans="2:5" hidden="1">
      <c r="B1771" t="s">
        <v>904</v>
      </c>
      <c r="E1771" s="9">
        <v>99701</v>
      </c>
    </row>
    <row r="1772" spans="2:5" hidden="1">
      <c r="B1772" t="s">
        <v>909</v>
      </c>
      <c r="E1772" s="9">
        <v>99727</v>
      </c>
    </row>
    <row r="1773" spans="2:5" hidden="1">
      <c r="B1773" t="s">
        <v>908</v>
      </c>
      <c r="E1773" s="9">
        <v>99721</v>
      </c>
    </row>
    <row r="1774" spans="2:5" hidden="1">
      <c r="B1774" t="s">
        <v>553</v>
      </c>
      <c r="E1774" s="9">
        <v>95813</v>
      </c>
    </row>
    <row r="1775" spans="2:5" hidden="1">
      <c r="B1775" t="s">
        <v>552</v>
      </c>
      <c r="E1775" s="9">
        <v>95811</v>
      </c>
    </row>
    <row r="1776" spans="2:5" hidden="1">
      <c r="B1776" t="s">
        <v>617</v>
      </c>
      <c r="E1776" s="9">
        <v>96503</v>
      </c>
    </row>
    <row r="1777" spans="2:5" hidden="1">
      <c r="B1777" t="s">
        <v>625</v>
      </c>
      <c r="E1777" s="9">
        <v>96531</v>
      </c>
    </row>
    <row r="1778" spans="2:5" hidden="1">
      <c r="B1778" t="s">
        <v>910</v>
      </c>
      <c r="E1778" s="9">
        <v>99801</v>
      </c>
    </row>
    <row r="1779" spans="2:5" hidden="1">
      <c r="B1779" t="s">
        <v>912</v>
      </c>
      <c r="E1779" s="9">
        <v>99804</v>
      </c>
    </row>
    <row r="1780" spans="2:5" hidden="1">
      <c r="B1780" t="s">
        <v>911</v>
      </c>
      <c r="E1780" s="9">
        <v>99802</v>
      </c>
    </row>
    <row r="1781" spans="2:5" hidden="1">
      <c r="B1781" t="s">
        <v>914</v>
      </c>
      <c r="E1781" s="9">
        <v>99812</v>
      </c>
    </row>
    <row r="1782" spans="2:5" hidden="1">
      <c r="B1782" t="s">
        <v>913</v>
      </c>
      <c r="E1782" s="9">
        <v>99811</v>
      </c>
    </row>
    <row r="1783" spans="2:5" hidden="1">
      <c r="B1783" t="s">
        <v>517</v>
      </c>
      <c r="E1783" s="9">
        <v>95191</v>
      </c>
    </row>
    <row r="1784" spans="2:5" hidden="1">
      <c r="B1784" s="10" t="s">
        <v>98</v>
      </c>
      <c r="C1784" s="10"/>
      <c r="D1784" s="10"/>
      <c r="E1784" s="9">
        <v>90812</v>
      </c>
    </row>
    <row r="1785" spans="2:5" hidden="1">
      <c r="B1785" t="s">
        <v>677</v>
      </c>
      <c r="E1785" s="9">
        <v>97221</v>
      </c>
    </row>
    <row r="1786" spans="2:5" hidden="1">
      <c r="B1786" t="s">
        <v>837</v>
      </c>
      <c r="E1786" s="9">
        <v>99031</v>
      </c>
    </row>
    <row r="1787" spans="2:5" hidden="1">
      <c r="B1787" t="s">
        <v>357</v>
      </c>
      <c r="E1787" s="9">
        <v>93417</v>
      </c>
    </row>
    <row r="1788" spans="2:5" hidden="1">
      <c r="B1788" t="s">
        <v>356</v>
      </c>
      <c r="E1788" s="9">
        <v>93413</v>
      </c>
    </row>
    <row r="1789" spans="2:5" hidden="1">
      <c r="B1789" t="s">
        <v>355</v>
      </c>
      <c r="E1789" s="9">
        <v>93411</v>
      </c>
    </row>
    <row r="1790" spans="2:5" hidden="1">
      <c r="B1790" t="s">
        <v>693</v>
      </c>
      <c r="E1790" s="9">
        <v>97451</v>
      </c>
    </row>
    <row r="1791" spans="2:5" hidden="1">
      <c r="B1791" t="s">
        <v>476</v>
      </c>
      <c r="E1791" s="9">
        <v>94631</v>
      </c>
    </row>
    <row r="1792" spans="2:5" hidden="1">
      <c r="B1792" s="10" t="s">
        <v>140</v>
      </c>
      <c r="C1792" s="10"/>
      <c r="D1792" s="10"/>
      <c r="E1792" s="9">
        <v>91104</v>
      </c>
    </row>
    <row r="1793" spans="2:5" hidden="1">
      <c r="B1793" s="10" t="s">
        <v>143</v>
      </c>
      <c r="C1793" s="10"/>
      <c r="D1793" s="10"/>
      <c r="E1793" s="9">
        <v>91109</v>
      </c>
    </row>
    <row r="1794" spans="2:5" hidden="1">
      <c r="B1794" s="10" t="s">
        <v>156</v>
      </c>
      <c r="C1794" s="10"/>
      <c r="D1794" s="10"/>
      <c r="E1794" s="9">
        <v>91171</v>
      </c>
    </row>
    <row r="1795" spans="2:5" hidden="1">
      <c r="B1795" t="s">
        <v>631</v>
      </c>
      <c r="E1795" s="9">
        <v>96621</v>
      </c>
    </row>
    <row r="1796" spans="2:5" hidden="1">
      <c r="B1796" t="s">
        <v>621</v>
      </c>
      <c r="E1796" s="9">
        <v>96511</v>
      </c>
    </row>
    <row r="1797" spans="2:5" hidden="1">
      <c r="B1797" t="s">
        <v>920</v>
      </c>
      <c r="E1797" s="9">
        <v>99901</v>
      </c>
    </row>
    <row r="1798" spans="2:5" hidden="1">
      <c r="B1798" t="s">
        <v>814</v>
      </c>
      <c r="E1798" s="9">
        <v>98608</v>
      </c>
    </row>
    <row r="1799" spans="2:5" hidden="1">
      <c r="B1799" t="s">
        <v>921</v>
      </c>
      <c r="E1799" s="9">
        <v>99911</v>
      </c>
    </row>
    <row r="1800" spans="2:5" hidden="1">
      <c r="B1800" s="10" t="s">
        <v>39</v>
      </c>
      <c r="C1800" s="10"/>
      <c r="D1800" s="10"/>
      <c r="E1800" s="9">
        <v>90001</v>
      </c>
    </row>
    <row r="1801" spans="2:5" hidden="1">
      <c r="B1801" s="10" t="s">
        <v>40</v>
      </c>
      <c r="C1801" s="10"/>
      <c r="D1801" s="10"/>
      <c r="E1801" s="9">
        <v>90002</v>
      </c>
    </row>
    <row r="1802" spans="2:5" hidden="1">
      <c r="B1802" s="10" t="s">
        <v>210</v>
      </c>
      <c r="C1802" s="10"/>
      <c r="D1802" s="10"/>
      <c r="E1802" s="9">
        <v>91719</v>
      </c>
    </row>
    <row r="1803" spans="2:5" hidden="1">
      <c r="B1803" t="s">
        <v>372</v>
      </c>
      <c r="E1803" s="9">
        <v>93541</v>
      </c>
    </row>
    <row r="1804" spans="2:5" hidden="1">
      <c r="B1804" t="s">
        <v>865</v>
      </c>
      <c r="E1804" s="9">
        <v>99241</v>
      </c>
    </row>
  </sheetData>
  <sortState ref="B903:C1794">
    <sortCondition ref="B903"/>
  </sortState>
  <pageMargins left="0.25" right="0.25" top="0.5" bottom="0.5" header="0.3" footer="0.3"/>
  <pageSetup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D2F1CA-EA10-4D55-B8BE-9C623122BEDB}"/>
</file>

<file path=customXml/itemProps2.xml><?xml version="1.0" encoding="utf-8"?>
<ds:datastoreItem xmlns:ds="http://schemas.openxmlformats.org/officeDocument/2006/customXml" ds:itemID="{AE225A94-039F-4E8A-ACEC-6E90F0905C6A}"/>
</file>

<file path=customXml/itemProps3.xml><?xml version="1.0" encoding="utf-8"?>
<ds:datastoreItem xmlns:ds="http://schemas.openxmlformats.org/officeDocument/2006/customXml" ds:itemID="{90FCD502-94B4-4588-AA47-87587211E1F2}"/>
</file>

<file path=customXml/itemProps4.xml><?xml version="1.0" encoding="utf-8"?>
<ds:datastoreItem xmlns:ds="http://schemas.openxmlformats.org/officeDocument/2006/customXml" ds:itemID="{4215793E-7394-4197-ADBE-9CA91001CA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Info</vt:lpstr>
      <vt:lpstr>JE Template</vt:lpstr>
      <vt:lpstr>CY - Summary Exhibit </vt:lpstr>
      <vt:lpstr>PY1 - Summary Exhibit</vt:lpstr>
      <vt:lpstr>PY2 - Summary Exhibit</vt:lpstr>
      <vt:lpstr>'JE Template'!Print_Area</vt:lpstr>
      <vt:lpstr>'PY1 - Summary Exhibit'!Print_Area</vt:lpstr>
      <vt:lpstr>'PY2 - Summary Exhibit'!Print_Area</vt:lpstr>
      <vt:lpstr>'CY - Summary Exhibit '!Print_Titles</vt:lpstr>
      <vt:lpstr>'PY1 - Summary Exhibit'!Print_Titles</vt:lpstr>
      <vt:lpstr>'PY2 - Summary Exhibit'!Print_Titles</vt:lpstr>
    </vt:vector>
  </TitlesOfParts>
  <Company>NCDST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Rita Baker</cp:lastModifiedBy>
  <cp:lastPrinted>2017-05-03T15:52:48Z</cp:lastPrinted>
  <dcterms:created xsi:type="dcterms:W3CDTF">2015-01-07T18:39:17Z</dcterms:created>
  <dcterms:modified xsi:type="dcterms:W3CDTF">2017-05-10T17:35:25Z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