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C:\Users\lgc0204\Desktop\"/>
    </mc:Choice>
  </mc:AlternateContent>
  <xr:revisionPtr revIDLastSave="0" documentId="10_ncr:100000_{D3AEB2A5-D124-44A9-BB42-851B48AF25CC}" xr6:coauthVersionLast="31" xr6:coauthVersionMax="31" xr10:uidLastSave="{00000000-0000-0000-0000-000000000000}"/>
  <bookViews>
    <workbookView xWindow="0" yWindow="0" windowWidth="28800" windowHeight="11625" tabRatio="803" xr2:uid="{00000000-000D-0000-FFFF-FFFF00000000}"/>
  </bookViews>
  <sheets>
    <sheet name="Info" sheetId="6" r:id="rId1"/>
    <sheet name="JE Template" sheetId="10" r:id="rId2"/>
    <sheet name="2019 Summary" sheetId="22" r:id="rId3"/>
    <sheet name="DIPNC Contributions 2018" sheetId="21" r:id="rId4"/>
    <sheet name="2018 Summary" sheetId="27" r:id="rId5"/>
    <sheet name="DIPNC Contributions 2017" sheetId="25" r:id="rId6"/>
    <sheet name="Deferred Amortization" sheetId="23" r:id="rId7"/>
  </sheets>
  <externalReferences>
    <externalReference r:id="rId8"/>
    <externalReference r:id="rId9"/>
    <externalReference r:id="rId10"/>
    <externalReference r:id="rId11"/>
  </externalReferences>
  <definedNames>
    <definedName name="_xlnm._FilterDatabase" localSheetId="4" hidden="1">'2018 Summary'!$A$2:$T$297</definedName>
    <definedName name="_xlnm._FilterDatabase" localSheetId="2" hidden="1">'2019 Summary'!$A$4:$F$299</definedName>
    <definedName name="ActuaryCredentialsGASB">[1]DeveloperInfo!$D$19</definedName>
    <definedName name="ActuaryNameGASB">[1]DeveloperInfo!$D$17</definedName>
    <definedName name="ActuaryTitleGASB">[1]DeveloperInfo!$D$18</definedName>
    <definedName name="AdjCNSDate">[1]DeveloperInfo!$D$33</definedName>
    <definedName name="AdjCNSDate1">[1]DeveloperInfo!$E$33</definedName>
    <definedName name="AdjCNSDateTempEnable">[1]DeveloperInfo!$F$34</definedName>
    <definedName name="AgencyCode" localSheetId="6">#REF!</definedName>
    <definedName name="AgencyCode" localSheetId="0">#REF!</definedName>
    <definedName name="AgencyCode" localSheetId="1">#REF!</definedName>
    <definedName name="AgencyCode">#REF!</definedName>
    <definedName name="AnalystGASB">[1]DeveloperInfo!$D$20</definedName>
    <definedName name="Annuity" localSheetId="0">#REF!</definedName>
    <definedName name="Annuity" localSheetId="1">#REF!</definedName>
    <definedName name="Annuity">#REF!</definedName>
    <definedName name="AnnuityLY">#REF!</definedName>
    <definedName name="ASTABPF">[1]DeveloperInfo!$D$36</definedName>
    <definedName name="ASTABPF1">[1]DeveloperInfo!$D$37</definedName>
    <definedName name="ASTEBPF">[1]DeveloperInfo!$F$37</definedName>
    <definedName name="ClientCode">[1]DeveloperInfo!$D$25</definedName>
    <definedName name="ClientMatter">[1]DeveloperInfo!$D$26</definedName>
    <definedName name="ClientShortGASB">[1]DeveloperInfo!$D$9</definedName>
    <definedName name="CLPOWERDisc">[1]Adjust!$H$202</definedName>
    <definedName name="CLPOWERDiscMinus1">[1]Adjust!$L$202</definedName>
    <definedName name="CLPOWERDiscPlus1">[1]Adjust!$K$202</definedName>
    <definedName name="CLPOWERExp">[1]Adjust!$G$202</definedName>
    <definedName name="CNSDateDisc">[1]DeveloperInfo!$D$32</definedName>
    <definedName name="CNSDateDisc1">[1]DeveloperInfo!$E$32</definedName>
    <definedName name="ColaRate">[1]DeveloperInfo!$D$40</definedName>
    <definedName name="ColaRate1">[1]DeveloperInfo!$E$40</definedName>
    <definedName name="ConsultantNameGASB">[1]DeveloperInfo!$D$22</definedName>
    <definedName name="ConsultantTitleGASB">[1]DeveloperInfo!$D$23</definedName>
    <definedName name="Disc1DELTACENSUS">[1]Adjust!$G$102</definedName>
    <definedName name="Disc1INTADJBOM">[1]Adjust!$H$200</definedName>
    <definedName name="Disc1INTNDIV12">[1]Adjust!$H$198</definedName>
    <definedName name="Disc1SINTADJBOM">[1]Adjust!$I$200</definedName>
    <definedName name="Disc1SINTNDIV12">[1]Adjust!$I$198</definedName>
    <definedName name="DiscDELTACENSUS">[1]Adjust!$H$102</definedName>
    <definedName name="DiscINTADJBOM">[1]Adjust!$J$200</definedName>
    <definedName name="DiscINTNDIV12">[1]Adjust!$J$198</definedName>
    <definedName name="DiscMinusOneINTADJBOM">[1]Adjust!$L$200</definedName>
    <definedName name="DiscMinusOneINTNDIV12">[1]Adjust!$L$198</definedName>
    <definedName name="DiscPlusOneINTADJBOM">[1]Adjust!$K$200</definedName>
    <definedName name="DiscPlusOneINTNDIV12">[1]Adjust!$K$198</definedName>
    <definedName name="EmployerRates" localSheetId="6">#REF!</definedName>
    <definedName name="EmployerRates" localSheetId="0">#REF!</definedName>
    <definedName name="EmployerRates" localSheetId="1">#REF!</definedName>
    <definedName name="EmployerRates">#REF!</definedName>
    <definedName name="EmployerRatesLEO" localSheetId="6">#REF!</definedName>
    <definedName name="EmployerRatesLEO" localSheetId="1">#REF!</definedName>
    <definedName name="EmployerRatesLEO">#REF!</definedName>
    <definedName name="ERData">#REF!</definedName>
    <definedName name="ERID">[1]ER_NPLExpense!$L$8</definedName>
    <definedName name="ERInfo">[1]ER_Input!$B$16:$Y$319</definedName>
    <definedName name="Exp1INTADJBOM">[1]Adjust!$G$200</definedName>
    <definedName name="Exp1INTNDIV12">[1]Adjust!$G$198</definedName>
    <definedName name="FracYearProj">[1]TOL!$C$22</definedName>
    <definedName name="FundOfficeContactGASB">[1]DeveloperInfo!$D$10</definedName>
    <definedName name="FYrsGASB">[1]DeveloperInfo!$D$54</definedName>
    <definedName name="FYrsGASB1">[1]DeveloperInfo!$E$54</definedName>
    <definedName name="GASBDiscMinusOneINTADJBOM">[1]Adjust!$L$200</definedName>
    <definedName name="GASBDiscMinusOneINTNDIV12">[1]Adjust!$L$198</definedName>
    <definedName name="InflRate">[1]DeveloperInfo!$D$38</definedName>
    <definedName name="InflRate1">[1]DeveloperInfo!$E$38</definedName>
    <definedName name="IntDisc">[1]DeveloperInfo!$F$47</definedName>
    <definedName name="IntDisc1">[1]DeveloperInfo!$D$47</definedName>
    <definedName name="IntDisc1S">[1]DeveloperInfo!$E$47</definedName>
    <definedName name="INTDiscMinusOne">[1]DeveloperInfo!$H$47</definedName>
    <definedName name="INTDiscPlusOne">[1]DeveloperInfo!$G$47</definedName>
    <definedName name="IntExp1">[1]DeveloperInfo!$I$47</definedName>
    <definedName name="InvestmentLoss">[1]ER_Allocation!$P$12</definedName>
    <definedName name="MeasureDate">[1]DeveloperInfo!$D$31</definedName>
    <definedName name="MeasureDate1">[1]DeveloperInfo!$E$31</definedName>
    <definedName name="MeasureDate2">[1]DeveloperInfo!$F$31</definedName>
    <definedName name="N">"N/A"</definedName>
    <definedName name="NDIV12Disc">[1]Adjust!$H$203</definedName>
    <definedName name="NDIV12DiscMinus1">[1]Adjust!$L$203</definedName>
    <definedName name="NDIV12DiscPlus1">[1]Adjust!$K$203</definedName>
    <definedName name="NDIV12Exp">[1]Adjust!$G$203</definedName>
    <definedName name="NumERs">[1]DeveloperInfo!$D$61</definedName>
    <definedName name="OfficeAddr1GASB">[1]DeveloperInfo!$D$11</definedName>
    <definedName name="OfficeAddr2GASB">[1]DeveloperInfo!$D$12</definedName>
    <definedName name="Offices">[1]DeveloperInfo!$K$75:$O$91</definedName>
    <definedName name="Pension" localSheetId="1">#REF!</definedName>
    <definedName name="Pension">#REF!</definedName>
    <definedName name="PensionLY">#REF!</definedName>
    <definedName name="PlanNameLongGASB">[1]DeveloperInfo!$D$7</definedName>
    <definedName name="PlanNameShortGASB">[1]DeveloperInfo!$D$8</definedName>
    <definedName name="_xlnm.Print_Area" localSheetId="4">'2018 Summary'!$A$1:$T$312</definedName>
    <definedName name="_xlnm.Print_Area" localSheetId="2">'2019 Summary'!$A$3:$T$316</definedName>
    <definedName name="_xlnm.Print_Titles" localSheetId="4">'2018 Summary'!$1:$2</definedName>
    <definedName name="_xlnm.Print_Titles" localSheetId="2">'2019 Summary'!$3:$4</definedName>
    <definedName name="_xlnm.Print_Titles" localSheetId="6">'Deferred Amortization'!$A:$D,'Deferred Amortization'!$3:$4</definedName>
    <definedName name="ProjDisc?">[1]DeveloperInfo!$D$65</definedName>
    <definedName name="ProValResults" localSheetId="6">#REF!</definedName>
    <definedName name="ProValResults" localSheetId="1">#REF!</definedName>
    <definedName name="ProValResults">#REF!</definedName>
    <definedName name="ReportDate67">[1]DeveloperInfo!$D$30</definedName>
    <definedName name="ReportDate671">[1]DeveloperInfo!$E$30</definedName>
    <definedName name="ReportDate68">[1]DeveloperInfo!$D$52</definedName>
    <definedName name="ReportDate681">[1]DeveloperInfo!$E$52</definedName>
    <definedName name="ReviewerGASB">[1]DeveloperInfo!$D$21</definedName>
    <definedName name="Rnd_0">[1]DeveloperInfo!$D$41</definedName>
    <definedName name="RORRate681">[1]DeveloperInfo!$E$53</definedName>
    <definedName name="RORRate682">[1]DeveloperInfo!$F$53</definedName>
    <definedName name="SalRate">[1]DeveloperInfo!$D$39</definedName>
    <definedName name="SalRate1">[1]DeveloperInfo!$E$39</definedName>
    <definedName name="SegalOfficeGASB">[1]DeveloperInfo!$D$24</definedName>
    <definedName name="TableData" localSheetId="6">#REF!</definedName>
    <definedName name="TableData" localSheetId="1">#REF!</definedName>
    <definedName name="TableData">#REF!</definedName>
    <definedName name="Type">#REF!</definedName>
    <definedName name="TypeAnnuity" localSheetId="1">#REF!</definedName>
    <definedName name="TypeAnnuity">#REF!</definedName>
    <definedName name="TypePension" localSheetId="1">#REF!</definedName>
    <definedName name="TypePension">#REF!</definedName>
    <definedName name="UnfundedData" localSheetId="6">#REF!</definedName>
    <definedName name="UnfundedData" localSheetId="1">#REF!</definedName>
    <definedName name="UnfundedData">#REF!</definedName>
    <definedName name="UnfundedLY" localSheetId="6">#REF!</definedName>
    <definedName name="UnfundedLY" localSheetId="1">#REF!</definedName>
    <definedName name="UnfundedLY">#REF!</definedName>
    <definedName name="UnfunedLYLEO" localSheetId="6">#REF!</definedName>
    <definedName name="UnfunedLYLEO" localSheetId="1">#REF!</definedName>
    <definedName name="UnfunedLYLEO">#REF!</definedName>
    <definedName name="VersionGASB">[1]DeveloperInfo!$D$4</definedName>
  </definedNames>
  <calcPr calcId="179017"/>
</workbook>
</file>

<file path=xl/calcChain.xml><?xml version="1.0" encoding="utf-8"?>
<calcChain xmlns="http://schemas.openxmlformats.org/spreadsheetml/2006/main">
  <c r="F30" i="10" l="1"/>
  <c r="F29" i="10"/>
  <c r="E29" i="10" l="1"/>
  <c r="J304" i="23" l="1"/>
  <c r="J305" i="23" s="1"/>
  <c r="E295" i="27" l="1"/>
  <c r="E294" i="27"/>
  <c r="E293" i="27"/>
  <c r="E292" i="27"/>
  <c r="E291" i="27"/>
  <c r="E290" i="27"/>
  <c r="E289" i="27"/>
  <c r="E288" i="27"/>
  <c r="E287" i="27"/>
  <c r="E286" i="27"/>
  <c r="E285" i="27"/>
  <c r="E284" i="27"/>
  <c r="E283" i="27"/>
  <c r="E282" i="27"/>
  <c r="E281" i="27"/>
  <c r="E280" i="27"/>
  <c r="E279" i="27"/>
  <c r="E278" i="27"/>
  <c r="E277" i="27"/>
  <c r="E276" i="27"/>
  <c r="E275" i="27"/>
  <c r="E274" i="27"/>
  <c r="E273" i="27"/>
  <c r="E272" i="27"/>
  <c r="E271" i="27"/>
  <c r="E270" i="27"/>
  <c r="E269" i="27"/>
  <c r="E268" i="27"/>
  <c r="E267" i="27"/>
  <c r="E266" i="27"/>
  <c r="E265" i="27"/>
  <c r="E264" i="27"/>
  <c r="E263" i="27"/>
  <c r="E262" i="27"/>
  <c r="E261" i="27"/>
  <c r="E260" i="27"/>
  <c r="E259" i="27"/>
  <c r="E258" i="27"/>
  <c r="E257" i="27"/>
  <c r="E256" i="27"/>
  <c r="E255" i="27"/>
  <c r="E254" i="27"/>
  <c r="E253" i="27"/>
  <c r="E252" i="27"/>
  <c r="E251" i="27"/>
  <c r="E250" i="27"/>
  <c r="E249" i="27"/>
  <c r="E248" i="27"/>
  <c r="E247" i="27"/>
  <c r="E246" i="27"/>
  <c r="E245" i="27"/>
  <c r="E244" i="27"/>
  <c r="E243" i="27"/>
  <c r="E242" i="27"/>
  <c r="E241" i="27"/>
  <c r="E240" i="27"/>
  <c r="E239" i="27"/>
  <c r="E238" i="27"/>
  <c r="E237" i="27"/>
  <c r="E236" i="27"/>
  <c r="E235" i="27"/>
  <c r="E234" i="27"/>
  <c r="E233" i="27"/>
  <c r="E232" i="27"/>
  <c r="E231" i="27"/>
  <c r="E230" i="27"/>
  <c r="E229" i="27"/>
  <c r="E228" i="27"/>
  <c r="E227" i="27"/>
  <c r="E226" i="27"/>
  <c r="E225" i="27"/>
  <c r="E224" i="27"/>
  <c r="E223" i="27"/>
  <c r="E222" i="27"/>
  <c r="E221" i="27"/>
  <c r="E220" i="27"/>
  <c r="E219" i="27"/>
  <c r="E218" i="27"/>
  <c r="E217" i="27"/>
  <c r="E216" i="27"/>
  <c r="E215" i="27"/>
  <c r="E214" i="27"/>
  <c r="E213" i="27"/>
  <c r="E212" i="27"/>
  <c r="E211" i="27"/>
  <c r="E210" i="27"/>
  <c r="E209" i="27"/>
  <c r="E208" i="27"/>
  <c r="E207" i="27"/>
  <c r="E205" i="27"/>
  <c r="E204" i="27"/>
  <c r="E203" i="27"/>
  <c r="E202" i="27"/>
  <c r="E201" i="27"/>
  <c r="E200" i="27"/>
  <c r="E199" i="27"/>
  <c r="E198" i="27"/>
  <c r="E197" i="27"/>
  <c r="E196" i="27"/>
  <c r="E195" i="27"/>
  <c r="E194" i="27"/>
  <c r="E193" i="27"/>
  <c r="E192" i="27"/>
  <c r="E191" i="27"/>
  <c r="E190" i="27"/>
  <c r="E189" i="27"/>
  <c r="E188" i="27"/>
  <c r="E187" i="27"/>
  <c r="E186" i="27"/>
  <c r="E185" i="27"/>
  <c r="E184" i="27"/>
  <c r="E183" i="27"/>
  <c r="E182" i="27"/>
  <c r="E181" i="27"/>
  <c r="E180" i="27"/>
  <c r="E179" i="27"/>
  <c r="E178" i="27"/>
  <c r="E177" i="27"/>
  <c r="E176" i="27"/>
  <c r="E175" i="27"/>
  <c r="E174" i="27"/>
  <c r="E173" i="27"/>
  <c r="E172" i="27"/>
  <c r="E171" i="27"/>
  <c r="E170" i="27"/>
  <c r="E169" i="27"/>
  <c r="E168" i="27"/>
  <c r="E167" i="27"/>
  <c r="E166" i="27"/>
  <c r="E165" i="27"/>
  <c r="E164" i="27"/>
  <c r="E163" i="27"/>
  <c r="E162" i="27"/>
  <c r="E161" i="27"/>
  <c r="E160" i="27"/>
  <c r="E159" i="27"/>
  <c r="E158" i="27"/>
  <c r="E157" i="27"/>
  <c r="E156" i="27"/>
  <c r="E155" i="27"/>
  <c r="E154" i="27"/>
  <c r="E153" i="27"/>
  <c r="E152" i="27"/>
  <c r="E151" i="27"/>
  <c r="E150" i="27"/>
  <c r="E149" i="27"/>
  <c r="E148" i="27"/>
  <c r="E147" i="27"/>
  <c r="E146" i="27"/>
  <c r="E145" i="27"/>
  <c r="E144" i="27"/>
  <c r="E143" i="27"/>
  <c r="E142" i="27"/>
  <c r="E141" i="27"/>
  <c r="E140" i="27"/>
  <c r="E139" i="27"/>
  <c r="E138" i="27"/>
  <c r="E137" i="27"/>
  <c r="E136" i="27"/>
  <c r="E135" i="27"/>
  <c r="E134" i="27"/>
  <c r="E133" i="27"/>
  <c r="E132" i="27"/>
  <c r="E131" i="27"/>
  <c r="E130" i="27"/>
  <c r="E129" i="27"/>
  <c r="E128" i="27"/>
  <c r="E127" i="27"/>
  <c r="E126" i="27"/>
  <c r="E125" i="27"/>
  <c r="E124" i="27"/>
  <c r="E123" i="27"/>
  <c r="E122" i="27"/>
  <c r="E121" i="27"/>
  <c r="E120" i="27"/>
  <c r="E119" i="27"/>
  <c r="E118" i="27"/>
  <c r="E117" i="27"/>
  <c r="E116" i="27"/>
  <c r="E115" i="27"/>
  <c r="E114" i="27"/>
  <c r="E113" i="27"/>
  <c r="E112" i="27"/>
  <c r="E111" i="27"/>
  <c r="E110" i="27"/>
  <c r="E109" i="27"/>
  <c r="E108" i="27"/>
  <c r="E107" i="27"/>
  <c r="E106" i="27"/>
  <c r="E105" i="27"/>
  <c r="E104" i="27"/>
  <c r="E103" i="27"/>
  <c r="E102" i="27"/>
  <c r="E101" i="27"/>
  <c r="E100" i="27"/>
  <c r="E99" i="27"/>
  <c r="E98" i="27"/>
  <c r="E97" i="27"/>
  <c r="E96" i="27"/>
  <c r="E95" i="27"/>
  <c r="E94" i="27"/>
  <c r="E93" i="27"/>
  <c r="E92" i="27"/>
  <c r="E91" i="27"/>
  <c r="E90" i="27"/>
  <c r="E89" i="27"/>
  <c r="E88" i="27"/>
  <c r="E87" i="27"/>
  <c r="E86" i="27"/>
  <c r="E85" i="27"/>
  <c r="E84" i="27"/>
  <c r="E83" i="27"/>
  <c r="E82" i="27"/>
  <c r="E81" i="27"/>
  <c r="E80" i="27"/>
  <c r="E79" i="27"/>
  <c r="E78" i="27"/>
  <c r="E77" i="27"/>
  <c r="E76" i="27"/>
  <c r="E75" i="27"/>
  <c r="E74" i="27"/>
  <c r="E73" i="27"/>
  <c r="E72" i="27"/>
  <c r="E71" i="27"/>
  <c r="E70" i="27"/>
  <c r="E69" i="27"/>
  <c r="E68" i="27"/>
  <c r="E67" i="27"/>
  <c r="E66" i="27"/>
  <c r="E65" i="27"/>
  <c r="E64" i="27"/>
  <c r="E63" i="27"/>
  <c r="E62" i="27"/>
  <c r="E61" i="27"/>
  <c r="E60" i="27"/>
  <c r="E59" i="27"/>
  <c r="E58" i="27"/>
  <c r="E57" i="27"/>
  <c r="E56" i="27"/>
  <c r="E55" i="27"/>
  <c r="E54" i="27"/>
  <c r="E53" i="27"/>
  <c r="E52" i="27"/>
  <c r="E51" i="27"/>
  <c r="E49" i="27"/>
  <c r="E48" i="27"/>
  <c r="E47" i="27"/>
  <c r="E46" i="27"/>
  <c r="E45" i="27"/>
  <c r="E44" i="27"/>
  <c r="E43" i="27"/>
  <c r="E42" i="27"/>
  <c r="E41" i="27"/>
  <c r="E40" i="27"/>
  <c r="E39" i="27"/>
  <c r="E38" i="27"/>
  <c r="E37" i="27"/>
  <c r="E36" i="27"/>
  <c r="E35" i="27"/>
  <c r="E34" i="27"/>
  <c r="E33" i="27"/>
  <c r="E32" i="27"/>
  <c r="E31" i="27"/>
  <c r="E29" i="27"/>
  <c r="E28" i="27"/>
  <c r="E27" i="27"/>
  <c r="E26" i="27"/>
  <c r="E25" i="27"/>
  <c r="E24" i="27"/>
  <c r="E23" i="27"/>
  <c r="E21" i="27"/>
  <c r="E20" i="27"/>
  <c r="E19" i="27"/>
  <c r="E18" i="27"/>
  <c r="E17" i="27"/>
  <c r="E16" i="27"/>
  <c r="E15" i="27"/>
  <c r="E14" i="27"/>
  <c r="E13" i="27"/>
  <c r="E12" i="27"/>
  <c r="E11" i="27"/>
  <c r="E10" i="27"/>
  <c r="E9" i="27"/>
  <c r="E8" i="27"/>
  <c r="E7" i="27"/>
  <c r="E6" i="27"/>
  <c r="E5" i="27"/>
  <c r="E4" i="27"/>
  <c r="C295" i="25"/>
  <c r="E300" i="27" l="1"/>
  <c r="S304" i="22" l="1"/>
  <c r="J304" i="22" l="1"/>
  <c r="T304" i="22"/>
  <c r="K304" i="22"/>
  <c r="M304" i="22"/>
  <c r="O304" i="22"/>
  <c r="N304" i="22"/>
  <c r="P304" i="22"/>
  <c r="R304" i="22"/>
  <c r="M304" i="23"/>
  <c r="M305" i="23" s="1"/>
  <c r="V304" i="23"/>
  <c r="V305" i="23" s="1"/>
  <c r="E304" i="23"/>
  <c r="O304" i="23"/>
  <c r="O305" i="23" s="1"/>
  <c r="S304" i="23"/>
  <c r="S305" i="23" s="1"/>
  <c r="F304" i="23"/>
  <c r="F305" i="23" s="1"/>
  <c r="P304" i="23"/>
  <c r="P305" i="23" s="1"/>
  <c r="T304" i="23"/>
  <c r="T305" i="23" s="1"/>
  <c r="G304" i="23"/>
  <c r="G305" i="23" s="1"/>
  <c r="L304" i="23"/>
  <c r="L305" i="23" s="1"/>
  <c r="R304" i="23"/>
  <c r="R305" i="23" s="1"/>
  <c r="U304" i="23"/>
  <c r="U305" i="23" s="1"/>
  <c r="H304" i="23"/>
  <c r="H305" i="23" s="1"/>
  <c r="I304" i="23"/>
  <c r="I305" i="23" s="1"/>
  <c r="AM304" i="23"/>
  <c r="AM305" i="23" s="1"/>
  <c r="AK304" i="23"/>
  <c r="AK305" i="23" s="1"/>
  <c r="AA304" i="23"/>
  <c r="AA305" i="23" s="1"/>
  <c r="N304" i="23"/>
  <c r="N305" i="23" s="1"/>
  <c r="AL304" i="23"/>
  <c r="AL305" i="23" s="1"/>
  <c r="AJ304" i="23"/>
  <c r="AJ305" i="23" s="1"/>
  <c r="AN304" i="23"/>
  <c r="AN305" i="23" s="1"/>
  <c r="AD304" i="23"/>
  <c r="AD305" i="23" s="1"/>
  <c r="AE304" i="23"/>
  <c r="AE305" i="23" s="1"/>
  <c r="AF304" i="23"/>
  <c r="AF305" i="23" s="1"/>
  <c r="AG304" i="23"/>
  <c r="AG305" i="23" s="1"/>
  <c r="AH304" i="23"/>
  <c r="AH305" i="23" s="1"/>
  <c r="X304" i="23"/>
  <c r="X305" i="23" s="1"/>
  <c r="Y304" i="23"/>
  <c r="Y305" i="23" s="1"/>
  <c r="Z304" i="23"/>
  <c r="Z305" i="23" s="1"/>
  <c r="AB304" i="23"/>
  <c r="AB305" i="23" s="1"/>
  <c r="F304" i="22"/>
  <c r="E304" i="22"/>
  <c r="G11" i="10" s="1"/>
  <c r="D304" i="22"/>
  <c r="C304" i="22" l="1"/>
  <c r="H11" i="10"/>
  <c r="I304" i="22"/>
  <c r="H304" i="22"/>
  <c r="C18" i="6"/>
  <c r="V11" i="10"/>
  <c r="U11" i="10"/>
  <c r="T11" i="10"/>
  <c r="R11" i="10"/>
  <c r="Q11" i="10"/>
  <c r="P11" i="10"/>
  <c r="O11" i="10"/>
  <c r="M11" i="10"/>
  <c r="L11" i="10"/>
  <c r="J11" i="10" l="1"/>
  <c r="K11" i="10"/>
  <c r="F11" i="10"/>
  <c r="E52" i="10" l="1"/>
  <c r="B60" i="10" l="1"/>
  <c r="B61" i="10" s="1"/>
  <c r="B62" i="10" s="1"/>
  <c r="B63" i="10" s="1"/>
  <c r="C1" i="10" l="1"/>
  <c r="A14" i="10" s="1"/>
  <c r="U14" i="10" l="1"/>
  <c r="K14" i="10"/>
  <c r="B14" i="10"/>
  <c r="R14" i="10"/>
  <c r="L14" i="10"/>
  <c r="T14" i="10"/>
  <c r="J14" i="10"/>
  <c r="H14" i="10"/>
  <c r="V14" i="10"/>
  <c r="Q14" i="10"/>
  <c r="G14" i="10"/>
  <c r="M14" i="10"/>
  <c r="C14" i="10"/>
  <c r="P14" i="10"/>
  <c r="F14" i="10"/>
  <c r="O14" i="10"/>
  <c r="D14" i="10"/>
  <c r="A9" i="10"/>
  <c r="E59" i="10" l="1"/>
  <c r="E64" i="10"/>
  <c r="E63" i="10"/>
  <c r="E62" i="10"/>
  <c r="E61" i="10"/>
  <c r="E60" i="10"/>
  <c r="E14" i="10"/>
  <c r="Q9" i="10"/>
  <c r="Q18" i="10" s="1"/>
  <c r="P9" i="10"/>
  <c r="P18" i="10" s="1"/>
  <c r="B9" i="10"/>
  <c r="O9" i="10"/>
  <c r="O18" i="10" s="1"/>
  <c r="M9" i="10"/>
  <c r="M18" i="10" s="1"/>
  <c r="K9" i="10"/>
  <c r="L9" i="10"/>
  <c r="J9" i="10"/>
  <c r="R9" i="10"/>
  <c r="R18" i="10" s="1"/>
  <c r="H9" i="10"/>
  <c r="H18" i="10" s="1"/>
  <c r="G9" i="10"/>
  <c r="T9" i="10"/>
  <c r="F9" i="10"/>
  <c r="F32" i="10" s="1"/>
  <c r="D9" i="10"/>
  <c r="C9" i="10"/>
  <c r="V9" i="10"/>
  <c r="E41" i="10" s="1"/>
  <c r="U9" i="10"/>
  <c r="J18" i="10" l="1"/>
  <c r="E21" i="10" s="1"/>
  <c r="L18" i="10"/>
  <c r="E22" i="10" s="1"/>
  <c r="K18" i="10"/>
  <c r="E23" i="10" s="1"/>
  <c r="F79" i="10"/>
  <c r="D79" i="10"/>
  <c r="F71" i="10"/>
  <c r="D71" i="10"/>
  <c r="F34" i="10"/>
  <c r="E79" i="10"/>
  <c r="E32" i="10"/>
  <c r="E42" i="10" s="1"/>
  <c r="E31" i="10"/>
  <c r="F31" i="10"/>
  <c r="F22" i="10"/>
  <c r="F24" i="10"/>
  <c r="E24" i="10"/>
  <c r="F23" i="10"/>
  <c r="F25" i="10"/>
  <c r="E25" i="10"/>
  <c r="E27" i="10"/>
  <c r="F27" i="10"/>
  <c r="E28" i="10"/>
  <c r="F28" i="10"/>
  <c r="E26" i="10"/>
  <c r="F26" i="10"/>
  <c r="F21" i="10"/>
  <c r="F49" i="10"/>
  <c r="E50" i="10"/>
  <c r="E49" i="10"/>
  <c r="F51" i="10"/>
  <c r="F48" i="10"/>
  <c r="F50" i="10"/>
  <c r="E39" i="10"/>
  <c r="E48" i="10"/>
  <c r="E51" i="10"/>
  <c r="E43" i="10"/>
  <c r="E9" i="10"/>
  <c r="E71" i="10"/>
  <c r="E34" i="10" l="1"/>
  <c r="E33" i="10"/>
  <c r="F33" i="10"/>
  <c r="F35" i="10" s="1"/>
  <c r="E44" i="10"/>
  <c r="F53" i="10"/>
  <c r="E53" i="10"/>
  <c r="E35" i="10" l="1"/>
  <c r="E40" i="10"/>
  <c r="E65" i="10"/>
  <c r="E305" i="23" l="1"/>
</calcChain>
</file>

<file path=xl/sharedStrings.xml><?xml version="1.0" encoding="utf-8"?>
<sst xmlns="http://schemas.openxmlformats.org/spreadsheetml/2006/main" count="2300" uniqueCount="451">
  <si>
    <t>NORTH CAROLINA EDUCATION LOTTERY</t>
  </si>
  <si>
    <t>DEPARTMENT OF JUSTICE</t>
  </si>
  <si>
    <t>STATE AUDITOR</t>
  </si>
  <si>
    <t>ADMINISTRATIVE OFFICE OF THE COURTS</t>
  </si>
  <si>
    <t>OFFICE OF ADMINISTRATIVE HEARING</t>
  </si>
  <si>
    <t>DEPARTMENT OF ADMINISTRATION</t>
  </si>
  <si>
    <t>OFFICE OF STATE BUDGET &amp; MANAGEMENT</t>
  </si>
  <si>
    <t>INFORMATION TECHNOLOGY SERVICES</t>
  </si>
  <si>
    <t>OFFICE OF STATE CONTROLLER</t>
  </si>
  <si>
    <t>N C SCHOOL OF SCIENCE &amp; MATHEMATICS</t>
  </si>
  <si>
    <t>ENVIRONMENT AND NATURAL RESOURCES</t>
  </si>
  <si>
    <t>NC HOUSING FINANCE AGENCY</t>
  </si>
  <si>
    <t>WILDLIFE RESOURCES COMMISSION</t>
  </si>
  <si>
    <t>STATE BOARD OF ELECTIONS</t>
  </si>
  <si>
    <t>GOVERNOR'S OFFICE</t>
  </si>
  <si>
    <t>LT GOVERNOR'S OFFICE</t>
  </si>
  <si>
    <t>GENERAL ASSEMBLY</t>
  </si>
  <si>
    <t>HEALTH &amp; HUMAN SVCS</t>
  </si>
  <si>
    <t>DEPARTMENT OF COMMERCE</t>
  </si>
  <si>
    <t>INSURANCE DEPARTMENT</t>
  </si>
  <si>
    <t>LABOR DEPARTMENT</t>
  </si>
  <si>
    <t>REVENUE DEPARTMENT</t>
  </si>
  <si>
    <t>SECRETARY OF STATE</t>
  </si>
  <si>
    <t>STATE TREASURER</t>
  </si>
  <si>
    <t>BARBER EXAMINERS, STATE BOARD OF</t>
  </si>
  <si>
    <t>NORTH CAROLINA BOARD OF OPTICIANS</t>
  </si>
  <si>
    <t>N C REAL ESTATE COMMISSION</t>
  </si>
  <si>
    <t>N C AUCTIONEERS LICENSING BOARD</t>
  </si>
  <si>
    <t>N C STATE BOARD OF EXAMINERS OF PRACTICING PSYCHOL</t>
  </si>
  <si>
    <t>COMMUNITY COLLEGES ADMINISTRATION</t>
  </si>
  <si>
    <t>DEPARTMENT OF PUBLIC SAFETY</t>
  </si>
  <si>
    <t>APPALACHIAN STATE UNIVERSITY</t>
  </si>
  <si>
    <t>N C SCHOOL OF THE ARTS</t>
  </si>
  <si>
    <t>EAST CAROLINA UNIVERSITY</t>
  </si>
  <si>
    <t>ELIZABETH CITY STATE UNIVERSITY</t>
  </si>
  <si>
    <t>FAYETTEVILLE STATE UNIVERSITY</t>
  </si>
  <si>
    <t>NC A&amp;T UNIVERSITY</t>
  </si>
  <si>
    <t>N C CENTRAL UNIVERSITY</t>
  </si>
  <si>
    <t>UNIVERSITY OF NORTH CAROLINA AT GREENSBORO</t>
  </si>
  <si>
    <t>UNC - PEMBROKE</t>
  </si>
  <si>
    <t>N C STATE UNIVERSITY</t>
  </si>
  <si>
    <t>UNC-GENERAL ADMINISTRATION</t>
  </si>
  <si>
    <t>UNC HEALTH CARE SYSTEM</t>
  </si>
  <si>
    <t>UNIVERSITY OF NORTH CAROLINA PRESS</t>
  </si>
  <si>
    <t>WESTERN CAROLINA UNIVERSITY</t>
  </si>
  <si>
    <t>WINSTON-SALEM STATE UNIVERSITY</t>
  </si>
  <si>
    <t>DEPARTMENT OF PUBLIC INSTRUCTION</t>
  </si>
  <si>
    <t>UNIVERSITY OF NORTH CAROLINA AT ASHEVILLE</t>
  </si>
  <si>
    <t>UNIVERSITY OF NORTH CAROLINA AT CHARLOTTE</t>
  </si>
  <si>
    <t>UNIVERSITY OF NORTH CAROLINA AT WILMINGTON</t>
  </si>
  <si>
    <t>YANCEY COUNTY SCHOOLS</t>
  </si>
  <si>
    <t>ALAMANCE COUNTY SCHOOLS</t>
  </si>
  <si>
    <t>CLOVER GARDEN CHARTER SCHOOL</t>
  </si>
  <si>
    <t>RIVER MILL ACADEMY CHARTER</t>
  </si>
  <si>
    <t>THE HAWBRIDGE SCHOOL</t>
  </si>
  <si>
    <t>ALAMANCE COMMUNITY COLLEGE</t>
  </si>
  <si>
    <t>ALEXANDER COUNTY SCHOOLS</t>
  </si>
  <si>
    <t>ALLEGHANY COUNTY SCHOOLS</t>
  </si>
  <si>
    <t>ANSON COUNTY SCHOOLS</t>
  </si>
  <si>
    <t>SOUTH PIEDMONT COMMUNITY COLLEGE</t>
  </si>
  <si>
    <t>ASHE COUNTY SCHOOLS</t>
  </si>
  <si>
    <t>AVERY COUNTY SCHOOLS</t>
  </si>
  <si>
    <t>GRANDFATHER ACADEMY</t>
  </si>
  <si>
    <t>BEAUFORT COUNTY SCHOOLS</t>
  </si>
  <si>
    <t>BEAUFORT COUNTY COMMUNITY COLLEGE</t>
  </si>
  <si>
    <t>BERTIE COUNTY SCHOOLS</t>
  </si>
  <si>
    <t>BLADEN COUNTY SCHOOLS</t>
  </si>
  <si>
    <t>BLADEN COMMUNITY COLLEGE</t>
  </si>
  <si>
    <t>BRUNSWICK COUNTY SCHOOLS</t>
  </si>
  <si>
    <t>BRUNSWICK COMMUNITY COLLEGE</t>
  </si>
  <si>
    <t>BUNCOMBE COUNTY SCHOOLS</t>
  </si>
  <si>
    <t>F DELANY NEW SCHOOL FOR CHILDREN</t>
  </si>
  <si>
    <t>EVERGREEN COMMUNITY CHARTER SCHOOL</t>
  </si>
  <si>
    <t>ASHEVILLE-BUNCOMBE TECHNICAL COLLEGE</t>
  </si>
  <si>
    <t>ASHEVILLE CITY SCHOOLS</t>
  </si>
  <si>
    <t>BURKE COUNTY SCHOOLS</t>
  </si>
  <si>
    <t>WESTERN PIEDMONT COMM COLLEGE</t>
  </si>
  <si>
    <t>CABARRUS COUNTY SCHOOLS</t>
  </si>
  <si>
    <t>CAROLINA INTERNATIONAL SCHOOL</t>
  </si>
  <si>
    <t>KANNAPOLIS CITY SCHOOLS</t>
  </si>
  <si>
    <t>CALDWELL COUNTY SCHOOLS</t>
  </si>
  <si>
    <t>CALDWELL COMMUNITY COLLEGE</t>
  </si>
  <si>
    <t>CAMDEN COUNTY SCHOOLS</t>
  </si>
  <si>
    <t>CARTERET COUNTY SCHOOLS</t>
  </si>
  <si>
    <t>CARTERET COMMUNITY COLLEGE</t>
  </si>
  <si>
    <t>CASWELL COUNTY SCHOOLS</t>
  </si>
  <si>
    <t>CATAWBA COUNTY SCHOOLS</t>
  </si>
  <si>
    <t>CATAWBA VALLEY COMMUNITY COLLEGE</t>
  </si>
  <si>
    <t>HICKORY CITY SCHOOLS</t>
  </si>
  <si>
    <t>NEWTON-CONOVER CITY SCHOOLS</t>
  </si>
  <si>
    <t>CHATHAM COUNTY SCHOOLS</t>
  </si>
  <si>
    <t>CHEROKEE COUNTY SCHOOLS</t>
  </si>
  <si>
    <t>TRI-COUNTY COMMUNITY COLLEGE</t>
  </si>
  <si>
    <t>EDENTON-CHOWAN COUNTY SCHOOLS</t>
  </si>
  <si>
    <t>CLAY COUNTY SCHOOLS</t>
  </si>
  <si>
    <t>CLEVELAND COUNTY SCHOOLS</t>
  </si>
  <si>
    <t>COLUMBUS COUNTY SCHOOLS</t>
  </si>
  <si>
    <t>SOUTHEASTERN COMMUNITY COLLEGE</t>
  </si>
  <si>
    <t>WHITEVILLE CITY SCHOOLS</t>
  </si>
  <si>
    <t>SEGS ACADEMY</t>
  </si>
  <si>
    <t>CRAVEN COMMUNITY COLLEGE</t>
  </si>
  <si>
    <t>CUMBERLAND COUNTY SCHOOLS</t>
  </si>
  <si>
    <t>FAYETTEVILLE TECHNICAL COMMUNITY COLLEGE</t>
  </si>
  <si>
    <t>CURRITUCK COUNTY SCHOOLS</t>
  </si>
  <si>
    <t>DARE COUNTY SCHOOLS</t>
  </si>
  <si>
    <t>DAVIDSON COUNTY SCHOOLS</t>
  </si>
  <si>
    <t>DAVIDSON COUNTY COMMUNITY COLLEGE</t>
  </si>
  <si>
    <t>LEXINGTON CITY SCHOOLS</t>
  </si>
  <si>
    <t>THOMASVILLE CITY SCHOOLS</t>
  </si>
  <si>
    <t>DAVIE COUNTY SCHOOLS</t>
  </si>
  <si>
    <t>N.E. REGIONAL SCHOOL FOR BIOTECHNOLOGY</t>
  </si>
  <si>
    <t>CORNERSTONE ACADEMY</t>
  </si>
  <si>
    <t>DUPLIN COUNTY SCHOOLS</t>
  </si>
  <si>
    <t>JAMES SPRUNT TECHNICAL COLLEGE</t>
  </si>
  <si>
    <t>DURHAM PUBLIC SCHOOLS</t>
  </si>
  <si>
    <t>CENTRAL PARK SCH FOR CHILDREN</t>
  </si>
  <si>
    <t>HEALTHY START ACADEMY</t>
  </si>
  <si>
    <t>VOYAGER ACADEMY</t>
  </si>
  <si>
    <t>DURHAM TECHNICAL INSTITUTE</t>
  </si>
  <si>
    <t>BEAR GRASS CHARTER SCHOOL</t>
  </si>
  <si>
    <t>EDGECOMBE COUNTY SCHOOLS</t>
  </si>
  <si>
    <t>EDGECOMBE TECHNICAL COLLEGE</t>
  </si>
  <si>
    <t>WINSTON-SALEM-FORSYTH COUNTY SCHOOLS</t>
  </si>
  <si>
    <t>ARTS BASED ELEMENTARY CHARTER</t>
  </si>
  <si>
    <t>FORSYTH TECHNICAL INSTITUTE</t>
  </si>
  <si>
    <t>FRANKLIN COUNTY SCHOOLS</t>
  </si>
  <si>
    <t>A CHILDS GARDEN CHARTER (AKA CROSS CREEK CHARTER)</t>
  </si>
  <si>
    <t>GASTON COUNTY SCHOOLS</t>
  </si>
  <si>
    <t>GASTON COLLEGE</t>
  </si>
  <si>
    <t>GATES COUNTY SCHOOLS</t>
  </si>
  <si>
    <t>GRAHAM COUNTY SCHOOLS</t>
  </si>
  <si>
    <t>GRANVILLE COUNTY SCHOOLS AND OXFORD ORPHANAGE</t>
  </si>
  <si>
    <t>GREENE COUNTY SCHOOLS</t>
  </si>
  <si>
    <t>GUILFORD COUNTY SCHOOLS</t>
  </si>
  <si>
    <t>GUILFORD TECHNICAL COMMUNITY COLLEGE</t>
  </si>
  <si>
    <t>HALIFAX COUNTY SCHOOLS</t>
  </si>
  <si>
    <t>HALIFAX COMMUNITY COLLEGE</t>
  </si>
  <si>
    <t>ROANOKE RAPIDS CITY SCHOOLS</t>
  </si>
  <si>
    <t>WELDON CITY SCHOOLS</t>
  </si>
  <si>
    <t>HARNETT COUNTY SCHOOLS</t>
  </si>
  <si>
    <t>HAYWOOD COUNTY SCHOOLS</t>
  </si>
  <si>
    <t>HAYWOOD TECHNICAL COLLEGE</t>
  </si>
  <si>
    <t>HENDERSON COUNTY SCHOOLS</t>
  </si>
  <si>
    <t>MOUNTAIN COMMUNITY SCHOOL</t>
  </si>
  <si>
    <t>BLUE RIDGE COMMUNITY COLLEGE</t>
  </si>
  <si>
    <t>HERTFORD COUNTY SCHOOLS</t>
  </si>
  <si>
    <t>ROANOKE-CHOWAN COMMUNITY COLLEGE</t>
  </si>
  <si>
    <t>HOKE COUNTY SCHOOLS</t>
  </si>
  <si>
    <t>HYDE COUNTY SCHOOLS</t>
  </si>
  <si>
    <t>SUCCESS INSTITUTE</t>
  </si>
  <si>
    <t>MITCHELL COMMUNITY COLLEGE</t>
  </si>
  <si>
    <t>MOORESVILLE CITY SCHOOLS</t>
  </si>
  <si>
    <t>JACKSON COUNTY SCHOOLS</t>
  </si>
  <si>
    <t>SOUTHWESTERN COMMUNITY COLLEGE</t>
  </si>
  <si>
    <t>JOHNSTON COUNTY SCHOOLS</t>
  </si>
  <si>
    <t>JOHNSTON TECHNICAL COLLEGE</t>
  </si>
  <si>
    <t>NEUSE CHARTER SCHOOL</t>
  </si>
  <si>
    <t>JONES COUNTY SCHOOLS</t>
  </si>
  <si>
    <t>SANFORD-LEE COUNTY BOARD OF EDUCATION</t>
  </si>
  <si>
    <t>CENTRAL CAROLINA COMMUNITY COLLEGE</t>
  </si>
  <si>
    <t>LENOIR COUNTY SCHOOLS</t>
  </si>
  <si>
    <t>CHILDRENS VILLAGE ACADEMY</t>
  </si>
  <si>
    <t>LENOIR COUNTY COMMUNITY COLLEGE</t>
  </si>
  <si>
    <t>LINCOLN COUNTY SCHOOLS</t>
  </si>
  <si>
    <t>MACON COUNTY SCHOOLS</t>
  </si>
  <si>
    <t>MADISON COUNTY SCHOOLS</t>
  </si>
  <si>
    <t>MARTIN COUNTY SCHOOLS</t>
  </si>
  <si>
    <t>MARTIN COMMUNITY COLLEGE</t>
  </si>
  <si>
    <t>MCDOWELL COUNTY SCHOOLS</t>
  </si>
  <si>
    <t>MCDOWELL TECHNICAL COLLEGE</t>
  </si>
  <si>
    <t>CHARLOTTE-MECKLENBURG COUNTY SCHOOLS</t>
  </si>
  <si>
    <t>COMMUNITY CHARTER SCHOOL</t>
  </si>
  <si>
    <t>KENNEDY CHARTER</t>
  </si>
  <si>
    <t>COMMUNITY SCHOOL OF DAVIDSON</t>
  </si>
  <si>
    <t>CENTRAL PIEDMONT COMMUNITY COLLEGE</t>
  </si>
  <si>
    <t>LAKE NORMAN CHARTER SCHOOL</t>
  </si>
  <si>
    <t>SOCRATES ACADEMY</t>
  </si>
  <si>
    <t>PINE LAKE PREP CHARTER</t>
  </si>
  <si>
    <t>CHARLOTTE SECONDARY CHARTER</t>
  </si>
  <si>
    <t>MITCHELL COUNTY SCHOOLS</t>
  </si>
  <si>
    <t>KIPP CHARLOTTE CHARTER</t>
  </si>
  <si>
    <t>MAYLAND TECHNICAL COLLEGE</t>
  </si>
  <si>
    <t>MONTGOMERY COUNTY SCHOOLS</t>
  </si>
  <si>
    <t>MONTGOMERY COMMUNITY COLLEGE</t>
  </si>
  <si>
    <t>MOORE COUNTY SCHOOLS</t>
  </si>
  <si>
    <t>ACADEMY OF MOORE COUNTY</t>
  </si>
  <si>
    <t>STARS CHARTER SCHOOL</t>
  </si>
  <si>
    <t>SANDHILLS COMMUNITY COLLEGE</t>
  </si>
  <si>
    <t>NASH-ROCKY MOUNT SCHOOLS</t>
  </si>
  <si>
    <t>NEW HANOVER COUNTY SCHOOLS</t>
  </si>
  <si>
    <t>CAPE FEAR CTR FOR INQUIRY</t>
  </si>
  <si>
    <t>WILMINGTON PREP ACADEMY</t>
  </si>
  <si>
    <t>CAPE FEAR COMMUNITY COLLEGE</t>
  </si>
  <si>
    <t>NORTHAMPTON COUNTY SCHOOLS</t>
  </si>
  <si>
    <t>GASTON COLLEGE PREPARATORY CHARTER</t>
  </si>
  <si>
    <t>ONSLOW COUNTY SCHOOLS</t>
  </si>
  <si>
    <t>ZECA SCHOOL OF THE ARTS AND TECHNOLOGY</t>
  </si>
  <si>
    <t>COASTAL CAROLINA COMMUNITY COLLEGE</t>
  </si>
  <si>
    <t>ORANGE COUNTY SCHOOLS</t>
  </si>
  <si>
    <t>PACE ACADEMY</t>
  </si>
  <si>
    <t>ORANGE CHARTER SCHOOL</t>
  </si>
  <si>
    <t>PAMLICO COUNTY SCHOOLS</t>
  </si>
  <si>
    <t>ARAPAHOE CHARTER SCHOOL</t>
  </si>
  <si>
    <t>PAMLICO COMMUNITY COLLEGE</t>
  </si>
  <si>
    <t>ELIZABETH CITY AND PASQUOTANK COUNTY SCHOOLS</t>
  </si>
  <si>
    <t>COLLEGE OF THE ALBEMARLE</t>
  </si>
  <si>
    <t>PENDER COUNTY SCHOOLS</t>
  </si>
  <si>
    <t>PERQUIMANS COUNTY SCHOOLS</t>
  </si>
  <si>
    <t>PERSON COUNTY SCHOOLS</t>
  </si>
  <si>
    <t>ROXBORO COMMUNITY SCHOOL</t>
  </si>
  <si>
    <t>PIEDMONT COMMUNITY COLLEGE</t>
  </si>
  <si>
    <t>PITT COUNTY SCHOOLS</t>
  </si>
  <si>
    <t>PITT COMMUNITY COLLEGE</t>
  </si>
  <si>
    <t>POLK COUNTY SCHOOLS</t>
  </si>
  <si>
    <t>RANDOLPH COUNTY SCHOOLS</t>
  </si>
  <si>
    <t>UWHARRIE CHARTER ACADEMY</t>
  </si>
  <si>
    <t>RANDOLPH COMMUNITY COLLEGE</t>
  </si>
  <si>
    <t>ASHEBORO CITY SCHOOLS</t>
  </si>
  <si>
    <t>RICHMOND COUNTY SCHOOLS</t>
  </si>
  <si>
    <t>RICHMOND TECHNICAL COLLEGE</t>
  </si>
  <si>
    <t>ROBESON COUNTY SCHOOLS</t>
  </si>
  <si>
    <t>SOUTHEASTERN ACADEMY CHARTER SCHOOL</t>
  </si>
  <si>
    <t>ROBESON COMMUNITY COLLEGE</t>
  </si>
  <si>
    <t>ROCKINGHAM COUNTY SCHOOLS</t>
  </si>
  <si>
    <t>BETHANY COMMUNITY MIDDLE SCHOOL</t>
  </si>
  <si>
    <t>ROCKINGHAM COMMUNITY COLLEGE</t>
  </si>
  <si>
    <t>ROWAN-SALISBURY SCHOOL SYSTEM</t>
  </si>
  <si>
    <t>ROWAN-CABARRUS COMMUNITY COLLEGE</t>
  </si>
  <si>
    <t>RUTHERFORD COUNTY SCHOOLS</t>
  </si>
  <si>
    <t>ISOTHERMAL COMMUNITY COLLEGE</t>
  </si>
  <si>
    <t>SAMPSON COUNTY SCHOOLS</t>
  </si>
  <si>
    <t>SAMPSON COMMUNITY COLLEGE</t>
  </si>
  <si>
    <t>CLINTON CITY SCHOOLS</t>
  </si>
  <si>
    <t>SCOTLAND COUNTY SCHOOLS</t>
  </si>
  <si>
    <t>STANLY COUNTY SCHOOLS</t>
  </si>
  <si>
    <t>GRAY STONE DAY SCHOOL</t>
  </si>
  <si>
    <t>STANLY COMMUNITY COLLEGE</t>
  </si>
  <si>
    <t>STOKES COUNTY SCHOOLS</t>
  </si>
  <si>
    <t>SURRY COUNTY SCHOOLS</t>
  </si>
  <si>
    <t>BRIDGES CHARTER SCHOOLS</t>
  </si>
  <si>
    <t>MILLENNIUM CHARTER ACADEMY</t>
  </si>
  <si>
    <t>SURRY COMMUNITY COLLEGE</t>
  </si>
  <si>
    <t>MOUNT AIRY CITY SCHOOLS</t>
  </si>
  <si>
    <t>ELKIN CITY SCHOOLS</t>
  </si>
  <si>
    <t>SWAIN COUNTY SCHOOLS</t>
  </si>
  <si>
    <t>MTN DISCOVERY CHARTER</t>
  </si>
  <si>
    <t>TRANSYLVANIA COUNTY SCHOOLS</t>
  </si>
  <si>
    <t>BREVARD ACADEMY CHARTER SCHOOL</t>
  </si>
  <si>
    <t>TYRRELL COUNTY SCHOOLS</t>
  </si>
  <si>
    <t>UNION COUNTY SCHOOLS</t>
  </si>
  <si>
    <t>VANCE COUNTY SCHOOLS</t>
  </si>
  <si>
    <t>VANCE CHARTER SCHOOL</t>
  </si>
  <si>
    <t>VANCE-GRANVILLE COMMUNITY COLLEGE</t>
  </si>
  <si>
    <t>ENDEAVOR CHARTER SCHOOL</t>
  </si>
  <si>
    <t>SOUTHERN WAKE ACADEMY</t>
  </si>
  <si>
    <t>WAKE TECHNICAL COLLEGE</t>
  </si>
  <si>
    <t>CASA ESPERANZA MONTESSORI</t>
  </si>
  <si>
    <t>WARREN COUNTY SCHOOLS</t>
  </si>
  <si>
    <t>HALIWA-SAPONI TRIBAL CHARTER</t>
  </si>
  <si>
    <t>WASHINGTON COUNTY SCHOOLS</t>
  </si>
  <si>
    <t>HENDERSON COLLEGIATE CHARTER SCHOOL</t>
  </si>
  <si>
    <t>WATAUGA COUNTY SCHOOLS</t>
  </si>
  <si>
    <t>TWO RIVERS COMM SCHOOL</t>
  </si>
  <si>
    <t>WAYNE COUNTY SCHOOLS</t>
  </si>
  <si>
    <t>WAYNE COMMUNITY COLLEGE</t>
  </si>
  <si>
    <t>WILKES COUNTY SCHOOLS</t>
  </si>
  <si>
    <t>PINNACLE CLASSICAL ACADEMY</t>
  </si>
  <si>
    <t>WILKES COMMUNITY COLLEGE</t>
  </si>
  <si>
    <t>WILSON COUNTY SCHOOLS</t>
  </si>
  <si>
    <t>WILSON COMMUNITY COLLEGE</t>
  </si>
  <si>
    <t>YADKIN COUNTY SCHOOLS</t>
  </si>
  <si>
    <t>HIGHWAY - ADMINISTRATIVE</t>
  </si>
  <si>
    <t>Agency Number</t>
  </si>
  <si>
    <t>Agency</t>
  </si>
  <si>
    <t>Deferred Outflows Of Resources</t>
  </si>
  <si>
    <t>Deferred Inflows Of Resources</t>
  </si>
  <si>
    <t>Pension Expense</t>
  </si>
  <si>
    <t>Differences Between Expected And Actual Experience</t>
  </si>
  <si>
    <t>Net Difference Between Projected And Actual Investment Earnings On Plan Investments</t>
  </si>
  <si>
    <t>Changes Of Assumptions</t>
  </si>
  <si>
    <t>Changes In Proportion And Differences Between Employer Contributions And Proportional Share Of Contributions</t>
  </si>
  <si>
    <t>Proportional Share Of Pension Expense</t>
  </si>
  <si>
    <t>Net Amortization Of Deferred Amounts From Changes In Proportion And Differences Between Employer Contributions And Proportional Share Of Contributions</t>
  </si>
  <si>
    <t>Differences between expected and actual experience</t>
  </si>
  <si>
    <t>Changes of assumptions</t>
  </si>
  <si>
    <t>Changes in proportion and differences between employer contributions and proportionate share of contributions</t>
  </si>
  <si>
    <t xml:space="preserve">      Total</t>
  </si>
  <si>
    <t>Deferred Outflows of Resources</t>
  </si>
  <si>
    <t>Deferred Inflows of Resources</t>
  </si>
  <si>
    <t>Future amortization:</t>
  </si>
  <si>
    <t>Year ended June 30:</t>
  </si>
  <si>
    <t>Thereafter</t>
  </si>
  <si>
    <t>Choose Your Agency:</t>
  </si>
  <si>
    <t>Agency Number:</t>
  </si>
  <si>
    <t>Notes</t>
  </si>
  <si>
    <t>(a)</t>
  </si>
  <si>
    <t>At the beginning of the period in which the provisions of Statement 68 are adopted, there may be circumstances in which it is not practical for a government to determine the amounts of all applicable deferred inflows of resources and deferred outflows of resources related to pensions. In such circumstances, the government should recognize a beginning deferred outflow of resources only for its pension contributions, if any, made subsequent to the measurement date of the beginning net pension liability but before the start of the government’s fiscal year. Additionally, in those circumstances, no beginning balances for other deferred outflows of resources and deferred inflows of resources related to pensions should be recognized. (GASB 71, paragraph 3)</t>
  </si>
  <si>
    <t>(b1)</t>
  </si>
  <si>
    <t>Differences between expected and actual experience with regard to economic and demographic factors in the measurement of the total pension liability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</si>
  <si>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(b2)</t>
  </si>
  <si>
    <t>Experience gains represent actual experience that increases the total pension liability less than projected or decreases the total pension liability greater than projected. These amounts result in decreases in pension expense and increases in deferred inflows of resources. (GASB 68 Implementation Guide, page 142)</t>
  </si>
  <si>
    <t>(c1)</t>
  </si>
  <si>
    <t>The difference between projected and actual earnings on pension plan investments should be included in collective pension expense using a systematic and rational method over a closed five-year period, beginning in the current measurement period. The amount not included in collective pension expense should be included in collective deferred outflows of resources or deferred inflows of resources related to pensions. Collective deferred outflows of resources and deferred inflows of resources arising from differences between projected and actual pension plan investment earnings in different measurement periods should be aggregated and included as a net collective deferred outflow of resources related to pensions or a net collective deferred inflow of resources related to pensions. (GASB 68, paragraph 71b)</t>
  </si>
  <si>
    <t>(c2)</t>
  </si>
  <si>
    <t>Investment returns that are greater than projected decrease pension expense and increase deferred inflows of resources.</t>
  </si>
  <si>
    <t>(d)</t>
  </si>
  <si>
    <t>Changes of assumptions about future economic or demographic factors or of other inputs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</si>
  <si>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(e1)</t>
  </si>
  <si>
    <t>If there is a change in the employer’s proportion of the collective net pension liability since the prior measurement date, the net effect of that change on the employer’s proportionate shares of the collective net pension liability and collective deferred outflows of resources and deferred inflows of resources related to pensions, determined as of the beginning of the measurement period,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54)</t>
  </si>
  <si>
    <t>(e2)</t>
  </si>
  <si>
    <t>For contributions to the pension plan other than those to separately finance specific liabilities of an individual employer or nonemployer contributing entity to the pension plan, the difference during the measurement period between (a) the total amount of such contributions from the employer (and amounts associated with the employer from nonemployer contributing entities that are not in a special funding situation) and (b) the amount of the employer’s proportionate share of the total of such contributions from all employers and all nonemployer contributing entities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55)</t>
  </si>
  <si>
    <t>(e3)</t>
  </si>
  <si>
    <t>If the employer's actual contributions exceed its proportionate share of total contributions, the difference increases pension expense and results in a deferred outflow of resources. (GASB 68 Implementation Guide, page 164)</t>
  </si>
  <si>
    <t>(f)</t>
  </si>
  <si>
    <t>Contributions to the pension plan from the employer subsequent to the measurement date of the collective net pension liability and before the end of the employer’s reporting period should be reported as a deferred outflow of resources related to pensions. (GASB 68, paragraph 57)</t>
  </si>
  <si>
    <t>(g)</t>
  </si>
  <si>
    <t>Components of collective pension expense include—service cost, interest on the total pension liability, effect of changes in benefit terms, expected investment income, plan administrative costs, employee contributions, and expensed portions of deferred outflows/inflows of resources related to pensions. Contributions from employers or nonemployer contributing entities should not be included in pension expense. (GASB 68, paragraph 71c)</t>
  </si>
  <si>
    <t>Current Proportional Share</t>
  </si>
  <si>
    <t>Prior Proportional Share</t>
  </si>
  <si>
    <t>INVEST COLLEGIATE CHARTER (BUNCOMBE)</t>
  </si>
  <si>
    <t>KIPP HALIFAX COLLEGE PREP CHARTER</t>
  </si>
  <si>
    <t>PIONEER SPRINGS COMMUNITY CHARTER</t>
  </si>
  <si>
    <t>CURRENT YEAR</t>
  </si>
  <si>
    <t>Note:</t>
  </si>
  <si>
    <t>Total Plan</t>
  </si>
  <si>
    <t>Unit's proportionate share (for footnote disclosure)</t>
  </si>
  <si>
    <t>Change in Proportional Share</t>
  </si>
  <si>
    <t xml:space="preserve">Employer contributions subsequent to the measurement date * </t>
  </si>
  <si>
    <t>Worksheet Instructions:</t>
  </si>
  <si>
    <t xml:space="preserve"> &lt;&lt; Click on the cell to see a list of agencies. Step 1.</t>
  </si>
  <si>
    <t>STATE TREASURER (w/o State Health Plan)</t>
  </si>
  <si>
    <t>STATE TREASURER (State Health Plan Only)</t>
  </si>
  <si>
    <t>UNC-GENERAL ADMINISTRATION (w/o SEAA)</t>
  </si>
  <si>
    <t>UNC-GENERAL ADMINISTRATION (SEAA Only)</t>
  </si>
  <si>
    <t>N.E. ACADEMY OF AEROSPACE &amp; ADV.TECH</t>
  </si>
  <si>
    <t>HIGHWAY - ADMINISTRATIVE (w/o Global Transpark or Ports Authority)</t>
  </si>
  <si>
    <t>HIGHWAY - ADMINISTRATIVE (Global Transpark Only)</t>
  </si>
  <si>
    <t>HIGHWAY - ADMINISTRATIVE (Ports Authority Only)</t>
  </si>
  <si>
    <t>Total</t>
  </si>
  <si>
    <t>Primary Agency Number</t>
  </si>
  <si>
    <t>Actuarially Determined Component of Pension Expense</t>
  </si>
  <si>
    <t>Information for notes to the financial statements</t>
  </si>
  <si>
    <t>STATE DIVISION OF HEALTH SERVICES</t>
  </si>
  <si>
    <t>FERNLEAF COMMUNITY CHARTER</t>
  </si>
  <si>
    <t>TOTAL Recognition of Deferred (Inflows)/Outflows</t>
  </si>
  <si>
    <t>Paragraph 54 and 55 Outflows</t>
  </si>
  <si>
    <t>Paragraph 54 and 55 Inflows</t>
  </si>
  <si>
    <t>FY201X refers to the fiscal year ended June 30, 201X</t>
  </si>
  <si>
    <t>Agency Num</t>
  </si>
  <si>
    <t>Agency Name</t>
  </si>
  <si>
    <t>DEPARTMENT OF NATURAL AND CULTURAL RESOURCES</t>
  </si>
  <si>
    <t>DEPT OF AGRICULTURE &amp; CONSUMER SVCS.</t>
  </si>
  <si>
    <t>UNC-CHAPEL HILL CB1260</t>
  </si>
  <si>
    <t>CLEVELAND COMMUNITY COLLEGE</t>
  </si>
  <si>
    <t>NEW BERN CRAVEN COUNTY BOARD OF EDUCATION</t>
  </si>
  <si>
    <t>INVEST COLLEGIATE CHARTER (DAVIDSON)</t>
  </si>
  <si>
    <t>IREDELL-STATESVILLE SCHOOLS</t>
  </si>
  <si>
    <t>AMERICAN RENAISSANCE MID SCHOOL</t>
  </si>
  <si>
    <t>CORVIAN COMMUNITY CHARTER SCHOOL</t>
  </si>
  <si>
    <t>THE NORTH CAROLINA LEADERSHIP ACADEMY</t>
  </si>
  <si>
    <t>NASH COMMUNITY COLLEGE</t>
  </si>
  <si>
    <t>CHAPEL HILL - CARRBORO CITY SCHOOLS</t>
  </si>
  <si>
    <t>WAKE COUNTY PUBLIC SCHOOLS SYSTEM</t>
  </si>
  <si>
    <t>EAST WAKE FIRST ACADEMY</t>
  </si>
  <si>
    <t>JE description</t>
  </si>
  <si>
    <t>DR</t>
  </si>
  <si>
    <t>CR</t>
  </si>
  <si>
    <t>Differences between expected and actual experience (DO)</t>
  </si>
  <si>
    <t>Changes of assumptions (DO)</t>
  </si>
  <si>
    <t>Changes in proportion and differences between employer contributions and proportionate share of contributions (DO)</t>
  </si>
  <si>
    <t>Differences between expected and actual experience (DI)</t>
  </si>
  <si>
    <t>Changes of assumptions (DI)</t>
  </si>
  <si>
    <t>Changes in proportion and differences between employer contributions and proportionate share of contributions (DI)</t>
  </si>
  <si>
    <t>Employer contributions subsequent to measurement date (DO)</t>
  </si>
  <si>
    <t>Tables for Disclosure</t>
  </si>
  <si>
    <t>NO AGENCY CHOSEN</t>
  </si>
  <si>
    <t>N/A</t>
  </si>
  <si>
    <t>Unit Contributions to Plan in Measurement Year</t>
  </si>
  <si>
    <t>In accordance with GASB 75, paragraph 86b, deferred inflows and deferred outflows of resources related differences between projected and actual earnings resulting from different years should be netted in the schedule to the left.  All other categories should display deferred inflow balances separately from deferred outflow balances.</t>
  </si>
  <si>
    <t>LEE COUNTY SCHOOLS</t>
  </si>
  <si>
    <t>Net OPEB Asset EOY</t>
  </si>
  <si>
    <t>Ending DIPNC net OPEB asset</t>
  </si>
  <si>
    <t>Total DIPNC OPEB expense reported for fiscal year</t>
  </si>
  <si>
    <t>Net OPEB asset</t>
  </si>
  <si>
    <t>Beginning Net OPEB Liability</t>
  </si>
  <si>
    <t>Ending Net OPEB Liability</t>
  </si>
  <si>
    <t>Proportional Share Of OPEB Expense</t>
  </si>
  <si>
    <t>Total Employer OPEB Expense</t>
  </si>
  <si>
    <t>Net OPEB Asset BOY</t>
  </si>
  <si>
    <t>Sensitivity of the net OPEB asset to changes in the discount rate</t>
  </si>
  <si>
    <t>Net difference between projected and actual earnings on OPEB plan investments (DO)</t>
  </si>
  <si>
    <t>Net difference between projected and actual earnings on OPEB plan investments (DI)</t>
  </si>
  <si>
    <t>OPEB plan contributions</t>
  </si>
  <si>
    <t>Share of collective OPEB expense</t>
  </si>
  <si>
    <t>True up OPEB expense</t>
  </si>
  <si>
    <t>OPEB expense</t>
  </si>
  <si>
    <t>Unit's share of collective OPEB expense</t>
  </si>
  <si>
    <t>OPEB expense resulting from difference between ORBIT system contributions and what was recorded as a deferred outflow in the prior year</t>
  </si>
  <si>
    <t>Net difference between projected and actual earnings on OPEB plan investments</t>
  </si>
  <si>
    <t>* Amount reported as deferred outflows of resources related to OPEB resulting from contributions subsequent to the measurement date will be recognized as a reduction of the net OPEB liability in the next fiscal year.</t>
  </si>
  <si>
    <t>This template provides the note disclosures required by GASB 75, paragraphs 96h(1) thru (5), 96i(1), and 96i(2).</t>
  </si>
  <si>
    <t>GASB 75 Accounting Template – Disability Income Plan of NC (DIPNC)</t>
  </si>
  <si>
    <t>All DIPNC Employers</t>
  </si>
  <si>
    <t xml:space="preserve">The OPEB data in this template is maintained by the Department of State Treasurer (DST). The OPEB allocation schedules for DIPNC including the accompanying audit report from the Office of State Auditor will be available on DST's website.   </t>
  </si>
  <si>
    <t>Step 1 -</t>
  </si>
  <si>
    <t xml:space="preserve">Step 2 - </t>
  </si>
  <si>
    <t xml:space="preserve">Step 3 - </t>
  </si>
  <si>
    <t>Fiscal Year Ended June 30, 2019</t>
  </si>
  <si>
    <t>Your employer contributions from 7/1/2018 through 6/30/2019</t>
  </si>
  <si>
    <t>2018 Contributions</t>
  </si>
  <si>
    <t>NC DEPARTMENT OF MILITARY &amp; VETERANS AFFAIRS</t>
  </si>
  <si>
    <t>Plan measurement period used for FY19 is the twelve months ending June 30, 2018.</t>
  </si>
  <si>
    <t>Total Plan - FYE June 30, 2019</t>
  </si>
  <si>
    <t>Measurement date - 6/30/2018</t>
  </si>
  <si>
    <t>Employer Number</t>
  </si>
  <si>
    <t>Employer Name</t>
  </si>
  <si>
    <t>Ending Net OPEB Asset</t>
  </si>
  <si>
    <t>Beginning Net OPEB Asset</t>
  </si>
  <si>
    <t>Total Plan - FYE June 30, 2018</t>
  </si>
  <si>
    <t>2017 Contributions</t>
  </si>
  <si>
    <t>PRIOR YEAR</t>
  </si>
  <si>
    <t xml:space="preserve">Change </t>
  </si>
  <si>
    <r>
      <t xml:space="preserve">This template automatically generates the GASB 75 journal entries (13th period) and certain note disclosures (see below) for all employer participants of the </t>
    </r>
    <r>
      <rPr>
        <b/>
        <sz val="10"/>
        <color rgb="FF000000"/>
        <rFont val="Calibri"/>
        <family val="2"/>
      </rPr>
      <t>Disability Income Plan of North Carolina (DIPNC)</t>
    </r>
    <r>
      <rPr>
        <sz val="10"/>
        <color rgb="FF000000"/>
        <rFont val="Calibri"/>
        <family val="2"/>
      </rPr>
      <t xml:space="preserve"> </t>
    </r>
  </si>
  <si>
    <t>Your employer contributions from 7/1/2017 through 6/30/2018</t>
  </si>
  <si>
    <t>10/1/2017 through 6/30/2018</t>
  </si>
  <si>
    <t>1/1/2018 through 6/30/2018</t>
  </si>
  <si>
    <t>4/1/2018 through 6/30/2018</t>
  </si>
  <si>
    <t xml:space="preserve">Step 4 - </t>
  </si>
  <si>
    <t xml:space="preserve"> &lt;&lt; Enter your employer contributions for the period indicated. Step 3</t>
  </si>
  <si>
    <t xml:space="preserve"> &lt;&lt; Enter your employer contributions for the period indicated. Step 2</t>
  </si>
  <si>
    <t xml:space="preserve"> Click on cell C17 within this tab.  Select your agency from the drop-down menu.  Agencies are listed in alphabetical order.</t>
  </si>
  <si>
    <t>Recognition period - 7 years</t>
  </si>
  <si>
    <t>Fiscal Y/E 6/30/2020</t>
  </si>
  <si>
    <t>Fiscal Y/E 6/30/2021</t>
  </si>
  <si>
    <t>Fiscal Y/E 6/30/2022</t>
  </si>
  <si>
    <t>Fiscal Y/E 6/30/2023</t>
  </si>
  <si>
    <t>Fiscal Y/E 6/30/2024</t>
  </si>
  <si>
    <t>Sensitivity of the net OPEB asset to changes in the healthcare cost trend rate</t>
  </si>
  <si>
    <t xml:space="preserve">1% Decrease </t>
  </si>
  <si>
    <t xml:space="preserve">Current Discount Rate </t>
  </si>
  <si>
    <t xml:space="preserve">1% Increase </t>
  </si>
  <si>
    <t>Initial Trend Rate</t>
  </si>
  <si>
    <t>Ultimate Trend Rate</t>
  </si>
  <si>
    <t>Measurement date 06/30/2018</t>
  </si>
  <si>
    <t>1% Increase: 4.75%</t>
  </si>
  <si>
    <t>Current Discount Rate: 3.75%</t>
  </si>
  <si>
    <t>1% Decrease: 2.75%</t>
  </si>
  <si>
    <t>In cell C20, enter your employer contributions made for the period of July 1, 2017 through June 30, 2018.</t>
  </si>
  <si>
    <t>In cell C22, enter your employer contributions made for the period of July 1, 2018 through June 30, 2019.</t>
  </si>
  <si>
    <t>Go to the JE Template tab within this workbook.  Review the resulting entries within the workbook for reasonableness.  Should you have any questions regarding  the resulting entries, please refer to GASB 75.  Review the entries with applicable staff prior to posting the entries in your general ledger.</t>
  </si>
  <si>
    <t xml:space="preserve">Note - If you are unable to see the 7 different tabs in this workbook (Info, JE Template, 2019 Summary, DIPNC Contributions 2018, Deferred Amortization, 2018 Summary, DIPNC Contributions 2017) then go to File, Options, Advanced, Display Options for this Workbook, and ensure that Show Sheet Tabs is checked.  Consult your IT specialist as needed.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</si>
</sst>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_);_(* \(#,##0\);_(* &quot;-&quot;????_);_(@_)"/>
    <numFmt numFmtId="166" formatCode="_(&quot;$&quot;* #,##0_);_(&quot;$&quot;* \(#,##0\);_(&quot;$&quot;* &quot;-&quot;??_);_(@_)"/>
    <numFmt numFmtId="167" formatCode="#,##0_);\(#,##0\);\—\—\—\ \ \ \ "/>
    <numFmt numFmtId="168" formatCode="0.00000%"/>
    <numFmt numFmtId="169" formatCode="0.0%"/>
  </numFmts>
  <fonts count="29">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9"/>
      <name val="Arial"/>
      <family val="2"/>
    </font>
    <font>
      <sz val="10"/>
      <name val="Arial"/>
      <family val="2"/>
    </font>
    <font>
      <sz val="10"/>
      <name val="Arial MT"/>
    </font>
    <font>
      <sz val="11"/>
      <name val="Calibri"/>
      <family val="2"/>
      <scheme val="minor"/>
    </font>
    <font>
      <b/>
      <sz val="11"/>
      <name val="Calibri"/>
      <family val="2"/>
      <scheme val="minor"/>
    </font>
    <font>
      <sz val="10"/>
      <color theme="1"/>
      <name val="Arial"/>
      <family val="2"/>
    </font>
    <font>
      <sz val="12"/>
      <name val="Times New Roman"/>
      <family val="1"/>
    </font>
    <font>
      <b/>
      <sz val="16"/>
      <name val="Times New Roman"/>
      <family val="1"/>
    </font>
    <font>
      <b/>
      <sz val="12"/>
      <name val="Times New Roman"/>
      <family val="1"/>
    </font>
    <font>
      <b/>
      <sz val="11"/>
      <name val="Times New Roman"/>
      <family val="1"/>
    </font>
    <font>
      <sz val="12"/>
      <color indexed="12"/>
      <name val="Arial"/>
      <family val="2"/>
    </font>
    <font>
      <sz val="10"/>
      <color theme="1"/>
      <name val="Calibri"/>
      <family val="2"/>
      <scheme val="minor"/>
    </font>
    <font>
      <b/>
      <sz val="10"/>
      <color theme="1"/>
      <name val="Calibri"/>
      <family val="2"/>
      <scheme val="minor"/>
    </font>
    <font>
      <b/>
      <sz val="10"/>
      <color rgb="FF000000"/>
      <name val="Calibri"/>
      <family val="2"/>
      <scheme val="minor"/>
    </font>
    <font>
      <sz val="10"/>
      <name val="Calibri"/>
      <family val="2"/>
      <scheme val="minor"/>
    </font>
    <font>
      <u/>
      <sz val="10"/>
      <name val="Arial Narrow"/>
      <family val="2"/>
    </font>
    <font>
      <sz val="10"/>
      <name val="Arial Narrow"/>
      <family val="2"/>
    </font>
    <font>
      <b/>
      <sz val="10"/>
      <name val="Calibri"/>
      <family val="2"/>
    </font>
    <font>
      <sz val="10"/>
      <name val="Calibri"/>
      <family val="2"/>
    </font>
    <font>
      <b/>
      <sz val="10"/>
      <color indexed="10"/>
      <name val="Calibri"/>
      <family val="2"/>
    </font>
    <font>
      <sz val="10"/>
      <color indexed="10"/>
      <name val="Calibri"/>
      <family val="2"/>
    </font>
    <font>
      <sz val="10"/>
      <color rgb="FF000000"/>
      <name val="Calibri"/>
      <family val="2"/>
    </font>
    <font>
      <b/>
      <sz val="10"/>
      <color rgb="FF000000"/>
      <name val="Calibri"/>
      <family val="2"/>
    </font>
    <font>
      <i/>
      <sz val="10"/>
      <name val="Calibri"/>
      <family val="2"/>
    </font>
    <font>
      <sz val="11"/>
      <color theme="1"/>
      <name val="Calibri"/>
      <family val="2"/>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indexed="41"/>
        <bgColor indexed="64"/>
      </patternFill>
    </fill>
    <fill>
      <patternFill patternType="darkGrid">
        <bgColor indexed="20"/>
      </patternFill>
    </fill>
    <fill>
      <patternFill patternType="solid">
        <fgColor indexed="31"/>
        <bgColor indexed="64"/>
      </patternFill>
    </fill>
    <fill>
      <patternFill patternType="solid">
        <fgColor theme="3" tint="0.79998168889431442"/>
        <bgColor indexed="64"/>
      </patternFill>
    </fill>
    <fill>
      <patternFill patternType="solid">
        <fgColor theme="3" tint="0.59999389629810485"/>
        <bgColor indexed="64"/>
      </patternFill>
    </fill>
    <fill>
      <patternFill patternType="darkUp">
        <bgColor theme="3" tint="0.79998168889431442"/>
      </patternFill>
    </fill>
    <fill>
      <patternFill patternType="solid">
        <fgColor rgb="FFFFFFCC"/>
        <bgColor indexed="64"/>
      </patternFill>
    </fill>
    <fill>
      <patternFill patternType="solid">
        <fgColor theme="7" tint="0.59999389629810485"/>
        <bgColor indexed="64"/>
      </patternFill>
    </fill>
    <fill>
      <patternFill patternType="solid">
        <fgColor rgb="FF99FF99"/>
        <bgColor indexed="64"/>
      </patternFill>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medium">
        <color indexed="64"/>
      </bottom>
      <diagonal/>
    </border>
    <border>
      <left/>
      <right/>
      <top style="double">
        <color indexed="64"/>
      </top>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s>
  <cellStyleXfs count="26">
    <xf numFmtId="0" fontId="0" fillId="0" borderId="0"/>
    <xf numFmtId="43" fontId="1" fillId="0" borderId="0" applyFont="0" applyFill="0" applyBorder="0" applyAlignment="0" applyProtection="0"/>
    <xf numFmtId="43" fontId="4" fillId="0" borderId="0" applyFont="0" applyFill="0" applyBorder="0" applyAlignment="0" applyProtection="0"/>
    <xf numFmtId="0" fontId="4" fillId="0" borderId="0"/>
    <xf numFmtId="0" fontId="5" fillId="0" borderId="0"/>
    <xf numFmtId="0" fontId="5" fillId="0" borderId="0"/>
    <xf numFmtId="37" fontId="6" fillId="0" borderId="0"/>
    <xf numFmtId="9" fontId="4"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5" fillId="0" borderId="0" applyFont="0" applyFill="0" applyBorder="0" applyAlignment="0" applyProtection="0"/>
    <xf numFmtId="0" fontId="5" fillId="0" borderId="0"/>
    <xf numFmtId="0" fontId="4" fillId="0" borderId="0"/>
    <xf numFmtId="0" fontId="5" fillId="0" borderId="0"/>
    <xf numFmtId="37" fontId="6" fillId="0" borderId="0"/>
    <xf numFmtId="43" fontId="9" fillId="0" borderId="0" applyFont="0" applyFill="0" applyBorder="0" applyAlignment="0" applyProtection="0"/>
    <xf numFmtId="0" fontId="10" fillId="0" borderId="0" applyFill="0" applyBorder="0" applyAlignment="0" applyProtection="0">
      <alignment horizontal="left"/>
    </xf>
    <xf numFmtId="0" fontId="9" fillId="0" borderId="0"/>
    <xf numFmtId="0" fontId="11" fillId="5" borderId="0" applyNumberFormat="0" applyBorder="0">
      <alignment horizontal="centerContinuous"/>
    </xf>
    <xf numFmtId="0" fontId="12" fillId="5" borderId="14" applyNumberFormat="0" applyFont="0" applyBorder="0" applyAlignment="0" applyProtection="0">
      <alignment horizontal="center"/>
    </xf>
    <xf numFmtId="0" fontId="13" fillId="5" borderId="15" applyNumberFormat="0" applyBorder="0">
      <alignment horizontal="center"/>
    </xf>
    <xf numFmtId="9" fontId="9" fillId="0" borderId="0" applyFont="0" applyFill="0" applyBorder="0" applyAlignment="0" applyProtection="0"/>
    <xf numFmtId="38" fontId="14" fillId="0" borderId="0" applyBorder="0">
      <alignment horizontal="right"/>
    </xf>
    <xf numFmtId="10" fontId="14" fillId="0" borderId="0" applyBorder="0">
      <alignment horizontal="right"/>
    </xf>
    <xf numFmtId="0" fontId="10" fillId="6" borderId="0" applyBorder="0"/>
    <xf numFmtId="0" fontId="10" fillId="7" borderId="16" applyNumberFormat="0" applyFont="0" applyBorder="0" applyAlignment="0" applyProtection="0">
      <alignment horizontal="centerContinuous"/>
    </xf>
  </cellStyleXfs>
  <cellXfs count="267">
    <xf numFmtId="0" fontId="0" fillId="0" borderId="0" xfId="0"/>
    <xf numFmtId="0" fontId="3" fillId="0" borderId="0" xfId="0" applyFont="1" applyFill="1" applyBorder="1" applyAlignment="1">
      <alignment horizontal="center" wrapText="1"/>
    </xf>
    <xf numFmtId="0" fontId="0" fillId="0" borderId="0" xfId="0" applyAlignment="1">
      <alignment horizontal="right"/>
    </xf>
    <xf numFmtId="164" fontId="7" fillId="0" borderId="0" xfId="1" applyNumberFormat="1" applyFont="1" applyFill="1"/>
    <xf numFmtId="165" fontId="7" fillId="0" borderId="0" xfId="0" applyNumberFormat="1" applyFont="1" applyFill="1"/>
    <xf numFmtId="164" fontId="7" fillId="0" borderId="0" xfId="0" applyNumberFormat="1" applyFont="1" applyFill="1"/>
    <xf numFmtId="168" fontId="7" fillId="0" borderId="0" xfId="9" applyNumberFormat="1" applyFont="1" applyFill="1"/>
    <xf numFmtId="0" fontId="8" fillId="0" borderId="1" xfId="0" applyFont="1" applyFill="1" applyBorder="1" applyAlignment="1">
      <alignment horizontal="centerContinuous"/>
    </xf>
    <xf numFmtId="0" fontId="8" fillId="0" borderId="0" xfId="0" applyFont="1" applyFill="1" applyBorder="1" applyAlignment="1">
      <alignment horizontal="center" wrapText="1"/>
    </xf>
    <xf numFmtId="43" fontId="8" fillId="0" borderId="0" xfId="0" applyNumberFormat="1" applyFont="1" applyFill="1"/>
    <xf numFmtId="0" fontId="8" fillId="0" borderId="0" xfId="0" applyFont="1" applyFill="1"/>
    <xf numFmtId="0" fontId="0" fillId="0" borderId="0" xfId="0"/>
    <xf numFmtId="43" fontId="0" fillId="0" borderId="0" xfId="1" applyFont="1"/>
    <xf numFmtId="0" fontId="7" fillId="0" borderId="0" xfId="0" applyFont="1"/>
    <xf numFmtId="168" fontId="7" fillId="0" borderId="0" xfId="9" applyNumberFormat="1" applyFont="1"/>
    <xf numFmtId="164" fontId="7" fillId="0" borderId="0" xfId="0" applyNumberFormat="1" applyFont="1"/>
    <xf numFmtId="0" fontId="8" fillId="0" borderId="0" xfId="0" applyFont="1" applyFill="1" applyBorder="1" applyAlignment="1">
      <alignment horizontal="center"/>
    </xf>
    <xf numFmtId="0" fontId="8" fillId="0" borderId="0" xfId="0" applyFont="1" applyFill="1" applyBorder="1" applyAlignment="1">
      <alignment horizontal="left"/>
    </xf>
    <xf numFmtId="168" fontId="8" fillId="0" borderId="0" xfId="9" applyNumberFormat="1" applyFont="1"/>
    <xf numFmtId="0" fontId="8" fillId="0" borderId="0" xfId="0" applyFont="1"/>
    <xf numFmtId="164" fontId="8" fillId="0" borderId="0" xfId="0" applyNumberFormat="1" applyFont="1"/>
    <xf numFmtId="0" fontId="0" fillId="0" borderId="0" xfId="0" applyFill="1"/>
    <xf numFmtId="0" fontId="7" fillId="0" borderId="0" xfId="0" applyFont="1" applyFill="1" applyBorder="1" applyAlignment="1">
      <alignment horizontal="center"/>
    </xf>
    <xf numFmtId="0" fontId="7" fillId="0" borderId="0" xfId="0" applyFont="1" applyFill="1" applyBorder="1" applyAlignment="1">
      <alignment horizontal="left"/>
    </xf>
    <xf numFmtId="0" fontId="7" fillId="0" borderId="0" xfId="0" applyFont="1" applyFill="1" applyAlignment="1">
      <alignment horizontal="center"/>
    </xf>
    <xf numFmtId="0" fontId="7" fillId="0" borderId="0" xfId="0" applyFont="1" applyFill="1"/>
    <xf numFmtId="0" fontId="7" fillId="0" borderId="0" xfId="0" applyFont="1" applyFill="1" applyBorder="1" applyAlignment="1">
      <alignment horizontal="center" wrapText="1"/>
    </xf>
    <xf numFmtId="43" fontId="0" fillId="0" borderId="0" xfId="0" applyNumberFormat="1"/>
    <xf numFmtId="0" fontId="7" fillId="0" borderId="0" xfId="0" applyFont="1" applyFill="1" applyBorder="1" applyAlignment="1">
      <alignment horizontal="left" wrapText="1"/>
    </xf>
    <xf numFmtId="168" fontId="7" fillId="0" borderId="0" xfId="0" applyNumberFormat="1" applyFont="1" applyFill="1"/>
    <xf numFmtId="168" fontId="8" fillId="0" borderId="0" xfId="9" applyNumberFormat="1" applyFont="1" applyFill="1"/>
    <xf numFmtId="164" fontId="8" fillId="0" borderId="0" xfId="1" applyNumberFormat="1" applyFont="1" applyFill="1"/>
    <xf numFmtId="0" fontId="0" fillId="0" borderId="0" xfId="0" applyAlignment="1">
      <alignment horizontal="center"/>
    </xf>
    <xf numFmtId="43" fontId="8" fillId="0" borderId="0" xfId="1" applyFont="1" applyFill="1"/>
    <xf numFmtId="0" fontId="7" fillId="0" borderId="0" xfId="0" applyFont="1" applyAlignment="1">
      <alignment horizontal="center"/>
    </xf>
    <xf numFmtId="0" fontId="2" fillId="0" borderId="0" xfId="0" applyFont="1" applyAlignment="1">
      <alignment horizontal="center"/>
    </xf>
    <xf numFmtId="43" fontId="2" fillId="0" borderId="1" xfId="1" applyFont="1" applyBorder="1" applyAlignment="1">
      <alignment wrapText="1"/>
    </xf>
    <xf numFmtId="43" fontId="2" fillId="0" borderId="1" xfId="1" applyFont="1" applyBorder="1" applyAlignment="1">
      <alignment horizontal="center"/>
    </xf>
    <xf numFmtId="0" fontId="2" fillId="0" borderId="1" xfId="1" applyNumberFormat="1" applyFont="1" applyBorder="1" applyAlignment="1">
      <alignment horizontal="center" wrapText="1"/>
    </xf>
    <xf numFmtId="43" fontId="0" fillId="0" borderId="3" xfId="0" applyNumberFormat="1" applyBorder="1"/>
    <xf numFmtId="0" fontId="7" fillId="11" borderId="0" xfId="0" applyFont="1" applyFill="1" applyBorder="1" applyAlignment="1">
      <alignment horizontal="center"/>
    </xf>
    <xf numFmtId="0" fontId="7" fillId="11" borderId="0" xfId="0" applyFont="1" applyFill="1" applyBorder="1" applyAlignment="1">
      <alignment horizontal="left"/>
    </xf>
    <xf numFmtId="168" fontId="7" fillId="11" borderId="0" xfId="9" applyNumberFormat="1" applyFont="1" applyFill="1"/>
    <xf numFmtId="164" fontId="7" fillId="11" borderId="0" xfId="1" applyNumberFormat="1" applyFont="1" applyFill="1"/>
    <xf numFmtId="0" fontId="7" fillId="11" borderId="0" xfId="0" applyFont="1" applyFill="1"/>
    <xf numFmtId="164" fontId="7" fillId="11" borderId="0" xfId="0" applyNumberFormat="1" applyFont="1" applyFill="1"/>
    <xf numFmtId="0" fontId="0" fillId="11" borderId="0" xfId="0" applyFill="1" applyAlignment="1">
      <alignment horizontal="center"/>
    </xf>
    <xf numFmtId="0" fontId="0" fillId="11" borderId="0" xfId="0" applyFill="1"/>
    <xf numFmtId="43" fontId="0" fillId="11" borderId="0" xfId="1" applyFont="1" applyFill="1"/>
    <xf numFmtId="164" fontId="2" fillId="0" borderId="0" xfId="0" applyNumberFormat="1" applyFont="1" applyFill="1"/>
    <xf numFmtId="165" fontId="7" fillId="11" borderId="0" xfId="0" applyNumberFormat="1" applyFont="1" applyFill="1"/>
    <xf numFmtId="0" fontId="15" fillId="0" borderId="0" xfId="0" applyFont="1"/>
    <xf numFmtId="0" fontId="15" fillId="0" borderId="0" xfId="0" applyFont="1" applyBorder="1"/>
    <xf numFmtId="0" fontId="16" fillId="0" borderId="0" xfId="0" applyFont="1" applyAlignment="1">
      <alignment horizontal="right"/>
    </xf>
    <xf numFmtId="0" fontId="16" fillId="0" borderId="0" xfId="0" applyFont="1" applyFill="1" applyBorder="1"/>
    <xf numFmtId="0" fontId="15" fillId="0" borderId="0" xfId="0" applyFont="1" applyAlignment="1">
      <alignment horizontal="right"/>
    </xf>
    <xf numFmtId="0" fontId="15" fillId="0" borderId="0" xfId="0" applyFont="1" applyFill="1" applyAlignment="1"/>
    <xf numFmtId="0" fontId="16" fillId="0" borderId="1" xfId="0" applyFont="1" applyBorder="1" applyAlignment="1">
      <alignment horizontal="centerContinuous"/>
    </xf>
    <xf numFmtId="0" fontId="17" fillId="0" borderId="0" xfId="0" applyFont="1" applyFill="1" applyBorder="1" applyAlignment="1">
      <alignment horizontal="center" wrapText="1"/>
    </xf>
    <xf numFmtId="0" fontId="17" fillId="12" borderId="0" xfId="0" applyFont="1" applyFill="1" applyBorder="1" applyAlignment="1">
      <alignment horizontal="center" wrapText="1"/>
    </xf>
    <xf numFmtId="0" fontId="15" fillId="12" borderId="0" xfId="0" applyFont="1" applyFill="1"/>
    <xf numFmtId="168" fontId="15" fillId="12" borderId="0" xfId="9" applyNumberFormat="1" applyFont="1" applyFill="1"/>
    <xf numFmtId="164" fontId="15" fillId="12" borderId="0" xfId="1" applyNumberFormat="1" applyFont="1" applyFill="1"/>
    <xf numFmtId="0" fontId="15" fillId="12" borderId="0" xfId="0" applyFont="1" applyFill="1" applyAlignment="1">
      <alignment horizontal="right"/>
    </xf>
    <xf numFmtId="0" fontId="17" fillId="13" borderId="0" xfId="0" applyFont="1" applyFill="1" applyBorder="1" applyAlignment="1">
      <alignment horizontal="center" wrapText="1"/>
    </xf>
    <xf numFmtId="0" fontId="15" fillId="13" borderId="0" xfId="0" applyFont="1" applyFill="1"/>
    <xf numFmtId="164" fontId="15" fillId="13" borderId="0" xfId="1" applyNumberFormat="1" applyFont="1" applyFill="1"/>
    <xf numFmtId="164" fontId="15" fillId="13" borderId="0" xfId="1" applyNumberFormat="1" applyFont="1" applyFill="1" applyAlignment="1">
      <alignment horizontal="right"/>
    </xf>
    <xf numFmtId="0" fontId="15" fillId="0" borderId="0" xfId="0" applyFont="1" applyFill="1"/>
    <xf numFmtId="0" fontId="15" fillId="13" borderId="0" xfId="0" applyFont="1" applyFill="1" applyAlignment="1">
      <alignment horizontal="right"/>
    </xf>
    <xf numFmtId="168" fontId="15" fillId="13" borderId="0" xfId="9" applyNumberFormat="1" applyFont="1" applyFill="1"/>
    <xf numFmtId="164" fontId="15" fillId="0" borderId="0" xfId="1" applyNumberFormat="1" applyFont="1" applyFill="1"/>
    <xf numFmtId="164" fontId="15" fillId="0" borderId="0" xfId="1" applyNumberFormat="1" applyFont="1" applyFill="1" applyAlignment="1">
      <alignment horizontal="right"/>
    </xf>
    <xf numFmtId="0" fontId="17" fillId="0" borderId="17" xfId="0" applyFont="1" applyFill="1" applyBorder="1" applyAlignment="1">
      <alignment horizontal="center" wrapText="1"/>
    </xf>
    <xf numFmtId="0" fontId="15" fillId="0" borderId="12" xfId="0" applyFont="1" applyBorder="1"/>
    <xf numFmtId="164" fontId="15" fillId="0" borderId="12" xfId="1" applyNumberFormat="1" applyFont="1" applyBorder="1"/>
    <xf numFmtId="164" fontId="15" fillId="0" borderId="12" xfId="1" applyNumberFormat="1" applyFont="1" applyFill="1" applyBorder="1" applyAlignment="1">
      <alignment horizontal="right"/>
    </xf>
    <xf numFmtId="164" fontId="15" fillId="0" borderId="13" xfId="1" applyNumberFormat="1" applyFont="1" applyBorder="1"/>
    <xf numFmtId="164" fontId="15" fillId="0" borderId="0" xfId="1" applyNumberFormat="1" applyFont="1"/>
    <xf numFmtId="0" fontId="15" fillId="0" borderId="0" xfId="0" applyFont="1" applyFill="1" applyBorder="1"/>
    <xf numFmtId="164" fontId="15" fillId="0" borderId="0" xfId="1" applyNumberFormat="1" applyFont="1" applyBorder="1"/>
    <xf numFmtId="43" fontId="15" fillId="0" borderId="0" xfId="1" applyFont="1"/>
    <xf numFmtId="0" fontId="16" fillId="9" borderId="2" xfId="0" applyFont="1" applyFill="1" applyBorder="1" applyAlignment="1">
      <alignment vertical="top"/>
    </xf>
    <xf numFmtId="0" fontId="16" fillId="9" borderId="3" xfId="0" applyFont="1" applyFill="1" applyBorder="1" applyAlignment="1">
      <alignment wrapText="1"/>
    </xf>
    <xf numFmtId="0" fontId="16" fillId="9" borderId="3" xfId="0" applyFont="1" applyFill="1" applyBorder="1" applyAlignment="1">
      <alignment horizontal="right" wrapText="1"/>
    </xf>
    <xf numFmtId="43" fontId="16" fillId="9" borderId="4" xfId="1" applyFont="1" applyFill="1" applyBorder="1" applyAlignment="1">
      <alignment horizontal="right"/>
    </xf>
    <xf numFmtId="43" fontId="15" fillId="0" borderId="0" xfId="1" applyFont="1" applyFill="1" applyBorder="1"/>
    <xf numFmtId="164" fontId="15" fillId="0" borderId="0" xfId="0" applyNumberFormat="1" applyFont="1" applyBorder="1"/>
    <xf numFmtId="164" fontId="15" fillId="0" borderId="0" xfId="0" applyNumberFormat="1" applyFont="1" applyFill="1"/>
    <xf numFmtId="0" fontId="15" fillId="9" borderId="5" xfId="0" applyFont="1" applyFill="1" applyBorder="1" applyAlignment="1"/>
    <xf numFmtId="0" fontId="15" fillId="9" borderId="0" xfId="0" applyFont="1" applyFill="1" applyBorder="1" applyAlignment="1">
      <alignment wrapText="1"/>
    </xf>
    <xf numFmtId="0" fontId="15" fillId="9" borderId="0" xfId="0" applyFont="1" applyFill="1"/>
    <xf numFmtId="41" fontId="15" fillId="9" borderId="0" xfId="0" applyNumberFormat="1" applyFont="1" applyFill="1" applyBorder="1" applyAlignment="1">
      <alignment wrapText="1"/>
    </xf>
    <xf numFmtId="41" fontId="15" fillId="9" borderId="6" xfId="1" applyNumberFormat="1" applyFont="1" applyFill="1" applyBorder="1"/>
    <xf numFmtId="0" fontId="15" fillId="9" borderId="0" xfId="0" applyFont="1" applyFill="1" applyBorder="1" applyAlignment="1"/>
    <xf numFmtId="43" fontId="15" fillId="0" borderId="0" xfId="1" applyFont="1" applyFill="1"/>
    <xf numFmtId="0" fontId="15" fillId="9" borderId="0" xfId="0" quotePrefix="1" applyFont="1" applyFill="1" applyBorder="1" applyAlignment="1">
      <alignment wrapText="1"/>
    </xf>
    <xf numFmtId="41" fontId="15" fillId="9" borderId="0" xfId="0" quotePrefix="1" applyNumberFormat="1" applyFont="1" applyFill="1" applyBorder="1" applyAlignment="1">
      <alignment wrapText="1"/>
    </xf>
    <xf numFmtId="0" fontId="15" fillId="9" borderId="0" xfId="0" applyFont="1" applyFill="1" applyBorder="1"/>
    <xf numFmtId="41" fontId="15" fillId="9" borderId="0" xfId="0" applyNumberFormat="1" applyFont="1" applyFill="1" applyBorder="1"/>
    <xf numFmtId="0" fontId="15" fillId="9" borderId="7" xfId="0" applyFont="1" applyFill="1" applyBorder="1" applyAlignment="1"/>
    <xf numFmtId="0" fontId="15" fillId="9" borderId="1" xfId="0" applyFont="1" applyFill="1" applyBorder="1"/>
    <xf numFmtId="41" fontId="15" fillId="9" borderId="1" xfId="0" applyNumberFormat="1" applyFont="1" applyFill="1" applyBorder="1"/>
    <xf numFmtId="164" fontId="15" fillId="9" borderId="12" xfId="1" applyNumberFormat="1" applyFont="1" applyFill="1" applyBorder="1" applyAlignment="1">
      <alignment wrapText="1"/>
    </xf>
    <xf numFmtId="164" fontId="15" fillId="9" borderId="13" xfId="1" applyNumberFormat="1" applyFont="1" applyFill="1" applyBorder="1" applyAlignment="1">
      <alignment wrapText="1"/>
    </xf>
    <xf numFmtId="164" fontId="18" fillId="0" borderId="0" xfId="1" applyNumberFormat="1" applyFont="1"/>
    <xf numFmtId="164" fontId="15" fillId="0" borderId="0" xfId="0" applyNumberFormat="1" applyFont="1"/>
    <xf numFmtId="0" fontId="15" fillId="0" borderId="0" xfId="0" applyFont="1" applyAlignment="1">
      <alignment vertical="top"/>
    </xf>
    <xf numFmtId="0" fontId="15" fillId="0" borderId="0" xfId="0" applyFont="1" applyAlignment="1">
      <alignment wrapText="1"/>
    </xf>
    <xf numFmtId="0" fontId="15" fillId="8" borderId="2" xfId="0" applyFont="1" applyFill="1" applyBorder="1" applyAlignment="1">
      <alignment vertical="top"/>
    </xf>
    <xf numFmtId="0" fontId="15" fillId="8" borderId="3" xfId="0" applyFont="1" applyFill="1" applyBorder="1" applyAlignment="1">
      <alignment wrapText="1"/>
    </xf>
    <xf numFmtId="43" fontId="15" fillId="8" borderId="3" xfId="1" applyFont="1" applyFill="1" applyBorder="1"/>
    <xf numFmtId="43" fontId="15" fillId="8" borderId="4" xfId="1" applyFont="1" applyFill="1" applyBorder="1"/>
    <xf numFmtId="0" fontId="15" fillId="8" borderId="5" xfId="0" applyFont="1" applyFill="1" applyBorder="1" applyAlignment="1"/>
    <xf numFmtId="0" fontId="15" fillId="8" borderId="0" xfId="0" applyFont="1" applyFill="1" applyBorder="1"/>
    <xf numFmtId="0" fontId="15" fillId="8" borderId="0" xfId="0" applyFont="1" applyFill="1" applyBorder="1" applyAlignment="1">
      <alignment wrapText="1"/>
    </xf>
    <xf numFmtId="42" fontId="15" fillId="8" borderId="0" xfId="1" applyNumberFormat="1" applyFont="1" applyFill="1" applyBorder="1"/>
    <xf numFmtId="43" fontId="15" fillId="8" borderId="6" xfId="1" applyFont="1" applyFill="1" applyBorder="1"/>
    <xf numFmtId="0" fontId="15" fillId="0" borderId="0" xfId="0" applyFont="1" applyFill="1" applyAlignment="1">
      <alignment horizontal="center"/>
    </xf>
    <xf numFmtId="0" fontId="15" fillId="8" borderId="7" xfId="0" applyFont="1" applyFill="1" applyBorder="1" applyAlignment="1"/>
    <xf numFmtId="0" fontId="15" fillId="8" borderId="1" xfId="0" applyFont="1" applyFill="1" applyBorder="1" applyAlignment="1">
      <alignment wrapText="1"/>
    </xf>
    <xf numFmtId="41" fontId="15" fillId="8" borderId="1" xfId="8" applyNumberFormat="1" applyFont="1" applyFill="1" applyBorder="1"/>
    <xf numFmtId="43" fontId="15" fillId="8" borderId="8" xfId="1" applyFont="1" applyFill="1" applyBorder="1"/>
    <xf numFmtId="0" fontId="15" fillId="4" borderId="5" xfId="0" applyFont="1" applyFill="1" applyBorder="1" applyAlignment="1">
      <alignment vertical="top"/>
    </xf>
    <xf numFmtId="0" fontId="15" fillId="4" borderId="0" xfId="0" applyFont="1" applyFill="1" applyBorder="1" applyAlignment="1">
      <alignment wrapText="1"/>
    </xf>
    <xf numFmtId="164" fontId="15" fillId="4" borderId="0" xfId="1" applyNumberFormat="1" applyFont="1" applyFill="1" applyBorder="1"/>
    <xf numFmtId="43" fontId="15" fillId="4" borderId="6" xfId="1" applyFont="1" applyFill="1" applyBorder="1"/>
    <xf numFmtId="0" fontId="15" fillId="4" borderId="7" xfId="0" applyFont="1" applyFill="1" applyBorder="1" applyAlignment="1">
      <alignment vertical="top"/>
    </xf>
    <xf numFmtId="0" fontId="15" fillId="4" borderId="1" xfId="0" applyFont="1" applyFill="1" applyBorder="1" applyAlignment="1">
      <alignment wrapText="1"/>
    </xf>
    <xf numFmtId="41" fontId="15" fillId="4" borderId="1" xfId="1" applyNumberFormat="1" applyFont="1" applyFill="1" applyBorder="1"/>
    <xf numFmtId="43" fontId="15" fillId="4" borderId="8" xfId="1" applyFont="1" applyFill="1" applyBorder="1"/>
    <xf numFmtId="0" fontId="15" fillId="0" borderId="5" xfId="0" applyFont="1" applyFill="1" applyBorder="1" applyAlignment="1">
      <alignment vertical="top"/>
    </xf>
    <xf numFmtId="0" fontId="15" fillId="0" borderId="0" xfId="0" applyFont="1" applyFill="1" applyBorder="1" applyAlignment="1">
      <alignment wrapText="1"/>
    </xf>
    <xf numFmtId="43" fontId="15" fillId="0" borderId="6" xfId="1" applyFont="1" applyFill="1" applyBorder="1"/>
    <xf numFmtId="0" fontId="15" fillId="8" borderId="5" xfId="0" applyFont="1" applyFill="1" applyBorder="1" applyAlignment="1">
      <alignment vertical="top"/>
    </xf>
    <xf numFmtId="43" fontId="16" fillId="8" borderId="1" xfId="1" applyFont="1" applyFill="1" applyBorder="1" applyAlignment="1">
      <alignment horizontal="center" wrapText="1"/>
    </xf>
    <xf numFmtId="43" fontId="16" fillId="8" borderId="8" xfId="1" applyFont="1" applyFill="1" applyBorder="1" applyAlignment="1">
      <alignment horizontal="center" wrapText="1"/>
    </xf>
    <xf numFmtId="0" fontId="15" fillId="0" borderId="0" xfId="0" applyFont="1" applyFill="1" applyAlignment="1">
      <alignment horizontal="right" wrapText="1"/>
    </xf>
    <xf numFmtId="0" fontId="15" fillId="0" borderId="0" xfId="0" applyFont="1" applyFill="1" applyAlignment="1">
      <alignment horizontal="right"/>
    </xf>
    <xf numFmtId="164" fontId="15" fillId="8" borderId="0" xfId="1" applyNumberFormat="1" applyFont="1" applyFill="1" applyBorder="1"/>
    <xf numFmtId="164" fontId="15" fillId="8" borderId="6" xfId="1" applyNumberFormat="1" applyFont="1" applyFill="1" applyBorder="1"/>
    <xf numFmtId="43" fontId="15" fillId="0" borderId="0" xfId="0" applyNumberFormat="1" applyFont="1" applyFill="1"/>
    <xf numFmtId="0" fontId="15" fillId="8" borderId="0" xfId="0" applyFont="1" applyFill="1" applyBorder="1" applyAlignment="1"/>
    <xf numFmtId="0" fontId="15" fillId="8" borderId="5" xfId="0" applyFont="1" applyFill="1" applyBorder="1"/>
    <xf numFmtId="43" fontId="15" fillId="10" borderId="6" xfId="1" applyFont="1" applyFill="1" applyBorder="1"/>
    <xf numFmtId="0" fontId="15" fillId="8" borderId="0" xfId="0" quotePrefix="1" applyFont="1" applyFill="1" applyBorder="1" applyAlignment="1">
      <alignment wrapText="1"/>
    </xf>
    <xf numFmtId="166" fontId="15" fillId="8" borderId="9" xfId="8" applyNumberFormat="1" applyFont="1" applyFill="1" applyBorder="1"/>
    <xf numFmtId="166" fontId="15" fillId="8" borderId="11" xfId="8" applyNumberFormat="1" applyFont="1" applyFill="1" applyBorder="1"/>
    <xf numFmtId="166" fontId="15" fillId="0" borderId="0" xfId="0" applyNumberFormat="1" applyFont="1"/>
    <xf numFmtId="43" fontId="15" fillId="8" borderId="0" xfId="1" applyFont="1" applyFill="1" applyBorder="1"/>
    <xf numFmtId="0" fontId="15" fillId="8" borderId="7" xfId="0" applyFont="1" applyFill="1" applyBorder="1"/>
    <xf numFmtId="43" fontId="15" fillId="8" borderId="1" xfId="1" applyFont="1" applyFill="1" applyBorder="1"/>
    <xf numFmtId="0" fontId="15" fillId="9" borderId="2" xfId="0" applyFont="1" applyFill="1" applyBorder="1"/>
    <xf numFmtId="0" fontId="15" fillId="9" borderId="3" xfId="0" applyFont="1" applyFill="1" applyBorder="1"/>
    <xf numFmtId="0" fontId="15" fillId="9" borderId="4" xfId="0" applyFont="1" applyFill="1" applyBorder="1"/>
    <xf numFmtId="0" fontId="15" fillId="9" borderId="5" xfId="0" applyFont="1" applyFill="1" applyBorder="1"/>
    <xf numFmtId="0" fontId="15" fillId="9" borderId="6" xfId="0" applyFont="1" applyFill="1" applyBorder="1"/>
    <xf numFmtId="0" fontId="16" fillId="9" borderId="0" xfId="0" applyFont="1" applyFill="1" applyBorder="1"/>
    <xf numFmtId="0" fontId="15" fillId="9" borderId="0" xfId="0" applyFont="1" applyFill="1" applyBorder="1" applyAlignment="1">
      <alignment horizontal="left"/>
    </xf>
    <xf numFmtId="42" fontId="15" fillId="9" borderId="0" xfId="8" applyNumberFormat="1" applyFont="1" applyFill="1" applyBorder="1"/>
    <xf numFmtId="41" fontId="15" fillId="9" borderId="0" xfId="8" applyNumberFormat="1" applyFont="1" applyFill="1" applyBorder="1"/>
    <xf numFmtId="166" fontId="15" fillId="0" borderId="0" xfId="0" applyNumberFormat="1" applyFont="1" applyFill="1"/>
    <xf numFmtId="42" fontId="15" fillId="9" borderId="9" xfId="0" applyNumberFormat="1" applyFont="1" applyFill="1" applyBorder="1"/>
    <xf numFmtId="0" fontId="15" fillId="9" borderId="7" xfId="0" applyFont="1" applyFill="1" applyBorder="1"/>
    <xf numFmtId="0" fontId="15" fillId="9" borderId="8" xfId="0" applyFont="1" applyFill="1" applyBorder="1"/>
    <xf numFmtId="0" fontId="16" fillId="9" borderId="2" xfId="0" applyFont="1" applyFill="1" applyBorder="1"/>
    <xf numFmtId="0" fontId="16" fillId="9" borderId="3" xfId="0" applyFont="1" applyFill="1" applyBorder="1"/>
    <xf numFmtId="0" fontId="16" fillId="9" borderId="12" xfId="0" applyFont="1" applyFill="1" applyBorder="1" applyAlignment="1">
      <alignment horizontal="center" wrapText="1"/>
    </xf>
    <xf numFmtId="0" fontId="16" fillId="9" borderId="13" xfId="0" applyFont="1" applyFill="1" applyBorder="1" applyAlignment="1">
      <alignment horizontal="center" wrapText="1"/>
    </xf>
    <xf numFmtId="0" fontId="16" fillId="9" borderId="5" xfId="0" applyFont="1" applyFill="1" applyBorder="1"/>
    <xf numFmtId="164" fontId="15" fillId="9" borderId="0" xfId="1" applyNumberFormat="1" applyFont="1" applyFill="1" applyBorder="1"/>
    <xf numFmtId="164" fontId="15" fillId="9" borderId="0" xfId="0" applyNumberFormat="1" applyFont="1" applyFill="1" applyBorder="1" applyAlignment="1">
      <alignment horizontal="center" wrapText="1"/>
    </xf>
    <xf numFmtId="164" fontId="15" fillId="9" borderId="6" xfId="1" applyNumberFormat="1" applyFont="1" applyFill="1" applyBorder="1"/>
    <xf numFmtId="0" fontId="16" fillId="9" borderId="0" xfId="0" applyFont="1" applyFill="1" applyBorder="1" applyAlignment="1">
      <alignment horizontal="center" wrapText="1"/>
    </xf>
    <xf numFmtId="0" fontId="16" fillId="9" borderId="6" xfId="0" applyFont="1" applyFill="1" applyBorder="1" applyAlignment="1">
      <alignment horizontal="center" wrapText="1"/>
    </xf>
    <xf numFmtId="164" fontId="16" fillId="9" borderId="0" xfId="0" applyNumberFormat="1" applyFont="1" applyFill="1" applyBorder="1"/>
    <xf numFmtId="164" fontId="16" fillId="9" borderId="6" xfId="0" applyNumberFormat="1" applyFont="1" applyFill="1" applyBorder="1"/>
    <xf numFmtId="0" fontId="15" fillId="2" borderId="0" xfId="0" applyFont="1" applyFill="1" applyAlignment="1">
      <alignment vertical="center"/>
    </xf>
    <xf numFmtId="0" fontId="20" fillId="2" borderId="0" xfId="0" applyFont="1" applyFill="1" applyAlignment="1" applyProtection="1">
      <alignment horizontal="center"/>
    </xf>
    <xf numFmtId="167" fontId="20" fillId="2" borderId="0" xfId="0" applyNumberFormat="1" applyFont="1" applyFill="1" applyProtection="1"/>
    <xf numFmtId="0" fontId="15" fillId="2" borderId="0" xfId="0" applyFont="1" applyFill="1"/>
    <xf numFmtId="0" fontId="20" fillId="2" borderId="0" xfId="0" applyFont="1" applyFill="1" applyAlignment="1">
      <alignment horizontal="center" vertical="top"/>
    </xf>
    <xf numFmtId="0" fontId="20" fillId="2" borderId="0" xfId="0" applyFont="1" applyFill="1"/>
    <xf numFmtId="0" fontId="20" fillId="2" borderId="0" xfId="0" applyNumberFormat="1" applyFont="1" applyFill="1" applyAlignment="1" applyProtection="1">
      <alignment horizontal="left" vertical="top"/>
    </xf>
    <xf numFmtId="0" fontId="20" fillId="2" borderId="0" xfId="0" applyFont="1" applyFill="1" applyAlignment="1">
      <alignment vertical="top"/>
    </xf>
    <xf numFmtId="0" fontId="15" fillId="2" borderId="0" xfId="0" applyFont="1" applyFill="1" applyAlignment="1">
      <alignment vertical="top"/>
    </xf>
    <xf numFmtId="49" fontId="20" fillId="2" borderId="0" xfId="0" quotePrefix="1" applyNumberFormat="1" applyFont="1" applyFill="1" applyAlignment="1" applyProtection="1">
      <alignment horizontal="center" vertical="top"/>
    </xf>
    <xf numFmtId="49" fontId="20" fillId="2" borderId="0" xfId="0" quotePrefix="1" applyNumberFormat="1" applyFont="1" applyFill="1" applyAlignment="1">
      <alignment horizontal="center" vertical="top"/>
    </xf>
    <xf numFmtId="0" fontId="20" fillId="2" borderId="0" xfId="0" applyNumberFormat="1" applyFont="1" applyFill="1" applyAlignment="1" applyProtection="1">
      <alignment horizontal="left" vertical="top" wrapText="1"/>
    </xf>
    <xf numFmtId="0" fontId="15" fillId="2" borderId="0" xfId="0" applyFont="1" applyFill="1" applyAlignment="1">
      <alignment vertical="top" wrapText="1"/>
    </xf>
    <xf numFmtId="0" fontId="21" fillId="2" borderId="0" xfId="4" quotePrefix="1" applyFont="1" applyFill="1"/>
    <xf numFmtId="0" fontId="22" fillId="2" borderId="0" xfId="4" applyFont="1" applyFill="1"/>
    <xf numFmtId="0" fontId="22" fillId="0" borderId="0" xfId="4" applyFont="1"/>
    <xf numFmtId="0" fontId="21" fillId="2" borderId="0" xfId="4" applyFont="1" applyFill="1"/>
    <xf numFmtId="0" fontId="22" fillId="2" borderId="0" xfId="4" applyFont="1" applyFill="1" applyAlignment="1">
      <alignment vertical="top"/>
    </xf>
    <xf numFmtId="0" fontId="22" fillId="0" borderId="0" xfId="4" applyFont="1" applyFill="1"/>
    <xf numFmtId="0" fontId="22" fillId="0" borderId="0" xfId="4" applyFont="1" applyFill="1" applyAlignment="1">
      <alignment vertical="top"/>
    </xf>
    <xf numFmtId="0" fontId="21" fillId="0" borderId="0" xfId="4" applyFont="1" applyFill="1"/>
    <xf numFmtId="0" fontId="21" fillId="2" borderId="0" xfId="4" applyFont="1" applyFill="1" applyAlignment="1">
      <alignment horizontal="left"/>
    </xf>
    <xf numFmtId="0" fontId="22" fillId="2" borderId="10" xfId="4" applyFont="1" applyFill="1" applyBorder="1" applyAlignment="1" applyProtection="1">
      <alignment horizontal="center"/>
      <protection locked="0"/>
    </xf>
    <xf numFmtId="0" fontId="23" fillId="2" borderId="0" xfId="4" applyFont="1" applyFill="1" applyAlignment="1" applyProtection="1">
      <alignment horizontal="left" indent="1"/>
    </xf>
    <xf numFmtId="0" fontId="22" fillId="2" borderId="0" xfId="4" applyFont="1" applyFill="1" applyBorder="1"/>
    <xf numFmtId="0" fontId="23" fillId="2" borderId="0" xfId="4" applyFont="1" applyFill="1" applyAlignment="1" applyProtection="1">
      <alignment horizontal="left" indent="3"/>
    </xf>
    <xf numFmtId="0" fontId="24" fillId="2" borderId="0" xfId="4" applyFont="1" applyFill="1" applyAlignment="1" applyProtection="1">
      <alignment horizontal="left" indent="4"/>
    </xf>
    <xf numFmtId="14" fontId="22" fillId="2" borderId="0" xfId="4" applyNumberFormat="1" applyFont="1" applyFill="1" applyBorder="1" applyAlignment="1">
      <alignment horizontal="left"/>
    </xf>
    <xf numFmtId="166" fontId="22" fillId="0" borderId="10" xfId="8" applyNumberFormat="1" applyFont="1" applyBorder="1"/>
    <xf numFmtId="166" fontId="22" fillId="0" borderId="0" xfId="8" applyNumberFormat="1" applyFont="1" applyBorder="1"/>
    <xf numFmtId="0" fontId="22" fillId="9" borderId="5" xfId="4" applyFont="1" applyFill="1" applyBorder="1"/>
    <xf numFmtId="0" fontId="22" fillId="9" borderId="0" xfId="4" applyFont="1" applyFill="1" applyBorder="1"/>
    <xf numFmtId="0" fontId="22" fillId="9" borderId="6" xfId="4" applyFont="1" applyFill="1" applyBorder="1"/>
    <xf numFmtId="0" fontId="22" fillId="0" borderId="0" xfId="4" applyFont="1" applyAlignment="1">
      <alignment horizontal="center"/>
    </xf>
    <xf numFmtId="14" fontId="22" fillId="0" borderId="0" xfId="4" applyNumberFormat="1" applyFont="1"/>
    <xf numFmtId="0" fontId="22" fillId="0" borderId="0" xfId="4" applyFont="1" applyAlignment="1">
      <alignment horizontal="right"/>
    </xf>
    <xf numFmtId="0" fontId="22" fillId="2" borderId="10" xfId="4" applyFont="1" applyFill="1" applyBorder="1" applyAlignment="1">
      <alignment horizontal="right"/>
    </xf>
    <xf numFmtId="0" fontId="22" fillId="2" borderId="0" xfId="4" applyFont="1" applyFill="1" applyBorder="1" applyAlignment="1">
      <alignment horizontal="right"/>
    </xf>
    <xf numFmtId="164" fontId="22" fillId="2" borderId="10" xfId="1" applyNumberFormat="1" applyFont="1" applyFill="1" applyBorder="1"/>
    <xf numFmtId="0" fontId="22" fillId="0" borderId="0" xfId="4" applyFont="1"/>
    <xf numFmtId="41" fontId="15" fillId="0" borderId="0" xfId="0" applyNumberFormat="1" applyFont="1" applyFill="1" applyBorder="1"/>
    <xf numFmtId="164" fontId="15" fillId="0" borderId="0" xfId="0" applyNumberFormat="1" applyFont="1" applyFill="1" applyBorder="1"/>
    <xf numFmtId="43" fontId="16" fillId="0" borderId="0" xfId="1" applyFont="1"/>
    <xf numFmtId="164" fontId="7" fillId="3" borderId="0" xfId="0" applyNumberFormat="1" applyFont="1" applyFill="1"/>
    <xf numFmtId="164" fontId="15" fillId="9" borderId="0" xfId="1" applyNumberFormat="1" applyFont="1" applyFill="1" applyBorder="1" applyAlignment="1">
      <alignment wrapText="1"/>
    </xf>
    <xf numFmtId="164" fontId="15" fillId="9" borderId="0" xfId="1" applyNumberFormat="1" applyFont="1" applyFill="1" applyBorder="1" applyAlignment="1">
      <alignment horizontal="right"/>
    </xf>
    <xf numFmtId="0" fontId="15" fillId="0" borderId="0" xfId="0" applyFont="1" applyFill="1" applyAlignment="1">
      <alignment horizontal="center"/>
    </xf>
    <xf numFmtId="42" fontId="15" fillId="0" borderId="0" xfId="0" applyNumberFormat="1" applyFont="1" applyFill="1"/>
    <xf numFmtId="0" fontId="16" fillId="9" borderId="2" xfId="0" applyFont="1" applyFill="1" applyBorder="1" applyAlignment="1">
      <alignment horizontal="left"/>
    </xf>
    <xf numFmtId="0" fontId="16" fillId="9" borderId="5" xfId="0" applyFont="1" applyFill="1" applyBorder="1" applyAlignment="1">
      <alignment horizontal="left"/>
    </xf>
    <xf numFmtId="169" fontId="16" fillId="9" borderId="0" xfId="9" applyNumberFormat="1" applyFont="1" applyFill="1" applyBorder="1" applyAlignment="1">
      <alignment horizontal="center" wrapText="1"/>
    </xf>
    <xf numFmtId="169" fontId="16" fillId="9" borderId="6" xfId="9" applyNumberFormat="1" applyFont="1" applyFill="1" applyBorder="1" applyAlignment="1">
      <alignment horizontal="center" wrapText="1"/>
    </xf>
    <xf numFmtId="10" fontId="16" fillId="9" borderId="0" xfId="9" applyNumberFormat="1" applyFont="1" applyFill="1" applyBorder="1" applyAlignment="1">
      <alignment horizontal="center" wrapText="1"/>
    </xf>
    <xf numFmtId="10" fontId="16" fillId="9" borderId="6" xfId="9" applyNumberFormat="1" applyFont="1" applyFill="1" applyBorder="1" applyAlignment="1">
      <alignment horizontal="center" wrapText="1"/>
    </xf>
    <xf numFmtId="0" fontId="16" fillId="9" borderId="3" xfId="0" applyFont="1" applyFill="1" applyBorder="1" applyAlignment="1">
      <alignment horizontal="center" wrapText="1"/>
    </xf>
    <xf numFmtId="0" fontId="16" fillId="9" borderId="4" xfId="0" applyFont="1" applyFill="1" applyBorder="1" applyAlignment="1">
      <alignment horizontal="center" wrapText="1"/>
    </xf>
    <xf numFmtId="164" fontId="15" fillId="0" borderId="0" xfId="1" applyNumberFormat="1" applyFont="1" applyFill="1" applyBorder="1"/>
    <xf numFmtId="0" fontId="22" fillId="2" borderId="0" xfId="4" applyFont="1" applyFill="1" applyAlignment="1">
      <alignment vertical="top" wrapText="1"/>
    </xf>
    <xf numFmtId="0" fontId="28" fillId="0" borderId="0" xfId="0" applyFont="1" applyAlignment="1">
      <alignment vertical="top" wrapText="1"/>
    </xf>
    <xf numFmtId="0" fontId="22" fillId="0" borderId="0" xfId="4" applyFont="1" applyFill="1" applyAlignment="1">
      <alignment vertical="top" wrapText="1"/>
    </xf>
    <xf numFmtId="0" fontId="28" fillId="0" borderId="0" xfId="0" applyFont="1" applyAlignment="1">
      <alignment wrapText="1"/>
    </xf>
    <xf numFmtId="0" fontId="28" fillId="0" borderId="6" xfId="0" applyFont="1" applyBorder="1" applyAlignment="1">
      <alignment vertical="top" wrapText="1"/>
    </xf>
    <xf numFmtId="0" fontId="27" fillId="2" borderId="0" xfId="4" applyFont="1" applyFill="1" applyAlignment="1">
      <alignment horizontal="left"/>
    </xf>
    <xf numFmtId="0" fontId="22" fillId="0" borderId="0" xfId="4" applyFont="1"/>
    <xf numFmtId="0" fontId="25" fillId="9" borderId="2" xfId="0" applyFont="1" applyFill="1" applyBorder="1" applyAlignment="1">
      <alignment vertical="top" wrapText="1"/>
    </xf>
    <xf numFmtId="0" fontId="28" fillId="9" borderId="3" xfId="0" applyFont="1" applyFill="1" applyBorder="1" applyAlignment="1">
      <alignment vertical="top" wrapText="1"/>
    </xf>
    <xf numFmtId="0" fontId="28" fillId="9" borderId="4" xfId="0" applyFont="1" applyFill="1" applyBorder="1" applyAlignment="1">
      <alignment vertical="top" wrapText="1"/>
    </xf>
    <xf numFmtId="0" fontId="25" fillId="9" borderId="5" xfId="0" applyFont="1" applyFill="1" applyBorder="1" applyAlignment="1">
      <alignment vertical="top" wrapText="1"/>
    </xf>
    <xf numFmtId="0" fontId="28" fillId="9" borderId="0" xfId="0" applyFont="1" applyFill="1" applyBorder="1" applyAlignment="1">
      <alignment vertical="top" wrapText="1"/>
    </xf>
    <xf numFmtId="0" fontId="28" fillId="9" borderId="6" xfId="0" applyFont="1" applyFill="1" applyBorder="1" applyAlignment="1">
      <alignment vertical="top" wrapText="1"/>
    </xf>
    <xf numFmtId="0" fontId="25" fillId="9" borderId="7" xfId="0" applyFont="1" applyFill="1" applyBorder="1" applyAlignment="1">
      <alignment vertical="top" wrapText="1"/>
    </xf>
    <xf numFmtId="0" fontId="28" fillId="9" borderId="1" xfId="0" applyFont="1" applyFill="1" applyBorder="1" applyAlignment="1">
      <alignment vertical="top" wrapText="1"/>
    </xf>
    <xf numFmtId="0" fontId="28" fillId="9" borderId="8" xfId="0" applyFont="1" applyFill="1" applyBorder="1" applyAlignment="1">
      <alignment vertical="top" wrapText="1"/>
    </xf>
    <xf numFmtId="0" fontId="20" fillId="2" borderId="0" xfId="0" applyNumberFormat="1" applyFont="1" applyFill="1" applyAlignment="1" applyProtection="1">
      <alignment horizontal="left" vertical="top" wrapText="1"/>
    </xf>
    <xf numFmtId="0" fontId="15" fillId="2" borderId="0" xfId="0" applyFont="1" applyFill="1" applyAlignment="1">
      <alignment vertical="top" wrapText="1"/>
    </xf>
    <xf numFmtId="0" fontId="20" fillId="2" borderId="0" xfId="0" applyFont="1" applyFill="1" applyAlignment="1">
      <alignment vertical="top" wrapText="1"/>
    </xf>
    <xf numFmtId="0" fontId="15" fillId="2" borderId="0" xfId="0" applyFont="1" applyFill="1" applyAlignment="1">
      <alignment vertical="top"/>
    </xf>
    <xf numFmtId="0" fontId="15" fillId="0" borderId="0" xfId="0" applyFont="1" applyFill="1" applyAlignment="1">
      <alignment horizontal="center"/>
    </xf>
    <xf numFmtId="0" fontId="19" fillId="2" borderId="0" xfId="0" applyNumberFormat="1" applyFont="1" applyFill="1" applyAlignment="1" applyProtection="1">
      <alignment horizontal="left" vertical="center"/>
    </xf>
    <xf numFmtId="0" fontId="15" fillId="2" borderId="0" xfId="0" applyFont="1" applyFill="1" applyAlignment="1">
      <alignment vertical="center"/>
    </xf>
    <xf numFmtId="0" fontId="15" fillId="0" borderId="2" xfId="0" applyFont="1" applyFill="1" applyBorder="1" applyAlignment="1">
      <alignment horizontal="center" vertical="top" wrapText="1"/>
    </xf>
    <xf numFmtId="0" fontId="15" fillId="0" borderId="3" xfId="0" applyFont="1" applyFill="1" applyBorder="1" applyAlignment="1">
      <alignment horizontal="center" vertical="top" wrapText="1"/>
    </xf>
    <xf numFmtId="0" fontId="15" fillId="0" borderId="4" xfId="0" applyFont="1" applyFill="1" applyBorder="1" applyAlignment="1">
      <alignment horizontal="center" vertical="top" wrapText="1"/>
    </xf>
    <xf numFmtId="0" fontId="15" fillId="0" borderId="5"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6" xfId="0" applyFont="1" applyFill="1" applyBorder="1" applyAlignment="1">
      <alignment horizontal="center" vertical="top" wrapText="1"/>
    </xf>
    <xf numFmtId="0" fontId="15" fillId="0" borderId="7" xfId="0" applyFont="1" applyFill="1" applyBorder="1" applyAlignment="1">
      <alignment horizontal="center" vertical="top" wrapText="1"/>
    </xf>
    <xf numFmtId="0" fontId="15" fillId="0" borderId="1" xfId="0" applyFont="1" applyFill="1" applyBorder="1" applyAlignment="1">
      <alignment horizontal="center" vertical="top" wrapText="1"/>
    </xf>
    <xf numFmtId="0" fontId="15" fillId="0" borderId="8" xfId="0" applyFont="1" applyFill="1" applyBorder="1" applyAlignment="1">
      <alignment horizontal="center" vertical="top" wrapText="1"/>
    </xf>
    <xf numFmtId="41" fontId="15" fillId="8" borderId="0" xfId="1" applyNumberFormat="1" applyFont="1" applyFill="1" applyBorder="1"/>
  </cellXfs>
  <cellStyles count="26">
    <cellStyle name="BigBorder" xfId="24" xr:uid="{00000000-0005-0000-0000-000000000000}"/>
    <cellStyle name="BigTitle" xfId="18" xr:uid="{00000000-0005-0000-0000-000001000000}"/>
    <cellStyle name="Blue%2" xfId="23" xr:uid="{00000000-0005-0000-0000-000002000000}"/>
    <cellStyle name="BlueInt" xfId="22" xr:uid="{00000000-0005-0000-0000-000003000000}"/>
    <cellStyle name="columnheader1" xfId="20" xr:uid="{00000000-0005-0000-0000-000004000000}"/>
    <cellStyle name="Comma" xfId="1" builtinId="3"/>
    <cellStyle name="Comma 2" xfId="2" xr:uid="{00000000-0005-0000-0000-000006000000}"/>
    <cellStyle name="Comma 3" xfId="15" xr:uid="{00000000-0005-0000-0000-000007000000}"/>
    <cellStyle name="Currency" xfId="8" builtinId="4"/>
    <cellStyle name="Currency 2" xfId="10" xr:uid="{00000000-0005-0000-0000-000009000000}"/>
    <cellStyle name="Normal" xfId="0" builtinId="0"/>
    <cellStyle name="Normal 2" xfId="3" xr:uid="{00000000-0005-0000-0000-00000C000000}"/>
    <cellStyle name="Normal 2 2" xfId="11" xr:uid="{00000000-0005-0000-0000-00000D000000}"/>
    <cellStyle name="Normal 2 3" xfId="16" xr:uid="{00000000-0005-0000-0000-00000E000000}"/>
    <cellStyle name="Normal 3" xfId="4" xr:uid="{00000000-0005-0000-0000-00000F000000}"/>
    <cellStyle name="Normal 3 2" xfId="5" xr:uid="{00000000-0005-0000-0000-000010000000}"/>
    <cellStyle name="Normal 3 3" xfId="12" xr:uid="{00000000-0005-0000-0000-000011000000}"/>
    <cellStyle name="Normal 4" xfId="6" xr:uid="{00000000-0005-0000-0000-000012000000}"/>
    <cellStyle name="Normal 4 2" xfId="13" xr:uid="{00000000-0005-0000-0000-000013000000}"/>
    <cellStyle name="Normal 4 3" xfId="14" xr:uid="{00000000-0005-0000-0000-000014000000}"/>
    <cellStyle name="Normal 5" xfId="17" xr:uid="{00000000-0005-0000-0000-000015000000}"/>
    <cellStyle name="pageheader" xfId="25" xr:uid="{00000000-0005-0000-0000-000016000000}"/>
    <cellStyle name="Percent" xfId="9" builtinId="5"/>
    <cellStyle name="Percent 2" xfId="7" xr:uid="{00000000-0005-0000-0000-000018000000}"/>
    <cellStyle name="Percent 3" xfId="21" xr:uid="{00000000-0005-0000-0000-000019000000}"/>
    <cellStyle name="sectionhead" xfId="19" xr:uid="{00000000-0005-0000-0000-00001A000000}"/>
  </cellStyles>
  <dxfs count="5">
    <dxf>
      <fill>
        <patternFill>
          <bgColor theme="3" tint="0.79998168889431442"/>
        </patternFill>
      </fill>
    </dxf>
    <dxf>
      <fill>
        <patternFill>
          <bgColor theme="3" tint="0.79998168889431442"/>
        </patternFill>
      </fill>
    </dxf>
    <dxf>
      <fill>
        <patternFill>
          <bgColor theme="3" tint="0.59996337778862885"/>
        </patternFill>
      </fill>
    </dxf>
    <dxf>
      <fill>
        <patternFill>
          <bgColor theme="3" tint="0.59996337778862885"/>
        </patternFill>
      </fill>
    </dxf>
    <dxf>
      <fill>
        <patternFill>
          <bgColor theme="3" tint="0.79998168889431442"/>
        </patternFill>
      </fill>
    </dxf>
  </dxfs>
  <tableStyles count="0" defaultTableStyle="TableStyleMedium2" defaultPivotStyle="PivotStyleLight16"/>
  <colors>
    <mruColors>
      <color rgb="FF99FF99"/>
      <color rgb="FF99CCFF"/>
      <color rgb="FFFF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1</xdr:colOff>
      <xdr:row>49</xdr:row>
      <xdr:rowOff>123825</xdr:rowOff>
    </xdr:from>
    <xdr:to>
      <xdr:col>7</xdr:col>
      <xdr:colOff>0</xdr:colOff>
      <xdr:row>49</xdr:row>
      <xdr:rowOff>123825</xdr:rowOff>
    </xdr:to>
    <xdr:cxnSp macro="">
      <xdr:nvCxnSpPr>
        <xdr:cNvPr id="2" name="Straight Arrow Connector 1">
          <a:extLst>
            <a:ext uri="{FF2B5EF4-FFF2-40B4-BE49-F238E27FC236}">
              <a16:creationId xmlns:a16="http://schemas.microsoft.com/office/drawing/2014/main" id="{00000000-0008-0000-0100-000002000000}"/>
            </a:ext>
          </a:extLst>
        </xdr:cNvPr>
        <xdr:cNvCxnSpPr/>
      </xdr:nvCxnSpPr>
      <xdr:spPr>
        <a:xfrm flipH="1">
          <a:off x="10496551" y="8791575"/>
          <a:ext cx="1028699"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HPNC\Health\val2016\gasb75\GASB6768-2017DA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t.local\lgc_home$\Redir\lgc0078\My%20Documents\300-225%20DIPNC%20GASB%2075%20Tables%20ORIGINAL%20FROM%20CMC_from%20FO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PEB%20Templates\300-225%20DIPNC%20GASB%2075%20Tables%20ORIGINAL%20FROM%20CMC_from%20FO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nctreasurer.com/Nayak%20Preeta/GASB%2074%20&amp;%2075/DIPNC%20Working%20Folder/GASB%2075%20JE%20template%20-%20DIPN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lanInfo"/>
      <sheetName val="QuickChecks"/>
      <sheetName val="TOL"/>
      <sheetName val="ExhibitsGASB74"/>
      <sheetName val="Import"/>
      <sheetName val="BM_GASB"/>
      <sheetName val="BM_GASBExhibits"/>
      <sheetName val="BM_Adjust"/>
      <sheetName val="TPL_Adjust"/>
      <sheetName val="ExhibitsDeferredAmounts"/>
      <sheetName val="ReviewGASB7475"/>
      <sheetName val="ExhibitsGASB75"/>
      <sheetName val="Adjust"/>
      <sheetName val="Buffer"/>
      <sheetName val="Template"/>
      <sheetName val="FullPlan"/>
      <sheetName val="ER_Input"/>
      <sheetName val="ER_Allocation"/>
      <sheetName val="ER_ChangeProportion"/>
      <sheetName val="ER_ShareContributions"/>
      <sheetName val="ER_AllocationofChanges"/>
      <sheetName val="ER_Schedule1"/>
      <sheetName val="ER_Schedule2"/>
      <sheetName val="ER_NPLExpense"/>
      <sheetName val="ER_DATA"/>
      <sheetName val="DeveloperInfo"/>
      <sheetName val="ER_DATADAB"/>
    </sheetNames>
    <sheetDataSet>
      <sheetData sheetId="0" refreshError="1"/>
      <sheetData sheetId="1" refreshError="1"/>
      <sheetData sheetId="2">
        <row r="22">
          <cell r="C22">
            <v>0.5</v>
          </cell>
        </row>
      </sheetData>
      <sheetData sheetId="3" refreshError="1"/>
      <sheetData sheetId="4" refreshError="1"/>
      <sheetData sheetId="5" refreshError="1"/>
      <sheetData sheetId="6" refreshError="1"/>
      <sheetData sheetId="7" refreshError="1"/>
      <sheetData sheetId="8" refreshError="1"/>
      <sheetData sheetId="9" refreshError="1"/>
      <sheetData sheetId="10">
        <row r="63">
          <cell r="E63">
            <v>0</v>
          </cell>
        </row>
      </sheetData>
      <sheetData sheetId="11">
        <row r="87">
          <cell r="G87">
            <v>0</v>
          </cell>
        </row>
      </sheetData>
      <sheetData sheetId="12">
        <row r="102">
          <cell r="G102">
            <v>0</v>
          </cell>
          <cell r="H102">
            <v>0</v>
          </cell>
        </row>
        <row r="198">
          <cell r="G198">
            <v>1</v>
          </cell>
          <cell r="H198">
            <v>1</v>
          </cell>
          <cell r="I198">
            <v>1</v>
          </cell>
          <cell r="J198">
            <v>1</v>
          </cell>
          <cell r="K198">
            <v>1</v>
          </cell>
          <cell r="L198">
            <v>1</v>
          </cell>
        </row>
        <row r="200">
          <cell r="G200">
            <v>1.0011874999999999</v>
          </cell>
          <cell r="H200">
            <v>1.0011874999999999</v>
          </cell>
          <cell r="I200">
            <v>1.0014916666666667</v>
          </cell>
          <cell r="J200">
            <v>1.0014916666666667</v>
          </cell>
          <cell r="K200">
            <v>1.0019083333333334</v>
          </cell>
          <cell r="L200">
            <v>1.0010749999999999</v>
          </cell>
        </row>
        <row r="202">
          <cell r="G202">
            <v>1</v>
          </cell>
          <cell r="H202">
            <v>1</v>
          </cell>
          <cell r="K202">
            <v>1</v>
          </cell>
          <cell r="L202">
            <v>1</v>
          </cell>
        </row>
        <row r="203">
          <cell r="G203">
            <v>0</v>
          </cell>
          <cell r="H203">
            <v>0</v>
          </cell>
          <cell r="K203">
            <v>0</v>
          </cell>
          <cell r="L203">
            <v>0</v>
          </cell>
        </row>
      </sheetData>
      <sheetData sheetId="13" refreshError="1"/>
      <sheetData sheetId="14" refreshError="1"/>
      <sheetData sheetId="15" refreshError="1"/>
      <sheetData sheetId="16">
        <row r="16">
          <cell r="B16">
            <v>10200</v>
          </cell>
          <cell r="C16" t="str">
            <v>North Carolina Education Lottery</v>
          </cell>
          <cell r="D16">
            <v>14975730.874654653</v>
          </cell>
          <cell r="E16">
            <v>14490295.222239299</v>
          </cell>
          <cell r="F16">
            <v>158330013.72638756</v>
          </cell>
          <cell r="G16">
            <v>151278761.46977487</v>
          </cell>
          <cell r="H16">
            <v>838417.64999999991</v>
          </cell>
          <cell r="I16">
            <v>841156.22</v>
          </cell>
          <cell r="J16">
            <v>2390510.6998846033</v>
          </cell>
          <cell r="K16">
            <v>2268067.4093609732</v>
          </cell>
          <cell r="L16">
            <v>838417.64999999991</v>
          </cell>
          <cell r="M16">
            <v>841156.22</v>
          </cell>
          <cell r="N16">
            <v>0</v>
          </cell>
          <cell r="O16">
            <v>0</v>
          </cell>
          <cell r="P16">
            <v>0</v>
          </cell>
          <cell r="Q16">
            <v>0</v>
          </cell>
          <cell r="R16" t="str">
            <v>FALSE</v>
          </cell>
          <cell r="T16">
            <v>0</v>
          </cell>
        </row>
        <row r="17">
          <cell r="B17">
            <v>10400</v>
          </cell>
          <cell r="C17" t="str">
            <v>Department Of Justice</v>
          </cell>
          <cell r="D17">
            <v>48456417.241442516</v>
          </cell>
          <cell r="E17">
            <v>49675505.990434676</v>
          </cell>
          <cell r="F17">
            <v>461834540.907691</v>
          </cell>
          <cell r="G17">
            <v>444204788.96117777</v>
          </cell>
          <cell r="H17">
            <v>2712836.9099999992</v>
          </cell>
          <cell r="I17">
            <v>2883644.55</v>
          </cell>
          <cell r="J17">
            <v>7734886.855491274</v>
          </cell>
          <cell r="K17">
            <v>7775369.2697373014</v>
          </cell>
          <cell r="L17">
            <v>2712836.9099999992</v>
          </cell>
          <cell r="M17">
            <v>2883644.55</v>
          </cell>
          <cell r="N17">
            <v>0</v>
          </cell>
          <cell r="O17">
            <v>0</v>
          </cell>
          <cell r="P17">
            <v>0</v>
          </cell>
          <cell r="Q17">
            <v>0</v>
          </cell>
          <cell r="R17" t="str">
            <v>FALSE</v>
          </cell>
          <cell r="T17">
            <v>0</v>
          </cell>
        </row>
        <row r="18">
          <cell r="B18">
            <v>10500</v>
          </cell>
          <cell r="C18" t="str">
            <v>State Auditor</v>
          </cell>
          <cell r="D18">
            <v>10650191.389903858</v>
          </cell>
          <cell r="E18">
            <v>10658895.868428385</v>
          </cell>
          <cell r="F18">
            <v>104202614.37525001</v>
          </cell>
          <cell r="G18">
            <v>108596288.01285191</v>
          </cell>
          <cell r="H18">
            <v>596251.93000000005</v>
          </cell>
          <cell r="I18">
            <v>618744.92000000004</v>
          </cell>
          <cell r="J18">
            <v>1700043.6697531901</v>
          </cell>
          <cell r="K18">
            <v>1668364.5135022155</v>
          </cell>
          <cell r="L18">
            <v>596251.93000000005</v>
          </cell>
          <cell r="M18">
            <v>618744.92000000004</v>
          </cell>
          <cell r="N18">
            <v>0</v>
          </cell>
          <cell r="O18">
            <v>0</v>
          </cell>
          <cell r="P18">
            <v>0</v>
          </cell>
          <cell r="Q18">
            <v>0</v>
          </cell>
          <cell r="R18">
            <v>0</v>
          </cell>
          <cell r="T18">
            <v>0</v>
          </cell>
        </row>
        <row r="19">
          <cell r="B19">
            <v>10700</v>
          </cell>
          <cell r="C19" t="str">
            <v>Department Of Cultural Resources</v>
          </cell>
          <cell r="D19">
            <v>59688092.194989361</v>
          </cell>
          <cell r="E19">
            <v>73703706.398630381</v>
          </cell>
          <cell r="F19">
            <v>633740389.29310656</v>
          </cell>
          <cell r="G19">
            <v>632811246.22669399</v>
          </cell>
          <cell r="H19">
            <v>3341643.25</v>
          </cell>
          <cell r="I19">
            <v>4278472.5999999996</v>
          </cell>
          <cell r="J19">
            <v>9527750.2141351178</v>
          </cell>
          <cell r="K19">
            <v>11536340.141316326</v>
          </cell>
          <cell r="L19">
            <v>3341643.25</v>
          </cell>
          <cell r="M19">
            <v>4278472.5999999996</v>
          </cell>
          <cell r="N19">
            <v>0</v>
          </cell>
          <cell r="O19">
            <v>0</v>
          </cell>
          <cell r="P19">
            <v>0</v>
          </cell>
          <cell r="Q19">
            <v>0</v>
          </cell>
          <cell r="R19">
            <v>0</v>
          </cell>
          <cell r="T19">
            <v>0</v>
          </cell>
        </row>
        <row r="20">
          <cell r="B20">
            <v>10800</v>
          </cell>
          <cell r="C20" t="str">
            <v>Administrative Office Of The Courts</v>
          </cell>
          <cell r="D20">
            <v>286711519.34386814</v>
          </cell>
          <cell r="E20">
            <v>308803068.14306355</v>
          </cell>
          <cell r="F20">
            <v>2770283572.9092622</v>
          </cell>
          <cell r="G20">
            <v>2759371409.8694439</v>
          </cell>
          <cell r="H20">
            <v>16051570.390000001</v>
          </cell>
          <cell r="I20">
            <v>17925902.649999999</v>
          </cell>
          <cell r="J20">
            <v>45766511.197904631</v>
          </cell>
          <cell r="K20">
            <v>48334845.082453884</v>
          </cell>
          <cell r="L20">
            <v>16051570.390000001</v>
          </cell>
          <cell r="M20">
            <v>17925902.649999999</v>
          </cell>
          <cell r="N20">
            <v>0</v>
          </cell>
          <cell r="O20">
            <v>0</v>
          </cell>
          <cell r="P20">
            <v>0</v>
          </cell>
          <cell r="Q20">
            <v>0</v>
          </cell>
          <cell r="R20">
            <v>0</v>
          </cell>
          <cell r="T20">
            <v>0</v>
          </cell>
        </row>
        <row r="21">
          <cell r="B21">
            <v>10850</v>
          </cell>
          <cell r="C21" t="str">
            <v>Office Of Administrative Hearing</v>
          </cell>
          <cell r="D21">
            <v>2932282.8311099024</v>
          </cell>
          <cell r="E21">
            <v>3126395.5021694922</v>
          </cell>
          <cell r="F21">
            <v>19725979.857292328</v>
          </cell>
          <cell r="G21">
            <v>19455666.992133986</v>
          </cell>
          <cell r="H21">
            <v>164164.12</v>
          </cell>
          <cell r="I21">
            <v>181486.09000000003</v>
          </cell>
          <cell r="J21">
            <v>468067.53817401151</v>
          </cell>
          <cell r="K21">
            <v>489353.43541934754</v>
          </cell>
          <cell r="L21">
            <v>164164.12</v>
          </cell>
          <cell r="M21">
            <v>181486.09000000003</v>
          </cell>
          <cell r="N21">
            <v>0</v>
          </cell>
          <cell r="O21">
            <v>0</v>
          </cell>
          <cell r="P21">
            <v>0</v>
          </cell>
          <cell r="Q21">
            <v>0</v>
          </cell>
          <cell r="R21">
            <v>0</v>
          </cell>
          <cell r="T21">
            <v>0</v>
          </cell>
        </row>
        <row r="22">
          <cell r="B22">
            <v>10900</v>
          </cell>
          <cell r="C22" t="str">
            <v>Department Of Administration</v>
          </cell>
          <cell r="D22">
            <v>32838686.69139161</v>
          </cell>
          <cell r="E22">
            <v>32230361.246005923</v>
          </cell>
          <cell r="F22">
            <v>266733548.8190397</v>
          </cell>
          <cell r="G22">
            <v>241548865.51702979</v>
          </cell>
          <cell r="H22">
            <v>1838476.8499999996</v>
          </cell>
          <cell r="I22">
            <v>1870960.42</v>
          </cell>
          <cell r="J22">
            <v>5241896.5433458379</v>
          </cell>
          <cell r="K22">
            <v>5044799.3510721689</v>
          </cell>
          <cell r="L22">
            <v>1838476.8499999996</v>
          </cell>
          <cell r="M22">
            <v>1870960.42</v>
          </cell>
          <cell r="N22">
            <v>0</v>
          </cell>
          <cell r="O22">
            <v>0</v>
          </cell>
          <cell r="P22">
            <v>0</v>
          </cell>
          <cell r="Q22">
            <v>0</v>
          </cell>
          <cell r="R22">
            <v>0</v>
          </cell>
          <cell r="T22">
            <v>0</v>
          </cell>
        </row>
        <row r="23">
          <cell r="B23">
            <v>10910</v>
          </cell>
          <cell r="C23" t="str">
            <v>Office Of State Budget &amp; Management</v>
          </cell>
          <cell r="D23">
            <v>4089885.4944516718</v>
          </cell>
          <cell r="E23">
            <v>4144742.9740233603</v>
          </cell>
          <cell r="F23">
            <v>40166172.460000008</v>
          </cell>
          <cell r="G23">
            <v>39725870.880236961</v>
          </cell>
          <cell r="H23">
            <v>228972.61</v>
          </cell>
          <cell r="I23">
            <v>240600.77999999997</v>
          </cell>
          <cell r="J23">
            <v>652850.60993826203</v>
          </cell>
          <cell r="K23">
            <v>648748.44269097759</v>
          </cell>
          <cell r="L23">
            <v>228972.61</v>
          </cell>
          <cell r="M23">
            <v>240600.77999999997</v>
          </cell>
          <cell r="N23">
            <v>0</v>
          </cell>
          <cell r="O23">
            <v>0</v>
          </cell>
          <cell r="P23">
            <v>0</v>
          </cell>
          <cell r="Q23">
            <v>0</v>
          </cell>
          <cell r="R23">
            <v>0</v>
          </cell>
          <cell r="T23">
            <v>0</v>
          </cell>
        </row>
        <row r="24">
          <cell r="B24">
            <v>10930</v>
          </cell>
          <cell r="C24" t="str">
            <v>Information Technology Services</v>
          </cell>
          <cell r="D24">
            <v>41708073.068568595</v>
          </cell>
          <cell r="E24">
            <v>46206051.086654365</v>
          </cell>
          <cell r="F24">
            <v>355223499.50040084</v>
          </cell>
          <cell r="G24">
            <v>374889331.17624676</v>
          </cell>
          <cell r="H24">
            <v>2335030.2499999995</v>
          </cell>
          <cell r="I24">
            <v>2682243.9900000002</v>
          </cell>
          <cell r="J24">
            <v>6657678.0643623378</v>
          </cell>
          <cell r="K24">
            <v>7232319.0782246618</v>
          </cell>
          <cell r="L24">
            <v>2335030.2499999995</v>
          </cell>
          <cell r="M24">
            <v>2682243.9900000002</v>
          </cell>
          <cell r="N24">
            <v>0</v>
          </cell>
          <cell r="O24">
            <v>0</v>
          </cell>
          <cell r="P24">
            <v>0</v>
          </cell>
          <cell r="Q24">
            <v>0</v>
          </cell>
          <cell r="R24">
            <v>0</v>
          </cell>
          <cell r="T24">
            <v>0</v>
          </cell>
        </row>
        <row r="25">
          <cell r="B25">
            <v>10940</v>
          </cell>
          <cell r="C25" t="str">
            <v>Office Of State Controller</v>
          </cell>
          <cell r="D25">
            <v>11456263.140553921</v>
          </cell>
          <cell r="E25">
            <v>11653756.02277201</v>
          </cell>
          <cell r="F25">
            <v>97490247.369223759</v>
          </cell>
          <cell r="G25">
            <v>94706182.262014896</v>
          </cell>
          <cell r="H25">
            <v>641379.92999999993</v>
          </cell>
          <cell r="I25">
            <v>676496.18</v>
          </cell>
          <cell r="J25">
            <v>1828713.392849301</v>
          </cell>
          <cell r="K25">
            <v>1824083.2106254825</v>
          </cell>
          <cell r="L25">
            <v>641379.92999999993</v>
          </cell>
          <cell r="M25">
            <v>676496.18</v>
          </cell>
          <cell r="N25">
            <v>0</v>
          </cell>
          <cell r="O25">
            <v>0</v>
          </cell>
          <cell r="P25">
            <v>0</v>
          </cell>
          <cell r="Q25">
            <v>0</v>
          </cell>
          <cell r="R25">
            <v>0</v>
          </cell>
          <cell r="T25">
            <v>0</v>
          </cell>
        </row>
        <row r="26">
          <cell r="B26">
            <v>10950</v>
          </cell>
          <cell r="C26" t="str">
            <v>N.C. School Of Science &amp; Mathematics</v>
          </cell>
          <cell r="D26">
            <v>12394349.681556093</v>
          </cell>
          <cell r="E26">
            <v>12682591.762005161</v>
          </cell>
          <cell r="F26">
            <v>127757506.78350005</v>
          </cell>
          <cell r="G26">
            <v>113049748.22566591</v>
          </cell>
          <cell r="H26">
            <v>693898.79</v>
          </cell>
          <cell r="I26">
            <v>736219.71</v>
          </cell>
          <cell r="J26">
            <v>1978456.0620020102</v>
          </cell>
          <cell r="K26">
            <v>1985119.8750931034</v>
          </cell>
          <cell r="L26">
            <v>693898.79</v>
          </cell>
          <cell r="M26">
            <v>736219.71</v>
          </cell>
          <cell r="N26">
            <v>0</v>
          </cell>
          <cell r="O26">
            <v>0</v>
          </cell>
          <cell r="P26">
            <v>0</v>
          </cell>
          <cell r="Q26">
            <v>0</v>
          </cell>
          <cell r="R26">
            <v>0</v>
          </cell>
          <cell r="T26">
            <v>0</v>
          </cell>
        </row>
        <row r="27">
          <cell r="B27">
            <v>11300</v>
          </cell>
          <cell r="C27" t="str">
            <v>Environment And Natural Resources</v>
          </cell>
          <cell r="D27">
            <v>93179025.575646952</v>
          </cell>
          <cell r="E27">
            <v>81194635.437710226</v>
          </cell>
          <cell r="F27">
            <v>742415346.24827659</v>
          </cell>
          <cell r="G27">
            <v>656458329.85469723</v>
          </cell>
          <cell r="H27">
            <v>5216636.1899999995</v>
          </cell>
          <cell r="I27">
            <v>4713318.2299999995</v>
          </cell>
          <cell r="J27">
            <v>14873762.055939842</v>
          </cell>
          <cell r="K27">
            <v>12708844.342148412</v>
          </cell>
          <cell r="L27">
            <v>5216636.1899999995</v>
          </cell>
          <cell r="M27">
            <v>4713318.2299999995</v>
          </cell>
          <cell r="N27">
            <v>0</v>
          </cell>
          <cell r="O27">
            <v>0</v>
          </cell>
          <cell r="P27">
            <v>0</v>
          </cell>
          <cell r="Q27">
            <v>0</v>
          </cell>
          <cell r="R27">
            <v>0</v>
          </cell>
          <cell r="T27">
            <v>0</v>
          </cell>
        </row>
        <row r="28">
          <cell r="B28">
            <v>11310</v>
          </cell>
          <cell r="C28" t="str">
            <v>N.C. Housing Finance Agency</v>
          </cell>
          <cell r="D28">
            <v>7870979.3122089263</v>
          </cell>
          <cell r="E28">
            <v>8658743.4512076192</v>
          </cell>
          <cell r="F28">
            <v>71497564.273457065</v>
          </cell>
          <cell r="G28">
            <v>69037817.777353898</v>
          </cell>
          <cell r="H28">
            <v>440657.49000000005</v>
          </cell>
          <cell r="I28">
            <v>502636.82000000007</v>
          </cell>
          <cell r="J28">
            <v>1256410.1493203212</v>
          </cell>
          <cell r="K28">
            <v>1355294.2522220642</v>
          </cell>
          <cell r="L28">
            <v>440657.49000000005</v>
          </cell>
          <cell r="M28">
            <v>502636.82000000007</v>
          </cell>
          <cell r="N28">
            <v>0</v>
          </cell>
          <cell r="O28">
            <v>0</v>
          </cell>
          <cell r="P28">
            <v>0</v>
          </cell>
          <cell r="Q28">
            <v>0</v>
          </cell>
          <cell r="R28">
            <v>0</v>
          </cell>
          <cell r="T28">
            <v>0</v>
          </cell>
        </row>
        <row r="29">
          <cell r="B29">
            <v>11600</v>
          </cell>
          <cell r="C29" t="str">
            <v>Wildlife Resources Commission</v>
          </cell>
          <cell r="D29">
            <v>29330348.527560178</v>
          </cell>
          <cell r="E29">
            <v>31149712.080897264</v>
          </cell>
          <cell r="F29">
            <v>305189205.14313018</v>
          </cell>
          <cell r="G29">
            <v>298796434.34960705</v>
          </cell>
          <cell r="H29">
            <v>1642062.2200000002</v>
          </cell>
          <cell r="I29">
            <v>1808229.1400000001</v>
          </cell>
          <cell r="J29">
            <v>4681875.8011431014</v>
          </cell>
          <cell r="K29">
            <v>4875652.6832683003</v>
          </cell>
          <cell r="L29">
            <v>1642062.2200000002</v>
          </cell>
          <cell r="M29">
            <v>1808229.1400000001</v>
          </cell>
          <cell r="N29">
            <v>0</v>
          </cell>
          <cell r="O29">
            <v>0</v>
          </cell>
          <cell r="P29">
            <v>0</v>
          </cell>
          <cell r="Q29">
            <v>0</v>
          </cell>
          <cell r="R29">
            <v>0</v>
          </cell>
          <cell r="T29">
            <v>0</v>
          </cell>
        </row>
        <row r="30">
          <cell r="B30">
            <v>11900</v>
          </cell>
          <cell r="C30" t="str">
            <v>State Board Of Elections</v>
          </cell>
          <cell r="D30">
            <v>3260834.5901388275</v>
          </cell>
          <cell r="E30">
            <v>3119302.9500287012</v>
          </cell>
          <cell r="F30">
            <v>35457958.022800013</v>
          </cell>
          <cell r="G30">
            <v>31083791.338324968</v>
          </cell>
          <cell r="H30">
            <v>182558.12</v>
          </cell>
          <cell r="I30">
            <v>181074.37</v>
          </cell>
          <cell r="J30">
            <v>520512.82461767999</v>
          </cell>
          <cell r="K30">
            <v>488243.28644632781</v>
          </cell>
          <cell r="L30">
            <v>182558.12</v>
          </cell>
          <cell r="M30">
            <v>181074.37</v>
          </cell>
          <cell r="N30">
            <v>0</v>
          </cell>
          <cell r="O30">
            <v>0</v>
          </cell>
          <cell r="P30">
            <v>0</v>
          </cell>
          <cell r="Q30">
            <v>0</v>
          </cell>
          <cell r="R30">
            <v>0</v>
          </cell>
          <cell r="T30">
            <v>0</v>
          </cell>
        </row>
        <row r="31">
          <cell r="B31">
            <v>12100</v>
          </cell>
          <cell r="C31" t="str">
            <v>Governor's Office</v>
          </cell>
          <cell r="D31">
            <v>4139446.725301947</v>
          </cell>
          <cell r="E31">
            <v>4041501.9990039971</v>
          </cell>
          <cell r="F31">
            <v>41849957.136910535</v>
          </cell>
          <cell r="G31">
            <v>38584651.542408958</v>
          </cell>
          <cell r="H31">
            <v>231747.3</v>
          </cell>
          <cell r="I31">
            <v>234607.68</v>
          </cell>
          <cell r="J31">
            <v>660761.85337864386</v>
          </cell>
          <cell r="K31">
            <v>632588.83468018367</v>
          </cell>
          <cell r="L31">
            <v>231747.3</v>
          </cell>
          <cell r="M31">
            <v>234607.68</v>
          </cell>
          <cell r="N31">
            <v>0</v>
          </cell>
          <cell r="O31">
            <v>0</v>
          </cell>
          <cell r="P31">
            <v>0</v>
          </cell>
          <cell r="Q31">
            <v>0</v>
          </cell>
          <cell r="R31">
            <v>0</v>
          </cell>
          <cell r="T31">
            <v>0</v>
          </cell>
        </row>
        <row r="32">
          <cell r="B32">
            <v>12150</v>
          </cell>
          <cell r="C32" t="str">
            <v>Lt. Governor's Office</v>
          </cell>
          <cell r="D32">
            <v>482209.63304405403</v>
          </cell>
          <cell r="E32">
            <v>487342.67370080575</v>
          </cell>
          <cell r="F32">
            <v>6257049.967699999</v>
          </cell>
          <cell r="G32">
            <v>5747250.1479969798</v>
          </cell>
          <cell r="H32">
            <v>26996.550000000003</v>
          </cell>
          <cell r="I32">
            <v>28290.060000000005</v>
          </cell>
          <cell r="J32">
            <v>76973.023689291018</v>
          </cell>
          <cell r="K32">
            <v>76280.435868222557</v>
          </cell>
          <cell r="L32">
            <v>26996.550000000003</v>
          </cell>
          <cell r="M32">
            <v>28290.060000000005</v>
          </cell>
          <cell r="N32">
            <v>0</v>
          </cell>
          <cell r="O32">
            <v>0</v>
          </cell>
          <cell r="P32">
            <v>0</v>
          </cell>
          <cell r="Q32">
            <v>0</v>
          </cell>
          <cell r="R32">
            <v>0</v>
          </cell>
          <cell r="T32">
            <v>0</v>
          </cell>
        </row>
        <row r="33">
          <cell r="B33">
            <v>12160</v>
          </cell>
          <cell r="C33" t="str">
            <v>General Assembly</v>
          </cell>
          <cell r="D33">
            <v>29198582.196214709</v>
          </cell>
          <cell r="E33">
            <v>30898721.489326231</v>
          </cell>
          <cell r="F33">
            <v>274894843.96160227</v>
          </cell>
          <cell r="G33">
            <v>253684135.76642466</v>
          </cell>
          <cell r="H33">
            <v>1634685.2699999998</v>
          </cell>
          <cell r="I33">
            <v>1793659.2300000002</v>
          </cell>
          <cell r="J33">
            <v>4660842.5155156879</v>
          </cell>
          <cell r="K33">
            <v>4836366.8321474204</v>
          </cell>
          <cell r="L33">
            <v>1634685.2699999998</v>
          </cell>
          <cell r="M33">
            <v>1793659.2300000002</v>
          </cell>
          <cell r="N33">
            <v>0</v>
          </cell>
          <cell r="O33">
            <v>0</v>
          </cell>
          <cell r="P33">
            <v>0</v>
          </cell>
          <cell r="Q33">
            <v>0</v>
          </cell>
          <cell r="R33">
            <v>0</v>
          </cell>
          <cell r="T33">
            <v>0</v>
          </cell>
        </row>
        <row r="34">
          <cell r="B34">
            <v>12220</v>
          </cell>
          <cell r="C34" t="str">
            <v>Health &amp; Human Services</v>
          </cell>
          <cell r="D34">
            <v>739808734.56060016</v>
          </cell>
          <cell r="E34">
            <v>768162877.03299952</v>
          </cell>
          <cell r="F34">
            <v>6788464923.7811136</v>
          </cell>
          <cell r="G34">
            <v>6496161497.4463596</v>
          </cell>
          <cell r="H34">
            <v>41418259.039999999</v>
          </cell>
          <cell r="I34">
            <v>44591567.810000002</v>
          </cell>
          <cell r="J34">
            <v>118092446.41463858</v>
          </cell>
          <cell r="K34">
            <v>120235313.34306827</v>
          </cell>
          <cell r="L34">
            <v>41418259.039999999</v>
          </cell>
          <cell r="M34">
            <v>44591567.810000002</v>
          </cell>
          <cell r="N34">
            <v>0</v>
          </cell>
          <cell r="O34">
            <v>0</v>
          </cell>
          <cell r="P34">
            <v>0</v>
          </cell>
          <cell r="Q34">
            <v>0</v>
          </cell>
          <cell r="R34">
            <v>0</v>
          </cell>
          <cell r="T34">
            <v>0</v>
          </cell>
        </row>
        <row r="35">
          <cell r="B35">
            <v>12510</v>
          </cell>
          <cell r="C35" t="str">
            <v>Department Of Commerce</v>
          </cell>
          <cell r="D35">
            <v>90710903.822350562</v>
          </cell>
          <cell r="E35">
            <v>92734462.561328247</v>
          </cell>
          <cell r="F35">
            <v>760563563.3649689</v>
          </cell>
          <cell r="G35">
            <v>711960958.10496521</v>
          </cell>
          <cell r="H35">
            <v>5078458.17</v>
          </cell>
          <cell r="I35">
            <v>5383200.8799999999</v>
          </cell>
          <cell r="J35">
            <v>14479786.529185524</v>
          </cell>
          <cell r="K35">
            <v>14515095.03665242</v>
          </cell>
          <cell r="L35">
            <v>5078458.17</v>
          </cell>
          <cell r="M35">
            <v>5383200.8799999999</v>
          </cell>
          <cell r="N35">
            <v>0</v>
          </cell>
          <cell r="O35">
            <v>0</v>
          </cell>
          <cell r="P35">
            <v>0</v>
          </cell>
          <cell r="Q35">
            <v>0</v>
          </cell>
          <cell r="R35">
            <v>0</v>
          </cell>
          <cell r="T35">
            <v>0</v>
          </cell>
        </row>
        <row r="36">
          <cell r="B36">
            <v>12600</v>
          </cell>
          <cell r="C36" t="str">
            <v>Insurance Department</v>
          </cell>
          <cell r="D36">
            <v>24576496.259212378</v>
          </cell>
          <cell r="E36">
            <v>25180424.711299349</v>
          </cell>
          <cell r="F36">
            <v>204541993.27083603</v>
          </cell>
          <cell r="G36">
            <v>195618821.8723667</v>
          </cell>
          <cell r="H36">
            <v>1375917.37</v>
          </cell>
          <cell r="I36">
            <v>1461714.2400000002</v>
          </cell>
          <cell r="J36">
            <v>3923039.0666776677</v>
          </cell>
          <cell r="K36">
            <v>3941320.7091815174</v>
          </cell>
          <cell r="L36">
            <v>1375917.37</v>
          </cell>
          <cell r="M36">
            <v>1461714.2400000002</v>
          </cell>
          <cell r="N36">
            <v>0</v>
          </cell>
          <cell r="O36">
            <v>0</v>
          </cell>
          <cell r="P36">
            <v>0</v>
          </cell>
          <cell r="Q36">
            <v>0</v>
          </cell>
          <cell r="R36">
            <v>0</v>
          </cell>
          <cell r="T36">
            <v>0</v>
          </cell>
        </row>
        <row r="37">
          <cell r="B37">
            <v>12700</v>
          </cell>
          <cell r="C37" t="str">
            <v>Labor Department</v>
          </cell>
          <cell r="D37">
            <v>18566805.173220485</v>
          </cell>
          <cell r="E37">
            <v>19360866.299166773</v>
          </cell>
          <cell r="F37">
            <v>161789949.37498331</v>
          </cell>
          <cell r="G37">
            <v>149482887.22850388</v>
          </cell>
          <cell r="H37">
            <v>1039464.27</v>
          </cell>
          <cell r="I37">
            <v>1123891.05</v>
          </cell>
          <cell r="J37">
            <v>2963738.2509573107</v>
          </cell>
          <cell r="K37">
            <v>3030424.7909829211</v>
          </cell>
          <cell r="L37">
            <v>1039464.27</v>
          </cell>
          <cell r="M37">
            <v>1123891.05</v>
          </cell>
          <cell r="N37">
            <v>0</v>
          </cell>
          <cell r="O37">
            <v>0</v>
          </cell>
          <cell r="P37">
            <v>0</v>
          </cell>
          <cell r="Q37">
            <v>0</v>
          </cell>
          <cell r="R37">
            <v>0</v>
          </cell>
          <cell r="T37">
            <v>0</v>
          </cell>
        </row>
        <row r="38">
          <cell r="B38">
            <v>13500</v>
          </cell>
          <cell r="C38" t="str">
            <v>Revenue Department</v>
          </cell>
          <cell r="D38">
            <v>66890494.755946077</v>
          </cell>
          <cell r="E38">
            <v>69806460.109092668</v>
          </cell>
          <cell r="F38">
            <v>602068278.6938957</v>
          </cell>
          <cell r="G38">
            <v>611760613.93434072</v>
          </cell>
          <cell r="H38">
            <v>3744870.41</v>
          </cell>
          <cell r="I38">
            <v>4052238.9099999997</v>
          </cell>
          <cell r="J38">
            <v>10677438.368319469</v>
          </cell>
          <cell r="K38">
            <v>10926330.672220949</v>
          </cell>
          <cell r="L38">
            <v>3744870.41</v>
          </cell>
          <cell r="M38">
            <v>4052238.9099999997</v>
          </cell>
          <cell r="N38">
            <v>0</v>
          </cell>
          <cell r="O38">
            <v>0</v>
          </cell>
          <cell r="P38">
            <v>0</v>
          </cell>
          <cell r="Q38">
            <v>0</v>
          </cell>
          <cell r="R38">
            <v>0</v>
          </cell>
          <cell r="T38">
            <v>0</v>
          </cell>
        </row>
        <row r="39">
          <cell r="B39">
            <v>13700</v>
          </cell>
          <cell r="C39" t="str">
            <v>Secretary Of State</v>
          </cell>
          <cell r="D39">
            <v>8215291.8745223125</v>
          </cell>
          <cell r="E39">
            <v>8234028.9155859202</v>
          </cell>
          <cell r="F39">
            <v>72996997.871200055</v>
          </cell>
          <cell r="G39">
            <v>64846347.784430966</v>
          </cell>
          <cell r="H39">
            <v>459933.8600000001</v>
          </cell>
          <cell r="I39">
            <v>477982.3</v>
          </cell>
          <cell r="J39">
            <v>1311371.264153644</v>
          </cell>
          <cell r="K39">
            <v>1288816.5730753315</v>
          </cell>
          <cell r="L39">
            <v>459933.8600000001</v>
          </cell>
          <cell r="M39">
            <v>477982.3</v>
          </cell>
          <cell r="N39">
            <v>0</v>
          </cell>
          <cell r="O39">
            <v>0</v>
          </cell>
          <cell r="P39">
            <v>0</v>
          </cell>
          <cell r="Q39">
            <v>0</v>
          </cell>
          <cell r="R39">
            <v>0</v>
          </cell>
          <cell r="T39">
            <v>0</v>
          </cell>
        </row>
        <row r="40">
          <cell r="B40">
            <v>14300</v>
          </cell>
          <cell r="C40" t="str">
            <v>State Treasurer</v>
          </cell>
          <cell r="D40">
            <v>22019719.941444062</v>
          </cell>
          <cell r="E40">
            <v>24252138.284615919</v>
          </cell>
          <cell r="F40">
            <v>207837874.1576499</v>
          </cell>
          <cell r="G40">
            <v>224564201.97455668</v>
          </cell>
          <cell r="H40">
            <v>1232776.0161748636</v>
          </cell>
          <cell r="I40">
            <v>1407827.56</v>
          </cell>
          <cell r="J40">
            <v>3514911.9978892696</v>
          </cell>
          <cell r="K40">
            <v>3796022.3450956354</v>
          </cell>
          <cell r="L40">
            <v>1232776.0161748636</v>
          </cell>
          <cell r="M40">
            <v>1407827.56</v>
          </cell>
          <cell r="N40">
            <v>0</v>
          </cell>
          <cell r="O40">
            <v>0</v>
          </cell>
          <cell r="P40">
            <v>0</v>
          </cell>
          <cell r="Q40">
            <v>0</v>
          </cell>
          <cell r="R40">
            <v>0</v>
          </cell>
          <cell r="T40">
            <v>0</v>
          </cell>
        </row>
        <row r="41">
          <cell r="B41">
            <v>14300.1</v>
          </cell>
          <cell r="C41" t="str">
            <v>State Health Plan (subset of Department of Treasurer)</v>
          </cell>
          <cell r="D41">
            <v>2748644.3648243649</v>
          </cell>
          <cell r="E41">
            <v>3273071.7267948729</v>
          </cell>
          <cell r="F41">
            <v>21766640.335700005</v>
          </cell>
          <cell r="G41">
            <v>26444047.544841971</v>
          </cell>
          <cell r="H41">
            <v>153883.10382513664</v>
          </cell>
          <cell r="I41">
            <v>190000.59</v>
          </cell>
          <cell r="J41">
            <v>438754.12955040071</v>
          </cell>
          <cell r="K41">
            <v>512311.66778788896</v>
          </cell>
          <cell r="L41">
            <v>153883.10382513664</v>
          </cell>
          <cell r="M41">
            <v>190000.59</v>
          </cell>
          <cell r="N41">
            <v>0</v>
          </cell>
          <cell r="O41">
            <v>0</v>
          </cell>
          <cell r="P41">
            <v>0</v>
          </cell>
          <cell r="Q41">
            <v>0</v>
          </cell>
          <cell r="R41">
            <v>0</v>
          </cell>
          <cell r="T41">
            <v>0</v>
          </cell>
        </row>
        <row r="42">
          <cell r="B42">
            <v>18400</v>
          </cell>
          <cell r="C42" t="str">
            <v>Department Of Agriculture</v>
          </cell>
          <cell r="D42">
            <v>86411074.754145712</v>
          </cell>
          <cell r="E42">
            <v>90169346.643171906</v>
          </cell>
          <cell r="F42">
            <v>796113367.33703518</v>
          </cell>
          <cell r="G42">
            <v>762848436.49386168</v>
          </cell>
          <cell r="H42">
            <v>4837731.8500000006</v>
          </cell>
          <cell r="I42">
            <v>5234296.8600000003</v>
          </cell>
          <cell r="J42">
            <v>13793423.540877914</v>
          </cell>
          <cell r="K42">
            <v>14113594.879065957</v>
          </cell>
          <cell r="L42">
            <v>4837731.8500000006</v>
          </cell>
          <cell r="M42">
            <v>5234296.8600000003</v>
          </cell>
          <cell r="N42">
            <v>0</v>
          </cell>
          <cell r="O42">
            <v>0</v>
          </cell>
          <cell r="P42">
            <v>0</v>
          </cell>
          <cell r="Q42">
            <v>0</v>
          </cell>
          <cell r="R42">
            <v>0</v>
          </cell>
          <cell r="T42">
            <v>0</v>
          </cell>
        </row>
        <row r="43">
          <cell r="B43">
            <v>18600</v>
          </cell>
          <cell r="C43" t="str">
            <v>Barber Examiners, State Board Of</v>
          </cell>
          <cell r="D43">
            <v>341227.81246102566</v>
          </cell>
          <cell r="E43">
            <v>253406.45553738324</v>
          </cell>
          <cell r="F43">
            <v>3353264.1546999998</v>
          </cell>
          <cell r="G43">
            <v>2285168.7105169981</v>
          </cell>
          <cell r="H43">
            <v>19103.669999999998</v>
          </cell>
          <cell r="I43">
            <v>14710.149999999994</v>
          </cell>
          <cell r="J43">
            <v>54468.709648543896</v>
          </cell>
          <cell r="K43">
            <v>39663.989885031471</v>
          </cell>
          <cell r="L43">
            <v>19103.669999999998</v>
          </cell>
          <cell r="M43">
            <v>14710.149999999994</v>
          </cell>
          <cell r="N43">
            <v>0</v>
          </cell>
          <cell r="O43">
            <v>0</v>
          </cell>
          <cell r="P43">
            <v>0</v>
          </cell>
          <cell r="Q43">
            <v>0</v>
          </cell>
          <cell r="R43">
            <v>0</v>
          </cell>
          <cell r="T43">
            <v>0</v>
          </cell>
        </row>
        <row r="44">
          <cell r="B44">
            <v>18690</v>
          </cell>
          <cell r="C44" t="str">
            <v>N.C. Real Estate Commission</v>
          </cell>
          <cell r="D44">
            <v>191655.31184619563</v>
          </cell>
          <cell r="E44">
            <v>60640.528378328927</v>
          </cell>
          <cell r="F44">
            <v>707488.27860000008</v>
          </cell>
          <cell r="G44">
            <v>0</v>
          </cell>
          <cell r="H44">
            <v>10729.84</v>
          </cell>
          <cell r="I44">
            <v>3520.16</v>
          </cell>
          <cell r="J44">
            <v>30593.102766920303</v>
          </cell>
          <cell r="K44">
            <v>9491.6496863521061</v>
          </cell>
          <cell r="L44">
            <v>10729.84</v>
          </cell>
          <cell r="M44">
            <v>3520.16</v>
          </cell>
          <cell r="N44">
            <v>0</v>
          </cell>
          <cell r="O44">
            <v>0</v>
          </cell>
          <cell r="P44">
            <v>0</v>
          </cell>
          <cell r="Q44">
            <v>0</v>
          </cell>
          <cell r="R44">
            <v>0</v>
          </cell>
          <cell r="T44">
            <v>0</v>
          </cell>
        </row>
        <row r="45">
          <cell r="B45">
            <v>18740</v>
          </cell>
          <cell r="C45" t="str">
            <v>N.C. Auctioneers Licensing Board</v>
          </cell>
          <cell r="D45">
            <v>103961.96445097496</v>
          </cell>
          <cell r="E45">
            <v>130201.52764722815</v>
          </cell>
          <cell r="F45">
            <v>1012516.5645999999</v>
          </cell>
          <cell r="G45">
            <v>1057611.949054999</v>
          </cell>
          <cell r="H45">
            <v>5820.32</v>
          </cell>
          <cell r="I45">
            <v>7558.1499999999978</v>
          </cell>
          <cell r="J45">
            <v>16594.995628673081</v>
          </cell>
          <cell r="K45">
            <v>20379.560041845303</v>
          </cell>
          <cell r="L45">
            <v>5820.32</v>
          </cell>
          <cell r="M45">
            <v>7558.1499999999978</v>
          </cell>
          <cell r="N45">
            <v>0</v>
          </cell>
          <cell r="O45">
            <v>0</v>
          </cell>
          <cell r="P45">
            <v>0</v>
          </cell>
          <cell r="Q45">
            <v>0</v>
          </cell>
          <cell r="R45">
            <v>0</v>
          </cell>
          <cell r="T45">
            <v>0</v>
          </cell>
        </row>
        <row r="46">
          <cell r="B46">
            <v>18780</v>
          </cell>
          <cell r="C46" t="str">
            <v>N.C. State Board Of Examiners Of Practicing Psychol</v>
          </cell>
          <cell r="D46">
            <v>251204.91627747446</v>
          </cell>
          <cell r="E46">
            <v>249153.37043576135</v>
          </cell>
          <cell r="F46">
            <v>2032913.4622</v>
          </cell>
          <cell r="G46">
            <v>1857368.1779549979</v>
          </cell>
          <cell r="H46">
            <v>14063.73</v>
          </cell>
          <cell r="I46">
            <v>14463.26</v>
          </cell>
          <cell r="J46">
            <v>40098.746782451555</v>
          </cell>
          <cell r="K46">
            <v>38998.283385592971</v>
          </cell>
          <cell r="L46">
            <v>14063.73</v>
          </cell>
          <cell r="M46">
            <v>14463.26</v>
          </cell>
          <cell r="N46">
            <v>0</v>
          </cell>
          <cell r="O46">
            <v>0</v>
          </cell>
          <cell r="P46">
            <v>0</v>
          </cell>
          <cell r="Q46">
            <v>0</v>
          </cell>
          <cell r="R46">
            <v>0</v>
          </cell>
          <cell r="T46">
            <v>0</v>
          </cell>
        </row>
        <row r="47">
          <cell r="B47">
            <v>19005</v>
          </cell>
          <cell r="C47" t="str">
            <v>Community Colleges Administration</v>
          </cell>
          <cell r="D47">
            <v>12914370.095593011</v>
          </cell>
          <cell r="E47">
            <v>13678804.035307135</v>
          </cell>
          <cell r="F47">
            <v>109465670.70650002</v>
          </cell>
          <cell r="G47">
            <v>104259327.7018559</v>
          </cell>
          <cell r="H47">
            <v>723012.18</v>
          </cell>
          <cell r="I47">
            <v>794049.46000000008</v>
          </cell>
          <cell r="J47">
            <v>2061464.6559944116</v>
          </cell>
          <cell r="K47">
            <v>2141050.2102055191</v>
          </cell>
          <cell r="L47">
            <v>723012.18</v>
          </cell>
          <cell r="M47">
            <v>794049.46000000008</v>
          </cell>
          <cell r="N47">
            <v>0</v>
          </cell>
          <cell r="O47">
            <v>0</v>
          </cell>
          <cell r="P47">
            <v>0</v>
          </cell>
          <cell r="Q47">
            <v>0</v>
          </cell>
          <cell r="R47">
            <v>0</v>
          </cell>
          <cell r="T47">
            <v>0</v>
          </cell>
        </row>
        <row r="48">
          <cell r="B48">
            <v>19100</v>
          </cell>
          <cell r="C48" t="str">
            <v>Department Of Public Safety</v>
          </cell>
          <cell r="D48">
            <v>995568662.48870981</v>
          </cell>
          <cell r="E48">
            <v>1043397285.5602933</v>
          </cell>
          <cell r="F48">
            <v>9720683817.2060966</v>
          </cell>
          <cell r="G48">
            <v>9531318506.4417439</v>
          </cell>
          <cell r="H48">
            <v>55737001.779999994</v>
          </cell>
          <cell r="I48">
            <v>60568822.319999993</v>
          </cell>
          <cell r="J48">
            <v>158918289.86970535</v>
          </cell>
          <cell r="K48">
            <v>163315884.32808292</v>
          </cell>
          <cell r="L48">
            <v>55737001.779999994</v>
          </cell>
          <cell r="M48">
            <v>60568822.319999993</v>
          </cell>
          <cell r="N48">
            <v>0</v>
          </cell>
          <cell r="O48">
            <v>0</v>
          </cell>
          <cell r="P48">
            <v>0</v>
          </cell>
          <cell r="Q48">
            <v>0</v>
          </cell>
          <cell r="R48">
            <v>0</v>
          </cell>
          <cell r="T48">
            <v>0</v>
          </cell>
        </row>
        <row r="49">
          <cell r="B49">
            <v>20100</v>
          </cell>
          <cell r="C49" t="str">
            <v>Appalachian State University</v>
          </cell>
          <cell r="D49">
            <v>162922954.13429669</v>
          </cell>
          <cell r="E49">
            <v>172759815.36040011</v>
          </cell>
          <cell r="F49">
            <v>1839576773.3837574</v>
          </cell>
          <cell r="G49">
            <v>1511114283.480468</v>
          </cell>
          <cell r="H49">
            <v>9121256.3499999996</v>
          </cell>
          <cell r="I49">
            <v>10028642.690000001</v>
          </cell>
          <cell r="J49">
            <v>26006681.63541808</v>
          </cell>
          <cell r="K49">
            <v>27040919.515895829</v>
          </cell>
          <cell r="L49">
            <v>9121256.3499999996</v>
          </cell>
          <cell r="M49">
            <v>10028642.690000001</v>
          </cell>
          <cell r="N49">
            <v>0</v>
          </cell>
          <cell r="O49">
            <v>0</v>
          </cell>
          <cell r="P49">
            <v>0</v>
          </cell>
          <cell r="Q49">
            <v>0</v>
          </cell>
          <cell r="R49">
            <v>0</v>
          </cell>
          <cell r="T49">
            <v>0</v>
          </cell>
        </row>
        <row r="50">
          <cell r="B50">
            <v>20200</v>
          </cell>
          <cell r="C50" t="str">
            <v>N.C. School Of The Arts</v>
          </cell>
          <cell r="D50">
            <v>23436458.450892694</v>
          </cell>
          <cell r="E50">
            <v>26914200.391340245</v>
          </cell>
          <cell r="F50">
            <v>238134398.71108416</v>
          </cell>
          <cell r="G50">
            <v>212535881.89687678</v>
          </cell>
          <cell r="H50">
            <v>1312092.25</v>
          </cell>
          <cell r="I50">
            <v>1562359.27</v>
          </cell>
          <cell r="J50">
            <v>3741059.7962252637</v>
          </cell>
          <cell r="K50">
            <v>4212696.8305602036</v>
          </cell>
          <cell r="L50">
            <v>1312092.25</v>
          </cell>
          <cell r="M50">
            <v>1562359.27</v>
          </cell>
          <cell r="N50">
            <v>0</v>
          </cell>
          <cell r="O50">
            <v>0</v>
          </cell>
          <cell r="P50">
            <v>0</v>
          </cell>
          <cell r="Q50">
            <v>0</v>
          </cell>
          <cell r="R50">
            <v>0</v>
          </cell>
          <cell r="T50">
            <v>0</v>
          </cell>
        </row>
        <row r="51">
          <cell r="B51">
            <v>20300</v>
          </cell>
          <cell r="C51" t="str">
            <v>East Carolina University</v>
          </cell>
          <cell r="D51">
            <v>379630021.62946528</v>
          </cell>
          <cell r="E51">
            <v>399734942.86711442</v>
          </cell>
          <cell r="F51">
            <v>4450859407.7966146</v>
          </cell>
          <cell r="G51">
            <v>3565610628.898767</v>
          </cell>
          <cell r="H51">
            <v>21253621.16</v>
          </cell>
          <cell r="I51">
            <v>23204463.98</v>
          </cell>
          <cell r="J51">
            <v>60598687.055638462</v>
          </cell>
          <cell r="K51">
            <v>62567793.298524998</v>
          </cell>
          <cell r="L51">
            <v>21253621.16</v>
          </cell>
          <cell r="M51">
            <v>23204463.98</v>
          </cell>
          <cell r="N51">
            <v>0</v>
          </cell>
          <cell r="O51">
            <v>0</v>
          </cell>
          <cell r="P51">
            <v>0</v>
          </cell>
          <cell r="Q51">
            <v>0</v>
          </cell>
          <cell r="R51">
            <v>0</v>
          </cell>
          <cell r="T51">
            <v>0</v>
          </cell>
        </row>
        <row r="52">
          <cell r="B52">
            <v>20400</v>
          </cell>
          <cell r="C52" t="str">
            <v>Elizabeth City State University</v>
          </cell>
          <cell r="D52">
            <v>21085942.115896296</v>
          </cell>
          <cell r="E52">
            <v>21089670.71549255</v>
          </cell>
          <cell r="F52">
            <v>216730966.73224127</v>
          </cell>
          <cell r="G52">
            <v>172168068.94325083</v>
          </cell>
          <cell r="H52">
            <v>1180498.3799999999</v>
          </cell>
          <cell r="I52">
            <v>1224247.5000000002</v>
          </cell>
          <cell r="J52">
            <v>3365857.1102199964</v>
          </cell>
          <cell r="K52">
            <v>3301022.7942458163</v>
          </cell>
          <cell r="L52">
            <v>1180498.3799999999</v>
          </cell>
          <cell r="M52">
            <v>1224247.5000000002</v>
          </cell>
          <cell r="N52">
            <v>0</v>
          </cell>
          <cell r="O52">
            <v>0</v>
          </cell>
          <cell r="P52">
            <v>0</v>
          </cell>
          <cell r="Q52">
            <v>0</v>
          </cell>
          <cell r="R52">
            <v>0</v>
          </cell>
          <cell r="T52">
            <v>0</v>
          </cell>
        </row>
        <row r="53">
          <cell r="B53">
            <v>20600</v>
          </cell>
          <cell r="C53" t="str">
            <v>Fayetteville State University</v>
          </cell>
          <cell r="D53">
            <v>45853109.13911549</v>
          </cell>
          <cell r="E53">
            <v>49465755.802292027</v>
          </cell>
          <cell r="F53">
            <v>483077135.13638604</v>
          </cell>
          <cell r="G53">
            <v>405730167.77591527</v>
          </cell>
          <cell r="H53">
            <v>2567090.4700000002</v>
          </cell>
          <cell r="I53">
            <v>2871468.6300000004</v>
          </cell>
          <cell r="J53">
            <v>7319332.1205807114</v>
          </cell>
          <cell r="K53">
            <v>7742538.4986220561</v>
          </cell>
          <cell r="L53">
            <v>2567090.4700000002</v>
          </cell>
          <cell r="M53">
            <v>2871468.6300000004</v>
          </cell>
          <cell r="N53">
            <v>0</v>
          </cell>
          <cell r="O53">
            <v>0</v>
          </cell>
          <cell r="P53">
            <v>0</v>
          </cell>
          <cell r="Q53">
            <v>0</v>
          </cell>
          <cell r="R53">
            <v>0</v>
          </cell>
          <cell r="T53">
            <v>0</v>
          </cell>
        </row>
        <row r="54">
          <cell r="B54">
            <v>20700</v>
          </cell>
          <cell r="C54" t="str">
            <v>N.C. A&amp;T University</v>
          </cell>
          <cell r="D54">
            <v>101527259.09442896</v>
          </cell>
          <cell r="E54">
            <v>106551268.17452025</v>
          </cell>
          <cell r="F54">
            <v>1061976163.6406304</v>
          </cell>
          <cell r="G54">
            <v>853811837.38459063</v>
          </cell>
          <cell r="H54">
            <v>5684012.8000000007</v>
          </cell>
          <cell r="I54">
            <v>6185261.2800000012</v>
          </cell>
          <cell r="J54">
            <v>16206354.215802884</v>
          </cell>
          <cell r="K54">
            <v>16677745.695740489</v>
          </cell>
          <cell r="L54">
            <v>5684012.8000000007</v>
          </cell>
          <cell r="M54">
            <v>6185261.2800000012</v>
          </cell>
          <cell r="N54">
            <v>0</v>
          </cell>
          <cell r="O54">
            <v>0</v>
          </cell>
          <cell r="P54">
            <v>0</v>
          </cell>
          <cell r="Q54">
            <v>0</v>
          </cell>
          <cell r="R54">
            <v>0</v>
          </cell>
          <cell r="T54">
            <v>0</v>
          </cell>
        </row>
        <row r="55">
          <cell r="B55">
            <v>20800</v>
          </cell>
          <cell r="C55" t="str">
            <v>N.C. Central University</v>
          </cell>
          <cell r="D55">
            <v>78096266.384444326</v>
          </cell>
          <cell r="E55">
            <v>81141093.663063034</v>
          </cell>
          <cell r="F55">
            <v>837930452.33546937</v>
          </cell>
          <cell r="G55">
            <v>685096769.32046795</v>
          </cell>
          <cell r="H55">
            <v>4372226.5500000007</v>
          </cell>
          <cell r="I55">
            <v>4710210.1499999994</v>
          </cell>
          <cell r="J55">
            <v>12466166.891995354</v>
          </cell>
          <cell r="K55">
            <v>12700463.81212786</v>
          </cell>
          <cell r="L55">
            <v>4372226.5500000007</v>
          </cell>
          <cell r="M55">
            <v>4710210.1499999994</v>
          </cell>
          <cell r="N55">
            <v>0</v>
          </cell>
          <cell r="O55">
            <v>0</v>
          </cell>
          <cell r="P55">
            <v>0</v>
          </cell>
          <cell r="Q55">
            <v>0</v>
          </cell>
          <cell r="R55">
            <v>0</v>
          </cell>
          <cell r="T55">
            <v>0</v>
          </cell>
        </row>
        <row r="56">
          <cell r="B56">
            <v>20900</v>
          </cell>
          <cell r="C56" t="str">
            <v>University Of North Carolina At Greensboro</v>
          </cell>
          <cell r="D56">
            <v>155186388.108156</v>
          </cell>
          <cell r="E56">
            <v>164830822.00118116</v>
          </cell>
          <cell r="F56">
            <v>1726488746.8844199</v>
          </cell>
          <cell r="G56">
            <v>1399944073.2439826</v>
          </cell>
          <cell r="H56">
            <v>8688124</v>
          </cell>
          <cell r="I56">
            <v>9568367.5899999999</v>
          </cell>
          <cell r="J56">
            <v>24771727.293580022</v>
          </cell>
          <cell r="K56">
            <v>25799848.084895335</v>
          </cell>
          <cell r="L56">
            <v>8688124</v>
          </cell>
          <cell r="M56">
            <v>9568367.5899999999</v>
          </cell>
          <cell r="N56">
            <v>0</v>
          </cell>
          <cell r="O56">
            <v>0</v>
          </cell>
          <cell r="P56">
            <v>0</v>
          </cell>
          <cell r="Q56">
            <v>0</v>
          </cell>
          <cell r="R56">
            <v>0</v>
          </cell>
          <cell r="T56">
            <v>0</v>
          </cell>
        </row>
        <row r="57">
          <cell r="B57">
            <v>21200</v>
          </cell>
          <cell r="C57" t="str">
            <v>UNC - Pembroke</v>
          </cell>
          <cell r="D57">
            <v>47929444.619313329</v>
          </cell>
          <cell r="E57">
            <v>49985399.803759642</v>
          </cell>
          <cell r="F57">
            <v>565555534.55427539</v>
          </cell>
          <cell r="G57">
            <v>446235486.89006805</v>
          </cell>
          <cell r="H57">
            <v>2683334.2999999998</v>
          </cell>
          <cell r="I57">
            <v>2901633.77</v>
          </cell>
          <cell r="J57">
            <v>7650768.5107981227</v>
          </cell>
          <cell r="K57">
            <v>7823874.8417484378</v>
          </cell>
          <cell r="L57">
            <v>2683334.2999999998</v>
          </cell>
          <cell r="M57">
            <v>2901633.77</v>
          </cell>
          <cell r="N57">
            <v>0</v>
          </cell>
          <cell r="O57">
            <v>0</v>
          </cell>
          <cell r="P57">
            <v>0</v>
          </cell>
          <cell r="Q57">
            <v>0</v>
          </cell>
          <cell r="R57">
            <v>0</v>
          </cell>
          <cell r="T57">
            <v>0</v>
          </cell>
        </row>
        <row r="58">
          <cell r="B58">
            <v>21300</v>
          </cell>
          <cell r="C58" t="str">
            <v>N.C. State University</v>
          </cell>
          <cell r="D58">
            <v>592489946.11485827</v>
          </cell>
          <cell r="E58">
            <v>624800497.35137022</v>
          </cell>
          <cell r="F58">
            <v>6771987881.9966269</v>
          </cell>
          <cell r="G58">
            <v>5542245011.3132687</v>
          </cell>
          <cell r="H58">
            <v>33170603.32</v>
          </cell>
          <cell r="I58">
            <v>36269435.270000003</v>
          </cell>
          <cell r="J58">
            <v>94576589.791600585</v>
          </cell>
          <cell r="K58">
            <v>97795774.596797749</v>
          </cell>
          <cell r="L58">
            <v>33170603.32</v>
          </cell>
          <cell r="M58">
            <v>36269435.270000003</v>
          </cell>
          <cell r="N58">
            <v>0</v>
          </cell>
          <cell r="O58">
            <v>0</v>
          </cell>
          <cell r="P58">
            <v>0</v>
          </cell>
          <cell r="Q58">
            <v>0</v>
          </cell>
          <cell r="R58">
            <v>0</v>
          </cell>
          <cell r="T58">
            <v>0</v>
          </cell>
        </row>
        <row r="59">
          <cell r="B59">
            <v>21520</v>
          </cell>
          <cell r="C59" t="str">
            <v>UNC-CH CB 1260</v>
          </cell>
          <cell r="D59">
            <v>1052492022.3539363</v>
          </cell>
          <cell r="E59">
            <v>1108990492.3488555</v>
          </cell>
          <cell r="F59">
            <v>12343375481.386206</v>
          </cell>
          <cell r="G59">
            <v>9951875403.7290554</v>
          </cell>
          <cell r="H59">
            <v>58923861.240000002</v>
          </cell>
          <cell r="I59">
            <v>64376483.449999996</v>
          </cell>
          <cell r="J59">
            <v>168004717.90251037</v>
          </cell>
          <cell r="K59">
            <v>173582743.09879211</v>
          </cell>
          <cell r="L59">
            <v>58923861.240000002</v>
          </cell>
          <cell r="M59">
            <v>64376483.449999996</v>
          </cell>
          <cell r="N59">
            <v>0</v>
          </cell>
          <cell r="O59">
            <v>0</v>
          </cell>
          <cell r="P59">
            <v>0</v>
          </cell>
          <cell r="Q59">
            <v>0</v>
          </cell>
          <cell r="R59">
            <v>0</v>
          </cell>
          <cell r="T59">
            <v>0</v>
          </cell>
        </row>
        <row r="60">
          <cell r="B60">
            <v>21525</v>
          </cell>
          <cell r="C60" t="str">
            <v>UNC-General Administration</v>
          </cell>
          <cell r="D60">
            <v>29224303.488997485</v>
          </cell>
          <cell r="E60">
            <v>28768191.832732208</v>
          </cell>
          <cell r="F60">
            <v>298915016.01031876</v>
          </cell>
          <cell r="G60">
            <v>261341213.79390097</v>
          </cell>
          <cell r="H60">
            <v>1636125.2789071039</v>
          </cell>
          <cell r="I60">
            <v>1669982.7799999998</v>
          </cell>
          <cell r="J60">
            <v>4664948.293465808</v>
          </cell>
          <cell r="K60">
            <v>4502889.5078633968</v>
          </cell>
          <cell r="L60">
            <v>1636125.2789071039</v>
          </cell>
          <cell r="M60">
            <v>1669982.7799999998</v>
          </cell>
          <cell r="N60">
            <v>0</v>
          </cell>
          <cell r="O60">
            <v>0</v>
          </cell>
          <cell r="P60">
            <v>0</v>
          </cell>
          <cell r="Q60">
            <v>0</v>
          </cell>
          <cell r="R60">
            <v>0</v>
          </cell>
          <cell r="T60">
            <v>0</v>
          </cell>
        </row>
        <row r="61">
          <cell r="B61">
            <v>21525.1</v>
          </cell>
          <cell r="C61" t="str">
            <v>State Education Assistance Authority (subset of UNC General Administration)</v>
          </cell>
          <cell r="D61">
            <v>2045090.9311942011</v>
          </cell>
          <cell r="E61">
            <v>3161053.9510609182</v>
          </cell>
          <cell r="F61">
            <v>16489783.240600001</v>
          </cell>
          <cell r="G61">
            <v>18275592.124965992</v>
          </cell>
          <cell r="H61">
            <v>114494.60109289618</v>
          </cell>
          <cell r="I61">
            <v>183498</v>
          </cell>
          <cell r="J61">
            <v>326448.95893065678</v>
          </cell>
          <cell r="K61">
            <v>494778.28682396223</v>
          </cell>
          <cell r="L61">
            <v>114494.60109289618</v>
          </cell>
          <cell r="M61">
            <v>183498</v>
          </cell>
          <cell r="N61">
            <v>0</v>
          </cell>
          <cell r="O61">
            <v>0</v>
          </cell>
          <cell r="P61">
            <v>0</v>
          </cell>
          <cell r="Q61">
            <v>0</v>
          </cell>
          <cell r="R61">
            <v>0</v>
          </cell>
          <cell r="T61">
            <v>0</v>
          </cell>
        </row>
        <row r="62">
          <cell r="B62">
            <v>21550</v>
          </cell>
          <cell r="C62" t="str">
            <v>UNC Health Care System</v>
          </cell>
          <cell r="D62">
            <v>573643601.51732147</v>
          </cell>
          <cell r="E62">
            <v>610226007.78841245</v>
          </cell>
          <cell r="F62">
            <v>6670988864.1124773</v>
          </cell>
          <cell r="G62">
            <v>6046851324.7070007</v>
          </cell>
          <cell r="H62">
            <v>32115489.009999994</v>
          </cell>
          <cell r="I62">
            <v>35423391.599999994</v>
          </cell>
          <cell r="J62">
            <v>91568229.879739985</v>
          </cell>
          <cell r="K62">
            <v>95514528.819618359</v>
          </cell>
          <cell r="L62">
            <v>32115489.009999994</v>
          </cell>
          <cell r="M62">
            <v>35423391.599999994</v>
          </cell>
          <cell r="N62">
            <v>0</v>
          </cell>
          <cell r="O62">
            <v>0</v>
          </cell>
          <cell r="P62">
            <v>0</v>
          </cell>
          <cell r="Q62">
            <v>0</v>
          </cell>
          <cell r="R62">
            <v>0</v>
          </cell>
          <cell r="T62">
            <v>0</v>
          </cell>
        </row>
        <row r="63">
          <cell r="B63">
            <v>21570</v>
          </cell>
          <cell r="C63" t="str">
            <v>University Of North Carolina Press</v>
          </cell>
          <cell r="D63">
            <v>2949265.3882443989</v>
          </cell>
          <cell r="E63">
            <v>3113815.9207177991</v>
          </cell>
          <cell r="F63">
            <v>26798459.970199998</v>
          </cell>
          <cell r="G63">
            <v>25655364.407752987</v>
          </cell>
          <cell r="H63">
            <v>165114.88999999998</v>
          </cell>
          <cell r="I63">
            <v>180755.85</v>
          </cell>
          <cell r="J63">
            <v>470778.38980998227</v>
          </cell>
          <cell r="K63">
            <v>487384.43904788658</v>
          </cell>
          <cell r="L63">
            <v>165114.88999999998</v>
          </cell>
          <cell r="M63">
            <v>180755.85</v>
          </cell>
          <cell r="N63">
            <v>0</v>
          </cell>
          <cell r="O63">
            <v>0</v>
          </cell>
          <cell r="P63">
            <v>0</v>
          </cell>
          <cell r="Q63">
            <v>0</v>
          </cell>
          <cell r="R63">
            <v>0</v>
          </cell>
          <cell r="T63">
            <v>0</v>
          </cell>
        </row>
        <row r="64">
          <cell r="B64">
            <v>21800</v>
          </cell>
          <cell r="C64" t="str">
            <v>Western Carolina University</v>
          </cell>
          <cell r="D64">
            <v>86350886.408227935</v>
          </cell>
          <cell r="E64">
            <v>91279313.826565832</v>
          </cell>
          <cell r="F64">
            <v>998094809.3206625</v>
          </cell>
          <cell r="G64">
            <v>814072661.46500587</v>
          </cell>
          <cell r="H64">
            <v>4834362.2</v>
          </cell>
          <cell r="I64">
            <v>5298730.04</v>
          </cell>
          <cell r="J64">
            <v>13783815.937340625</v>
          </cell>
          <cell r="K64">
            <v>14287330.496974707</v>
          </cell>
          <cell r="L64">
            <v>4834362.2</v>
          </cell>
          <cell r="M64">
            <v>5298730.04</v>
          </cell>
          <cell r="N64">
            <v>0</v>
          </cell>
          <cell r="O64">
            <v>0</v>
          </cell>
          <cell r="P64">
            <v>0</v>
          </cell>
          <cell r="Q64">
            <v>0</v>
          </cell>
          <cell r="R64">
            <v>0</v>
          </cell>
          <cell r="T64">
            <v>0</v>
          </cell>
        </row>
        <row r="65">
          <cell r="B65">
            <v>21900</v>
          </cell>
          <cell r="C65" t="str">
            <v>Winston-Salem State University</v>
          </cell>
          <cell r="D65">
            <v>54472225.849014819</v>
          </cell>
          <cell r="E65">
            <v>56221949.187557042</v>
          </cell>
          <cell r="F65">
            <v>574886370.75963628</v>
          </cell>
          <cell r="G65">
            <v>474166440.73100126</v>
          </cell>
          <cell r="H65">
            <v>3049632.5</v>
          </cell>
          <cell r="I65">
            <v>3263663.13</v>
          </cell>
          <cell r="J65">
            <v>8695164.1845395714</v>
          </cell>
          <cell r="K65">
            <v>8800039.5221306514</v>
          </cell>
          <cell r="L65">
            <v>3049632.5</v>
          </cell>
          <cell r="M65">
            <v>3263663.13</v>
          </cell>
          <cell r="N65">
            <v>0</v>
          </cell>
          <cell r="O65">
            <v>0</v>
          </cell>
          <cell r="P65">
            <v>0</v>
          </cell>
          <cell r="Q65">
            <v>0</v>
          </cell>
          <cell r="R65">
            <v>0</v>
          </cell>
          <cell r="T65">
            <v>0</v>
          </cell>
        </row>
        <row r="66">
          <cell r="B66">
            <v>22000</v>
          </cell>
          <cell r="C66" t="str">
            <v>Department Of Public Instruction</v>
          </cell>
          <cell r="D66">
            <v>63368613.879372545</v>
          </cell>
          <cell r="E66">
            <v>64626279.458397038</v>
          </cell>
          <cell r="F66">
            <v>564894877.32439375</v>
          </cell>
          <cell r="G66">
            <v>508784706.43803841</v>
          </cell>
          <cell r="H66">
            <v>3547697.5900000003</v>
          </cell>
          <cell r="I66">
            <v>3751531.36</v>
          </cell>
          <cell r="J66">
            <v>10115255.861860521</v>
          </cell>
          <cell r="K66">
            <v>10115512.208673496</v>
          </cell>
          <cell r="L66">
            <v>3547697.5900000003</v>
          </cell>
          <cell r="M66">
            <v>3751531.36</v>
          </cell>
          <cell r="N66">
            <v>0</v>
          </cell>
          <cell r="O66">
            <v>0</v>
          </cell>
          <cell r="P66">
            <v>0</v>
          </cell>
          <cell r="Q66">
            <v>0</v>
          </cell>
          <cell r="R66">
            <v>0</v>
          </cell>
          <cell r="T66">
            <v>0</v>
          </cell>
        </row>
        <row r="67">
          <cell r="B67">
            <v>23000</v>
          </cell>
          <cell r="C67" t="str">
            <v>University Of North Carolina At Asheville</v>
          </cell>
          <cell r="D67">
            <v>39569715.897201963</v>
          </cell>
          <cell r="E67">
            <v>41883532.807430826</v>
          </cell>
          <cell r="F67">
            <v>434366191.347305</v>
          </cell>
          <cell r="G67">
            <v>372002162.42288864</v>
          </cell>
          <cell r="H67">
            <v>2215314.13</v>
          </cell>
          <cell r="I67">
            <v>2431323.4199999995</v>
          </cell>
          <cell r="J67">
            <v>6316341.4216894787</v>
          </cell>
          <cell r="K67">
            <v>6555744.6754873432</v>
          </cell>
          <cell r="L67">
            <v>2215314.13</v>
          </cell>
          <cell r="M67">
            <v>2431323.4199999995</v>
          </cell>
          <cell r="N67">
            <v>0</v>
          </cell>
          <cell r="O67">
            <v>0</v>
          </cell>
          <cell r="P67">
            <v>0</v>
          </cell>
          <cell r="Q67">
            <v>0</v>
          </cell>
          <cell r="R67">
            <v>0</v>
          </cell>
          <cell r="T67">
            <v>0</v>
          </cell>
        </row>
        <row r="68">
          <cell r="B68">
            <v>23100</v>
          </cell>
          <cell r="C68" t="str">
            <v>University Of North Carolina At Charlotte</v>
          </cell>
          <cell r="D68">
            <v>223525359.93386087</v>
          </cell>
          <cell r="E68">
            <v>244500977.85276788</v>
          </cell>
          <cell r="F68">
            <v>2518260422.8764181</v>
          </cell>
          <cell r="G68">
            <v>2152717793.0116754</v>
          </cell>
          <cell r="H68">
            <v>12514087.529999999</v>
          </cell>
          <cell r="I68">
            <v>14193190.350000001</v>
          </cell>
          <cell r="J68">
            <v>35680379.748395666</v>
          </cell>
          <cell r="K68">
            <v>38270076.000498064</v>
          </cell>
          <cell r="L68">
            <v>12514087.529999999</v>
          </cell>
          <cell r="M68">
            <v>14193190.350000001</v>
          </cell>
          <cell r="N68">
            <v>0</v>
          </cell>
          <cell r="O68">
            <v>0</v>
          </cell>
          <cell r="P68">
            <v>0</v>
          </cell>
          <cell r="Q68">
            <v>0</v>
          </cell>
          <cell r="R68">
            <v>0</v>
          </cell>
          <cell r="T68">
            <v>0</v>
          </cell>
        </row>
        <row r="69">
          <cell r="B69">
            <v>23200</v>
          </cell>
          <cell r="C69" t="str">
            <v>University Of North Carolina At Wilmington</v>
          </cell>
          <cell r="D69">
            <v>117629872.66785629</v>
          </cell>
          <cell r="E69">
            <v>111616626.03572235</v>
          </cell>
          <cell r="F69">
            <v>1327351938.9052331</v>
          </cell>
          <cell r="G69">
            <v>1099391539.993813</v>
          </cell>
          <cell r="H69">
            <v>6585519.0799999991</v>
          </cell>
          <cell r="I69">
            <v>6479303.4100000001</v>
          </cell>
          <cell r="J69">
            <v>18776744.293293692</v>
          </cell>
          <cell r="K69">
            <v>17470591.728588086</v>
          </cell>
          <cell r="L69">
            <v>6585519.0799999991</v>
          </cell>
          <cell r="M69">
            <v>6479303.4100000001</v>
          </cell>
          <cell r="N69">
            <v>0</v>
          </cell>
          <cell r="O69">
            <v>0</v>
          </cell>
          <cell r="P69">
            <v>0</v>
          </cell>
          <cell r="Q69">
            <v>0</v>
          </cell>
          <cell r="R69">
            <v>0</v>
          </cell>
          <cell r="T69">
            <v>0</v>
          </cell>
        </row>
        <row r="70">
          <cell r="B70">
            <v>30000</v>
          </cell>
          <cell r="C70" t="str">
            <v>Yancey County Schools</v>
          </cell>
          <cell r="D70">
            <v>13347986.969917623</v>
          </cell>
          <cell r="E70">
            <v>13892352.180727748</v>
          </cell>
          <cell r="F70">
            <v>148858147.21044779</v>
          </cell>
          <cell r="G70">
            <v>141275940.04332688</v>
          </cell>
          <cell r="H70">
            <v>747288.26</v>
          </cell>
          <cell r="I70">
            <v>806445.85</v>
          </cell>
          <cell r="J70">
            <v>2130681.0292318482</v>
          </cell>
          <cell r="K70">
            <v>2174475.4497558228</v>
          </cell>
          <cell r="L70">
            <v>747288.26</v>
          </cell>
          <cell r="M70">
            <v>806445.85</v>
          </cell>
          <cell r="N70">
            <v>0</v>
          </cell>
          <cell r="O70">
            <v>0</v>
          </cell>
          <cell r="P70">
            <v>0</v>
          </cell>
          <cell r="Q70">
            <v>0</v>
          </cell>
          <cell r="R70">
            <v>0</v>
          </cell>
          <cell r="T70">
            <v>0</v>
          </cell>
        </row>
        <row r="71">
          <cell r="B71">
            <v>30100</v>
          </cell>
          <cell r="C71" t="str">
            <v>Alamance County Schools</v>
          </cell>
          <cell r="D71">
            <v>114164010.09840189</v>
          </cell>
          <cell r="E71">
            <v>114817935.37094755</v>
          </cell>
          <cell r="F71">
            <v>1315975123.4475124</v>
          </cell>
          <cell r="G71">
            <v>1230734158.0963254</v>
          </cell>
          <cell r="H71">
            <v>6391482.4500000002</v>
          </cell>
          <cell r="I71">
            <v>6665138.2199999997</v>
          </cell>
          <cell r="J71">
            <v>18223503.745239217</v>
          </cell>
          <cell r="K71">
            <v>17971670.917048212</v>
          </cell>
          <cell r="L71">
            <v>6391482.4500000002</v>
          </cell>
          <cell r="M71">
            <v>6665138.2199999997</v>
          </cell>
          <cell r="N71">
            <v>0</v>
          </cell>
          <cell r="O71">
            <v>0</v>
          </cell>
          <cell r="P71">
            <v>0</v>
          </cell>
          <cell r="Q71">
            <v>0</v>
          </cell>
          <cell r="R71">
            <v>0</v>
          </cell>
          <cell r="T71">
            <v>0</v>
          </cell>
        </row>
        <row r="72">
          <cell r="B72">
            <v>30102</v>
          </cell>
          <cell r="C72" t="str">
            <v>Clover Garden Charter School</v>
          </cell>
          <cell r="D72">
            <v>1987599.8910314403</v>
          </cell>
          <cell r="E72">
            <v>2042622.2859320741</v>
          </cell>
          <cell r="F72">
            <v>24565618.844999999</v>
          </cell>
          <cell r="G72">
            <v>22891996.327278987</v>
          </cell>
          <cell r="H72">
            <v>111275.96</v>
          </cell>
          <cell r="I72">
            <v>118573.45999999999</v>
          </cell>
          <cell r="J72">
            <v>317271.91456421651</v>
          </cell>
          <cell r="K72">
            <v>319717.78112889302</v>
          </cell>
          <cell r="L72">
            <v>111275.96</v>
          </cell>
          <cell r="M72">
            <v>118573.45999999999</v>
          </cell>
          <cell r="N72">
            <v>0</v>
          </cell>
          <cell r="O72">
            <v>0</v>
          </cell>
          <cell r="P72">
            <v>0</v>
          </cell>
          <cell r="Q72">
            <v>0</v>
          </cell>
          <cell r="R72">
            <v>0</v>
          </cell>
          <cell r="T72">
            <v>0</v>
          </cell>
        </row>
        <row r="73">
          <cell r="B73">
            <v>30103</v>
          </cell>
          <cell r="C73" t="str">
            <v>River Mill Academy Charter</v>
          </cell>
          <cell r="D73">
            <v>2315597.7525912183</v>
          </cell>
          <cell r="E73">
            <v>2712685.6885884516</v>
          </cell>
          <cell r="F73">
            <v>28106871.640900012</v>
          </cell>
          <cell r="G73">
            <v>30824703.911766972</v>
          </cell>
          <cell r="H73">
            <v>129638.95</v>
          </cell>
          <cell r="I73">
            <v>157470.39000000001</v>
          </cell>
          <cell r="J73">
            <v>369628.78476712067</v>
          </cell>
          <cell r="K73">
            <v>424598.2506060077</v>
          </cell>
          <cell r="L73">
            <v>129638.95</v>
          </cell>
          <cell r="M73">
            <v>157470.39000000001</v>
          </cell>
          <cell r="N73">
            <v>0</v>
          </cell>
          <cell r="O73">
            <v>0</v>
          </cell>
          <cell r="P73">
            <v>0</v>
          </cell>
          <cell r="Q73">
            <v>0</v>
          </cell>
          <cell r="R73">
            <v>0</v>
          </cell>
          <cell r="T73">
            <v>0</v>
          </cell>
        </row>
        <row r="74">
          <cell r="B74">
            <v>30104</v>
          </cell>
          <cell r="C74" t="str">
            <v>The Hawbridge School</v>
          </cell>
          <cell r="D74">
            <v>1292508.9378056228</v>
          </cell>
          <cell r="E74">
            <v>1390950.5607314245</v>
          </cell>
          <cell r="F74">
            <v>17922597.775549997</v>
          </cell>
          <cell r="G74">
            <v>18299991.133121978</v>
          </cell>
          <cell r="H74">
            <v>72361.23</v>
          </cell>
          <cell r="I74">
            <v>80744.159999999989</v>
          </cell>
          <cell r="J74">
            <v>206317.57283713046</v>
          </cell>
          <cell r="K74">
            <v>217716.03590142613</v>
          </cell>
          <cell r="L74">
            <v>72361.23</v>
          </cell>
          <cell r="M74">
            <v>80744.159999999989</v>
          </cell>
          <cell r="N74">
            <v>0</v>
          </cell>
          <cell r="O74">
            <v>0</v>
          </cell>
          <cell r="P74">
            <v>0</v>
          </cell>
          <cell r="Q74">
            <v>0</v>
          </cell>
          <cell r="R74">
            <v>0</v>
          </cell>
          <cell r="T74">
            <v>0</v>
          </cell>
        </row>
        <row r="75">
          <cell r="B75">
            <v>30105</v>
          </cell>
          <cell r="C75" t="str">
            <v>Alamance Community College</v>
          </cell>
          <cell r="D75">
            <v>12518010.819268055</v>
          </cell>
          <cell r="E75">
            <v>13754809.520527335</v>
          </cell>
          <cell r="F75">
            <v>122039540.98607707</v>
          </cell>
          <cell r="G75">
            <v>114402693.57095787</v>
          </cell>
          <cell r="H75">
            <v>700821.97</v>
          </cell>
          <cell r="I75">
            <v>798461.55</v>
          </cell>
          <cell r="J75">
            <v>1998195.5508680032</v>
          </cell>
          <cell r="K75">
            <v>2152946.8321387996</v>
          </cell>
          <cell r="L75">
            <v>700821.97</v>
          </cell>
          <cell r="M75">
            <v>798461.55</v>
          </cell>
          <cell r="N75">
            <v>0</v>
          </cell>
          <cell r="O75">
            <v>0</v>
          </cell>
          <cell r="P75">
            <v>0</v>
          </cell>
          <cell r="Q75">
            <v>0</v>
          </cell>
          <cell r="R75">
            <v>0</v>
          </cell>
          <cell r="T75">
            <v>0</v>
          </cell>
        </row>
        <row r="76">
          <cell r="B76">
            <v>30200</v>
          </cell>
          <cell r="C76" t="str">
            <v>Alexander County Schools</v>
          </cell>
          <cell r="D76">
            <v>26207773.961927347</v>
          </cell>
          <cell r="E76">
            <v>27533115.316417608</v>
          </cell>
          <cell r="F76">
            <v>289255275.02418065</v>
          </cell>
          <cell r="G76">
            <v>281518404.34542543</v>
          </cell>
          <cell r="H76">
            <v>1467244.5999999999</v>
          </cell>
          <cell r="I76">
            <v>1598287.0499999998</v>
          </cell>
          <cell r="J76">
            <v>4183432.8221118734</v>
          </cell>
          <cell r="K76">
            <v>4309571.3765377514</v>
          </cell>
          <cell r="L76">
            <v>1467244.5999999999</v>
          </cell>
          <cell r="M76">
            <v>1598287.0499999998</v>
          </cell>
          <cell r="N76">
            <v>0</v>
          </cell>
          <cell r="O76">
            <v>0</v>
          </cell>
          <cell r="P76">
            <v>0</v>
          </cell>
          <cell r="Q76">
            <v>0</v>
          </cell>
          <cell r="R76">
            <v>0</v>
          </cell>
          <cell r="T76">
            <v>0</v>
          </cell>
        </row>
        <row r="77">
          <cell r="B77">
            <v>30300</v>
          </cell>
          <cell r="C77" t="str">
            <v>Alleghany County Schools</v>
          </cell>
          <cell r="D77">
            <v>9183068.4630322475</v>
          </cell>
          <cell r="E77">
            <v>9120501.4640018381</v>
          </cell>
          <cell r="F77">
            <v>99135837.153100967</v>
          </cell>
          <cell r="G77">
            <v>89075106.965557888</v>
          </cell>
          <cell r="H77">
            <v>514114.92000000004</v>
          </cell>
          <cell r="I77">
            <v>529441.70000000007</v>
          </cell>
          <cell r="J77">
            <v>1465853.2262892094</v>
          </cell>
          <cell r="K77">
            <v>1427570.0950373637</v>
          </cell>
          <cell r="L77">
            <v>514114.92000000004</v>
          </cell>
          <cell r="M77">
            <v>529441.70000000007</v>
          </cell>
          <cell r="N77">
            <v>0</v>
          </cell>
          <cell r="O77">
            <v>0</v>
          </cell>
          <cell r="P77">
            <v>0</v>
          </cell>
          <cell r="Q77">
            <v>0</v>
          </cell>
          <cell r="R77">
            <v>0</v>
          </cell>
          <cell r="T77">
            <v>0</v>
          </cell>
        </row>
        <row r="78">
          <cell r="B78">
            <v>30400</v>
          </cell>
          <cell r="C78" t="str">
            <v>Anson County Schools</v>
          </cell>
          <cell r="D78">
            <v>18530978.849139009</v>
          </cell>
          <cell r="E78">
            <v>18568346.810652588</v>
          </cell>
          <cell r="F78">
            <v>182571738.43050006</v>
          </cell>
          <cell r="G78">
            <v>168912080.60257411</v>
          </cell>
          <cell r="H78">
            <v>1037458.53</v>
          </cell>
          <cell r="I78">
            <v>1077885.5899999999</v>
          </cell>
          <cell r="J78">
            <v>2958019.4508686117</v>
          </cell>
          <cell r="K78">
            <v>2906377.1028154837</v>
          </cell>
          <cell r="L78">
            <v>1037458.53</v>
          </cell>
          <cell r="M78">
            <v>1077885.5899999999</v>
          </cell>
          <cell r="N78">
            <v>0</v>
          </cell>
          <cell r="O78">
            <v>0</v>
          </cell>
          <cell r="P78">
            <v>0</v>
          </cell>
          <cell r="Q78">
            <v>0</v>
          </cell>
          <cell r="R78">
            <v>0</v>
          </cell>
          <cell r="T78">
            <v>0</v>
          </cell>
        </row>
        <row r="79">
          <cell r="B79">
            <v>30405</v>
          </cell>
          <cell r="C79" t="str">
            <v>South Piedmont Community College</v>
          </cell>
          <cell r="D79">
            <v>11282942.531550525</v>
          </cell>
          <cell r="E79">
            <v>11623452.812956251</v>
          </cell>
          <cell r="F79">
            <v>126665953.00343375</v>
          </cell>
          <cell r="G79">
            <v>108397592.53525788</v>
          </cell>
          <cell r="H79">
            <v>631676.55999999994</v>
          </cell>
          <cell r="I79">
            <v>674737.09</v>
          </cell>
          <cell r="J79">
            <v>1801046.9788491435</v>
          </cell>
          <cell r="K79">
            <v>1819340.055187444</v>
          </cell>
          <cell r="L79">
            <v>631676.55999999994</v>
          </cell>
          <cell r="M79">
            <v>674737.09</v>
          </cell>
          <cell r="N79">
            <v>0</v>
          </cell>
          <cell r="O79">
            <v>0</v>
          </cell>
          <cell r="P79">
            <v>0</v>
          </cell>
          <cell r="Q79">
            <v>0</v>
          </cell>
          <cell r="R79">
            <v>0</v>
          </cell>
          <cell r="T79">
            <v>0</v>
          </cell>
        </row>
        <row r="80">
          <cell r="B80">
            <v>30500</v>
          </cell>
          <cell r="C80" t="str">
            <v>Ashe County Schools</v>
          </cell>
          <cell r="D80">
            <v>17865265.717437059</v>
          </cell>
          <cell r="E80">
            <v>18246732.852935836</v>
          </cell>
          <cell r="F80">
            <v>192489327.76847321</v>
          </cell>
          <cell r="G80">
            <v>181681531.87807506</v>
          </cell>
          <cell r="H80">
            <v>1000188.52</v>
          </cell>
          <cell r="I80">
            <v>1059216.0199999998</v>
          </cell>
          <cell r="J80">
            <v>2851754.562850324</v>
          </cell>
          <cell r="K80">
            <v>2856037.0562736141</v>
          </cell>
          <cell r="L80">
            <v>1000188.52</v>
          </cell>
          <cell r="M80">
            <v>1059216.0199999998</v>
          </cell>
          <cell r="N80">
            <v>0</v>
          </cell>
          <cell r="O80">
            <v>0</v>
          </cell>
          <cell r="P80">
            <v>0</v>
          </cell>
          <cell r="Q80">
            <v>0</v>
          </cell>
          <cell r="R80">
            <v>0</v>
          </cell>
          <cell r="T80">
            <v>0</v>
          </cell>
        </row>
        <row r="81">
          <cell r="B81">
            <v>30600</v>
          </cell>
          <cell r="C81" t="str">
            <v>Avery County Schools</v>
          </cell>
          <cell r="D81">
            <v>13952804.78176341</v>
          </cell>
          <cell r="E81">
            <v>14280794.82037382</v>
          </cell>
          <cell r="F81">
            <v>149968079.5864</v>
          </cell>
          <cell r="G81">
            <v>141523147.19381386</v>
          </cell>
          <cell r="H81">
            <v>781149.03999999992</v>
          </cell>
          <cell r="I81">
            <v>828994.79999999993</v>
          </cell>
          <cell r="J81">
            <v>2227225.4625419513</v>
          </cell>
          <cell r="K81">
            <v>2235275.7355937022</v>
          </cell>
          <cell r="L81">
            <v>781149.03999999992</v>
          </cell>
          <cell r="M81">
            <v>828994.79999999993</v>
          </cell>
          <cell r="N81">
            <v>0</v>
          </cell>
          <cell r="O81">
            <v>0</v>
          </cell>
          <cell r="P81">
            <v>0</v>
          </cell>
          <cell r="Q81">
            <v>0</v>
          </cell>
          <cell r="R81">
            <v>0</v>
          </cell>
          <cell r="T81">
            <v>0</v>
          </cell>
        </row>
        <row r="82">
          <cell r="B82">
            <v>30601</v>
          </cell>
          <cell r="C82" t="str">
            <v>Grandfather Academy</v>
          </cell>
          <cell r="D82">
            <v>299026.04098636709</v>
          </cell>
          <cell r="E82">
            <v>306368.55375513079</v>
          </cell>
          <cell r="F82">
            <v>3758350.7156000002</v>
          </cell>
          <cell r="G82">
            <v>2857973.3228489994</v>
          </cell>
          <cell r="H82">
            <v>16741.000000000004</v>
          </cell>
          <cell r="I82">
            <v>17784.580000000002</v>
          </cell>
          <cell r="J82">
            <v>47732.224657684812</v>
          </cell>
          <cell r="K82">
            <v>47953.787094593419</v>
          </cell>
          <cell r="L82">
            <v>16741.000000000004</v>
          </cell>
          <cell r="M82">
            <v>17784.580000000002</v>
          </cell>
          <cell r="N82">
            <v>0</v>
          </cell>
          <cell r="O82">
            <v>0</v>
          </cell>
          <cell r="P82">
            <v>0</v>
          </cell>
          <cell r="Q82">
            <v>0</v>
          </cell>
          <cell r="R82">
            <v>0</v>
          </cell>
          <cell r="T82">
            <v>0</v>
          </cell>
        </row>
        <row r="83">
          <cell r="B83">
            <v>30700</v>
          </cell>
          <cell r="C83" t="str">
            <v>Beaufort County Schools</v>
          </cell>
          <cell r="D83">
            <v>36868115.018354699</v>
          </cell>
          <cell r="E83">
            <v>37042360.713995725</v>
          </cell>
          <cell r="F83">
            <v>384055889.41871679</v>
          </cell>
          <cell r="G83">
            <v>363350314.19291508</v>
          </cell>
          <cell r="H83">
            <v>2064064.7600000002</v>
          </cell>
          <cell r="I83">
            <v>2150295.19</v>
          </cell>
          <cell r="J83">
            <v>5885096.6389301885</v>
          </cell>
          <cell r="K83">
            <v>5797988.9169037603</v>
          </cell>
          <cell r="L83">
            <v>2064064.7600000002</v>
          </cell>
          <cell r="M83">
            <v>2150295.19</v>
          </cell>
          <cell r="N83">
            <v>0</v>
          </cell>
          <cell r="O83">
            <v>0</v>
          </cell>
          <cell r="P83">
            <v>0</v>
          </cell>
          <cell r="Q83">
            <v>0</v>
          </cell>
          <cell r="R83">
            <v>0</v>
          </cell>
          <cell r="T83">
            <v>0</v>
          </cell>
        </row>
        <row r="84">
          <cell r="B84">
            <v>30705</v>
          </cell>
          <cell r="C84" t="str">
            <v>Beaufort County Community College</v>
          </cell>
          <cell r="D84">
            <v>7665637.8565765414</v>
          </cell>
          <cell r="E84">
            <v>7258344.0785427839</v>
          </cell>
          <cell r="F84">
            <v>76342124.522497058</v>
          </cell>
          <cell r="G84">
            <v>64233804.540324956</v>
          </cell>
          <cell r="H84">
            <v>429161.42999999993</v>
          </cell>
          <cell r="I84">
            <v>421344.16000000003</v>
          </cell>
          <cell r="J84">
            <v>1223632.3870242678</v>
          </cell>
          <cell r="K84">
            <v>1136099.258019605</v>
          </cell>
          <cell r="L84">
            <v>429161.42999999993</v>
          </cell>
          <cell r="M84">
            <v>421344.16000000003</v>
          </cell>
          <cell r="N84">
            <v>0</v>
          </cell>
          <cell r="O84">
            <v>0</v>
          </cell>
          <cell r="P84">
            <v>0</v>
          </cell>
          <cell r="Q84">
            <v>0</v>
          </cell>
          <cell r="R84">
            <v>0</v>
          </cell>
          <cell r="T84">
            <v>0</v>
          </cell>
        </row>
        <row r="85">
          <cell r="B85">
            <v>30800</v>
          </cell>
          <cell r="C85" t="str">
            <v>Bertie County Schools</v>
          </cell>
          <cell r="D85">
            <v>15008105.208252825</v>
          </cell>
          <cell r="E85">
            <v>14325847.823723992</v>
          </cell>
          <cell r="F85">
            <v>149249889.03292903</v>
          </cell>
          <cell r="G85">
            <v>133935453.43299983</v>
          </cell>
          <cell r="H85">
            <v>840230.13</v>
          </cell>
          <cell r="I85">
            <v>831610.1100000001</v>
          </cell>
          <cell r="J85">
            <v>2395678.4737659465</v>
          </cell>
          <cell r="K85">
            <v>2242327.5759478952</v>
          </cell>
          <cell r="L85">
            <v>840230.13</v>
          </cell>
          <cell r="M85">
            <v>831610.1100000001</v>
          </cell>
          <cell r="N85">
            <v>0</v>
          </cell>
          <cell r="O85">
            <v>0</v>
          </cell>
          <cell r="P85">
            <v>0</v>
          </cell>
          <cell r="Q85">
            <v>0</v>
          </cell>
          <cell r="R85">
            <v>0</v>
          </cell>
          <cell r="T85">
            <v>0</v>
          </cell>
        </row>
        <row r="86">
          <cell r="B86">
            <v>30900</v>
          </cell>
          <cell r="C86" t="str">
            <v>Bladen County Schools</v>
          </cell>
          <cell r="D86">
            <v>24566832.07908719</v>
          </cell>
          <cell r="E86">
            <v>25269117.272203628</v>
          </cell>
          <cell r="F86">
            <v>249150663.22814754</v>
          </cell>
          <cell r="G86">
            <v>226443680.40655485</v>
          </cell>
          <cell r="H86">
            <v>1375376.3199999998</v>
          </cell>
          <cell r="I86">
            <v>1466862.81</v>
          </cell>
          <cell r="J86">
            <v>3921496.4156920006</v>
          </cell>
          <cell r="K86">
            <v>3955203.1528277323</v>
          </cell>
          <cell r="L86">
            <v>1375376.3199999998</v>
          </cell>
          <cell r="M86">
            <v>1466862.81</v>
          </cell>
          <cell r="N86">
            <v>0</v>
          </cell>
          <cell r="O86">
            <v>0</v>
          </cell>
          <cell r="P86">
            <v>0</v>
          </cell>
          <cell r="Q86">
            <v>0</v>
          </cell>
          <cell r="R86">
            <v>0</v>
          </cell>
          <cell r="T86">
            <v>0</v>
          </cell>
        </row>
        <row r="87">
          <cell r="B87">
            <v>30905</v>
          </cell>
          <cell r="C87" t="str">
            <v>Bladen Community College</v>
          </cell>
          <cell r="D87">
            <v>5637500.0299056917</v>
          </cell>
          <cell r="E87">
            <v>5924391.8177355751</v>
          </cell>
          <cell r="F87">
            <v>51575576.516830571</v>
          </cell>
          <cell r="G87">
            <v>40532801.753998972</v>
          </cell>
          <cell r="H87">
            <v>315615.95</v>
          </cell>
          <cell r="I87">
            <v>343908.73</v>
          </cell>
          <cell r="J87">
            <v>899889.57833753154</v>
          </cell>
          <cell r="K87">
            <v>927304.7785436603</v>
          </cell>
          <cell r="L87">
            <v>315615.95</v>
          </cell>
          <cell r="M87">
            <v>343908.73</v>
          </cell>
          <cell r="N87">
            <v>0</v>
          </cell>
          <cell r="O87">
            <v>0</v>
          </cell>
          <cell r="P87">
            <v>0</v>
          </cell>
          <cell r="Q87">
            <v>0</v>
          </cell>
          <cell r="R87">
            <v>0</v>
          </cell>
          <cell r="T87">
            <v>0</v>
          </cell>
        </row>
        <row r="88">
          <cell r="B88">
            <v>31000</v>
          </cell>
          <cell r="C88" t="str">
            <v>Brunswick County Schools</v>
          </cell>
          <cell r="D88">
            <v>65928487.024759918</v>
          </cell>
          <cell r="E88">
            <v>69065890.30917488</v>
          </cell>
          <cell r="F88">
            <v>709717633.272493</v>
          </cell>
          <cell r="G88">
            <v>682218461.49290633</v>
          </cell>
          <cell r="H88">
            <v>3691012.3200000003</v>
          </cell>
          <cell r="I88">
            <v>4009249.1100000003</v>
          </cell>
          <cell r="J88">
            <v>10523877.263754997</v>
          </cell>
          <cell r="K88">
            <v>10810414.315667177</v>
          </cell>
          <cell r="L88">
            <v>3691012.3200000003</v>
          </cell>
          <cell r="M88">
            <v>4009249.1100000003</v>
          </cell>
          <cell r="N88">
            <v>0</v>
          </cell>
          <cell r="O88">
            <v>0</v>
          </cell>
          <cell r="P88">
            <v>0</v>
          </cell>
          <cell r="Q88">
            <v>0</v>
          </cell>
          <cell r="R88">
            <v>0</v>
          </cell>
          <cell r="T88">
            <v>0</v>
          </cell>
        </row>
        <row r="89">
          <cell r="B89">
            <v>31005</v>
          </cell>
          <cell r="C89" t="str">
            <v>Brunswick Community College</v>
          </cell>
          <cell r="D89">
            <v>7670409.8413510444</v>
          </cell>
          <cell r="E89">
            <v>7560754.984068959</v>
          </cell>
          <cell r="F89">
            <v>70495969.770887136</v>
          </cell>
          <cell r="G89">
            <v>60438273.180031955</v>
          </cell>
          <cell r="H89">
            <v>429428.59</v>
          </cell>
          <cell r="I89">
            <v>438899</v>
          </cell>
          <cell r="J89">
            <v>1224394.1181717233</v>
          </cell>
          <cell r="K89">
            <v>1183433.5813401246</v>
          </cell>
          <cell r="L89">
            <v>429428.59</v>
          </cell>
          <cell r="M89">
            <v>438899</v>
          </cell>
          <cell r="N89">
            <v>0</v>
          </cell>
          <cell r="O89">
            <v>0</v>
          </cell>
          <cell r="P89">
            <v>0</v>
          </cell>
          <cell r="Q89">
            <v>0</v>
          </cell>
          <cell r="R89">
            <v>0</v>
          </cell>
          <cell r="T89">
            <v>0</v>
          </cell>
        </row>
        <row r="90">
          <cell r="B90">
            <v>31100</v>
          </cell>
          <cell r="C90" t="str">
            <v>Buncombe County Schools</v>
          </cell>
          <cell r="D90">
            <v>132925272.57946935</v>
          </cell>
          <cell r="E90">
            <v>138231828.46341473</v>
          </cell>
          <cell r="F90">
            <v>1481539091.7470157</v>
          </cell>
          <cell r="G90">
            <v>1413504560.4680743</v>
          </cell>
          <cell r="H90">
            <v>7441833.4299999997</v>
          </cell>
          <cell r="I90">
            <v>8024305.96</v>
          </cell>
          <cell r="J90">
            <v>21218282.369382299</v>
          </cell>
          <cell r="K90">
            <v>21636488.440419566</v>
          </cell>
          <cell r="L90">
            <v>7441833.4299999997</v>
          </cell>
          <cell r="M90">
            <v>8024305.96</v>
          </cell>
          <cell r="N90">
            <v>0</v>
          </cell>
          <cell r="O90">
            <v>0</v>
          </cell>
          <cell r="P90">
            <v>0</v>
          </cell>
          <cell r="Q90">
            <v>0</v>
          </cell>
          <cell r="R90">
            <v>0</v>
          </cell>
          <cell r="T90">
            <v>0</v>
          </cell>
        </row>
        <row r="91">
          <cell r="B91">
            <v>31101</v>
          </cell>
          <cell r="C91" t="str">
            <v>F. Delany New School For Children</v>
          </cell>
          <cell r="D91">
            <v>784167.34741355781</v>
          </cell>
          <cell r="E91">
            <v>850942.25928392704</v>
          </cell>
          <cell r="F91">
            <v>10039090.600400001</v>
          </cell>
          <cell r="G91">
            <v>9676666.9907229934</v>
          </cell>
          <cell r="H91">
            <v>43901.68</v>
          </cell>
          <cell r="I91">
            <v>49396.88</v>
          </cell>
          <cell r="J91">
            <v>125173.21860162403</v>
          </cell>
          <cell r="K91">
            <v>133192.20733113625</v>
          </cell>
          <cell r="L91">
            <v>43901.68</v>
          </cell>
          <cell r="M91">
            <v>49396.88</v>
          </cell>
          <cell r="N91">
            <v>0</v>
          </cell>
          <cell r="O91">
            <v>0</v>
          </cell>
          <cell r="P91">
            <v>0</v>
          </cell>
          <cell r="Q91">
            <v>0</v>
          </cell>
          <cell r="R91">
            <v>0</v>
          </cell>
          <cell r="T91">
            <v>0</v>
          </cell>
        </row>
        <row r="92">
          <cell r="B92">
            <v>31102</v>
          </cell>
          <cell r="C92" t="str">
            <v>Evergreen Community Charter School</v>
          </cell>
          <cell r="D92">
            <v>1802774.0760355606</v>
          </cell>
          <cell r="E92">
            <v>1998920.367941865</v>
          </cell>
          <cell r="F92">
            <v>24905613.844707288</v>
          </cell>
          <cell r="G92">
            <v>24134167.093543977</v>
          </cell>
          <cell r="H92">
            <v>100928.47</v>
          </cell>
          <cell r="I92">
            <v>116036.58000000002</v>
          </cell>
          <cell r="J92">
            <v>287768.9746369035</v>
          </cell>
          <cell r="K92">
            <v>312877.4169817199</v>
          </cell>
          <cell r="L92">
            <v>100928.47</v>
          </cell>
          <cell r="M92">
            <v>116036.58000000002</v>
          </cell>
          <cell r="N92">
            <v>0</v>
          </cell>
          <cell r="O92">
            <v>0</v>
          </cell>
          <cell r="P92">
            <v>0</v>
          </cell>
          <cell r="Q92">
            <v>0</v>
          </cell>
          <cell r="R92">
            <v>0</v>
          </cell>
          <cell r="T92">
            <v>0</v>
          </cell>
        </row>
        <row r="93">
          <cell r="B93">
            <v>31105</v>
          </cell>
          <cell r="C93" t="str">
            <v>Asheville-Buncombe Technical College</v>
          </cell>
          <cell r="D93">
            <v>22635997.658384614</v>
          </cell>
          <cell r="E93">
            <v>23650454.478270568</v>
          </cell>
          <cell r="F93">
            <v>236729179.39203152</v>
          </cell>
          <cell r="G93">
            <v>203151780.73355991</v>
          </cell>
          <cell r="H93">
            <v>1267278.3799999999</v>
          </cell>
          <cell r="I93">
            <v>1372900.04</v>
          </cell>
          <cell r="J93">
            <v>3613285.7259415118</v>
          </cell>
          <cell r="K93">
            <v>3701844.8689999306</v>
          </cell>
          <cell r="L93">
            <v>1267278.3799999999</v>
          </cell>
          <cell r="M93">
            <v>1372900.04</v>
          </cell>
          <cell r="N93">
            <v>0</v>
          </cell>
          <cell r="O93">
            <v>0</v>
          </cell>
          <cell r="P93">
            <v>0</v>
          </cell>
          <cell r="Q93">
            <v>0</v>
          </cell>
          <cell r="R93">
            <v>0</v>
          </cell>
          <cell r="T93">
            <v>0</v>
          </cell>
        </row>
        <row r="94">
          <cell r="B94">
            <v>31110</v>
          </cell>
          <cell r="C94" t="str">
            <v>Asheville City Schools</v>
          </cell>
          <cell r="D94">
            <v>29150890.391650181</v>
          </cell>
          <cell r="E94">
            <v>30401113.288698826</v>
          </cell>
          <cell r="F94">
            <v>343947043.29053557</v>
          </cell>
          <cell r="G94">
            <v>325165842.93337834</v>
          </cell>
          <cell r="H94">
            <v>1632015.24</v>
          </cell>
          <cell r="I94">
            <v>1764773.26</v>
          </cell>
          <cell r="J94">
            <v>4653229.6804519072</v>
          </cell>
          <cell r="K94">
            <v>4758479.6031321259</v>
          </cell>
          <cell r="L94">
            <v>1632015.24</v>
          </cell>
          <cell r="M94">
            <v>1764773.26</v>
          </cell>
          <cell r="N94">
            <v>0</v>
          </cell>
          <cell r="O94">
            <v>0</v>
          </cell>
          <cell r="P94">
            <v>0</v>
          </cell>
          <cell r="Q94">
            <v>0</v>
          </cell>
          <cell r="R94">
            <v>0</v>
          </cell>
          <cell r="T94">
            <v>0</v>
          </cell>
        </row>
        <row r="95">
          <cell r="B95">
            <v>31200</v>
          </cell>
          <cell r="C95" t="str">
            <v>Burke County Schools</v>
          </cell>
          <cell r="D95">
            <v>63880557.321575418</v>
          </cell>
          <cell r="E95">
            <v>62992702.18425303</v>
          </cell>
          <cell r="F95">
            <v>700390399.49469924</v>
          </cell>
          <cell r="G95">
            <v>637239464.76658523</v>
          </cell>
          <cell r="H95">
            <v>3576358.79</v>
          </cell>
          <cell r="I95">
            <v>3656702.8100000005</v>
          </cell>
          <cell r="J95">
            <v>10196975.164014444</v>
          </cell>
          <cell r="K95">
            <v>9859819.4626435637</v>
          </cell>
          <cell r="L95">
            <v>3576358.79</v>
          </cell>
          <cell r="M95">
            <v>3656702.8100000005</v>
          </cell>
          <cell r="N95">
            <v>0</v>
          </cell>
          <cell r="O95">
            <v>0</v>
          </cell>
          <cell r="P95">
            <v>0</v>
          </cell>
          <cell r="Q95">
            <v>0</v>
          </cell>
          <cell r="R95">
            <v>0</v>
          </cell>
          <cell r="T95">
            <v>0</v>
          </cell>
        </row>
        <row r="96">
          <cell r="B96">
            <v>31205</v>
          </cell>
          <cell r="C96" t="str">
            <v>Western Piedmont Community College</v>
          </cell>
          <cell r="D96">
            <v>8922506.4126629531</v>
          </cell>
          <cell r="E96">
            <v>8502177.7572025992</v>
          </cell>
          <cell r="F96">
            <v>86113188.520000011</v>
          </cell>
          <cell r="G96">
            <v>70722362.917713925</v>
          </cell>
          <cell r="H96">
            <v>499527.33</v>
          </cell>
          <cell r="I96">
            <v>493548.24000000005</v>
          </cell>
          <cell r="J96">
            <v>1424260.8409422049</v>
          </cell>
          <cell r="K96">
            <v>1330788.0884379218</v>
          </cell>
          <cell r="L96">
            <v>499527.33</v>
          </cell>
          <cell r="M96">
            <v>493548.24000000005</v>
          </cell>
          <cell r="N96">
            <v>0</v>
          </cell>
          <cell r="O96">
            <v>0</v>
          </cell>
          <cell r="P96">
            <v>0</v>
          </cell>
          <cell r="Q96">
            <v>0</v>
          </cell>
          <cell r="R96">
            <v>0</v>
          </cell>
          <cell r="T96">
            <v>0</v>
          </cell>
        </row>
        <row r="97">
          <cell r="B97">
            <v>31300</v>
          </cell>
          <cell r="C97" t="str">
            <v>Cabarrus County Schools</v>
          </cell>
          <cell r="D97">
            <v>149275653.18959063</v>
          </cell>
          <cell r="E97">
            <v>158028862.77421078</v>
          </cell>
          <cell r="F97">
            <v>1768462598.34375</v>
          </cell>
          <cell r="G97">
            <v>1736483398.2417493</v>
          </cell>
          <cell r="H97">
            <v>8357210.9700000007</v>
          </cell>
          <cell r="I97">
            <v>9173516.4000000004</v>
          </cell>
          <cell r="J97">
            <v>23828222.419909682</v>
          </cell>
          <cell r="K97">
            <v>24735183.645290527</v>
          </cell>
          <cell r="L97">
            <v>8357210.9700000007</v>
          </cell>
          <cell r="M97">
            <v>9173516.4000000004</v>
          </cell>
          <cell r="N97">
            <v>0</v>
          </cell>
          <cell r="O97">
            <v>0</v>
          </cell>
          <cell r="P97">
            <v>0</v>
          </cell>
          <cell r="Q97">
            <v>0</v>
          </cell>
          <cell r="R97">
            <v>0</v>
          </cell>
          <cell r="T97">
            <v>0</v>
          </cell>
        </row>
        <row r="98">
          <cell r="B98">
            <v>31301</v>
          </cell>
          <cell r="C98" t="str">
            <v>Carolina International School</v>
          </cell>
          <cell r="D98">
            <v>2865159.4245222989</v>
          </cell>
          <cell r="E98">
            <v>3450318.1741529983</v>
          </cell>
          <cell r="F98">
            <v>34071367.213900007</v>
          </cell>
          <cell r="G98">
            <v>39930991.304829985</v>
          </cell>
          <cell r="H98">
            <v>160406.21000000002</v>
          </cell>
          <cell r="I98">
            <v>200289.68</v>
          </cell>
          <cell r="J98">
            <v>457352.9211043407</v>
          </cell>
          <cell r="K98">
            <v>540054.84931127098</v>
          </cell>
          <cell r="L98">
            <v>160406.21000000002</v>
          </cell>
          <cell r="M98">
            <v>200289.68</v>
          </cell>
          <cell r="N98">
            <v>0</v>
          </cell>
          <cell r="O98">
            <v>0</v>
          </cell>
          <cell r="P98">
            <v>0</v>
          </cell>
          <cell r="Q98">
            <v>0</v>
          </cell>
          <cell r="R98">
            <v>0</v>
          </cell>
          <cell r="T98">
            <v>0</v>
          </cell>
        </row>
        <row r="99">
          <cell r="B99">
            <v>31320</v>
          </cell>
          <cell r="C99" t="str">
            <v>Kannapolis City Schools</v>
          </cell>
          <cell r="D99">
            <v>28210544.856358334</v>
          </cell>
          <cell r="E99">
            <v>28543630.179684643</v>
          </cell>
          <cell r="F99">
            <v>331389648.85337532</v>
          </cell>
          <cell r="G99">
            <v>312044266.85849297</v>
          </cell>
          <cell r="H99">
            <v>1579369.91</v>
          </cell>
          <cell r="I99">
            <v>1656947.06</v>
          </cell>
          <cell r="J99">
            <v>4503126.4178787069</v>
          </cell>
          <cell r="K99">
            <v>4467740.3988316003</v>
          </cell>
          <cell r="L99">
            <v>1579369.91</v>
          </cell>
          <cell r="M99">
            <v>1656947.06</v>
          </cell>
          <cell r="N99">
            <v>0</v>
          </cell>
          <cell r="O99">
            <v>0</v>
          </cell>
          <cell r="P99">
            <v>0</v>
          </cell>
          <cell r="Q99">
            <v>0</v>
          </cell>
          <cell r="R99">
            <v>0</v>
          </cell>
          <cell r="T99">
            <v>0</v>
          </cell>
        </row>
        <row r="100">
          <cell r="B100">
            <v>31400</v>
          </cell>
          <cell r="C100" t="str">
            <v>Caldwell County Schools</v>
          </cell>
          <cell r="D100">
            <v>64323233.393526666</v>
          </cell>
          <cell r="E100">
            <v>65621743.578732274</v>
          </cell>
          <cell r="F100">
            <v>690951239.94812691</v>
          </cell>
          <cell r="G100">
            <v>655349364.82575834</v>
          </cell>
          <cell r="H100">
            <v>3601142.0500000003</v>
          </cell>
          <cell r="I100">
            <v>3809317.6800000011</v>
          </cell>
          <cell r="J100">
            <v>10267637.617516015</v>
          </cell>
          <cell r="K100">
            <v>10271325.440487804</v>
          </cell>
          <cell r="L100">
            <v>3601142.0500000003</v>
          </cell>
          <cell r="M100">
            <v>3809317.6800000011</v>
          </cell>
          <cell r="N100">
            <v>0</v>
          </cell>
          <cell r="O100">
            <v>0</v>
          </cell>
          <cell r="P100">
            <v>0</v>
          </cell>
          <cell r="Q100">
            <v>0</v>
          </cell>
          <cell r="R100">
            <v>0</v>
          </cell>
          <cell r="T100">
            <v>0</v>
          </cell>
        </row>
        <row r="101">
          <cell r="B101">
            <v>31405</v>
          </cell>
          <cell r="C101" t="str">
            <v>Caldwell Community College</v>
          </cell>
          <cell r="D101">
            <v>14755648.530136015</v>
          </cell>
          <cell r="E101">
            <v>14985209.865466686</v>
          </cell>
          <cell r="F101">
            <v>139189350.79784983</v>
          </cell>
          <cell r="G101">
            <v>121047691.05108789</v>
          </cell>
          <cell r="H101">
            <v>826096.32000000018</v>
          </cell>
          <cell r="I101">
            <v>869885.83</v>
          </cell>
          <cell r="J101">
            <v>2355379.9136925326</v>
          </cell>
          <cell r="K101">
            <v>2345533.0341466414</v>
          </cell>
          <cell r="L101">
            <v>826096.32000000018</v>
          </cell>
          <cell r="M101">
            <v>869885.83</v>
          </cell>
          <cell r="N101">
            <v>0</v>
          </cell>
          <cell r="O101">
            <v>0</v>
          </cell>
          <cell r="P101">
            <v>0</v>
          </cell>
          <cell r="Q101">
            <v>0</v>
          </cell>
          <cell r="R101">
            <v>0</v>
          </cell>
          <cell r="T101">
            <v>0</v>
          </cell>
        </row>
        <row r="102">
          <cell r="B102">
            <v>31500</v>
          </cell>
          <cell r="C102" t="str">
            <v>Camden County Schools</v>
          </cell>
          <cell r="D102">
            <v>10432246.578765828</v>
          </cell>
          <cell r="E102">
            <v>10475086.588103494</v>
          </cell>
          <cell r="F102">
            <v>106680078.60839999</v>
          </cell>
          <cell r="G102">
            <v>99186492.840072811</v>
          </cell>
          <cell r="H102">
            <v>584050.2699999999</v>
          </cell>
          <cell r="I102">
            <v>608074.8600000001</v>
          </cell>
          <cell r="J102">
            <v>1665254.0887056605</v>
          </cell>
          <cell r="K102">
            <v>1639594.0963472119</v>
          </cell>
          <cell r="L102">
            <v>584050.2699999999</v>
          </cell>
          <cell r="M102">
            <v>608074.8600000001</v>
          </cell>
          <cell r="N102">
            <v>0</v>
          </cell>
          <cell r="O102">
            <v>0</v>
          </cell>
          <cell r="P102">
            <v>0</v>
          </cell>
          <cell r="Q102">
            <v>0</v>
          </cell>
          <cell r="R102">
            <v>0</v>
          </cell>
          <cell r="T102">
            <v>0</v>
          </cell>
        </row>
        <row r="103">
          <cell r="B103">
            <v>31600</v>
          </cell>
          <cell r="C103" t="str">
            <v>Carteret County Schools</v>
          </cell>
          <cell r="D103">
            <v>45361777.077324487</v>
          </cell>
          <cell r="E103">
            <v>46400543.467654735</v>
          </cell>
          <cell r="F103">
            <v>493095520.61112005</v>
          </cell>
          <cell r="G103">
            <v>462866473.20562577</v>
          </cell>
          <cell r="H103">
            <v>2539583.1999999997</v>
          </cell>
          <cell r="I103">
            <v>2693534.1999999997</v>
          </cell>
          <cell r="J103">
            <v>7240902.9233189225</v>
          </cell>
          <cell r="K103">
            <v>7262761.6485070763</v>
          </cell>
          <cell r="L103">
            <v>2539583.1999999997</v>
          </cell>
          <cell r="M103">
            <v>2693534.1999999997</v>
          </cell>
          <cell r="N103">
            <v>0</v>
          </cell>
          <cell r="O103">
            <v>0</v>
          </cell>
          <cell r="P103">
            <v>0</v>
          </cell>
          <cell r="Q103">
            <v>0</v>
          </cell>
          <cell r="R103">
            <v>0</v>
          </cell>
          <cell r="T103">
            <v>0</v>
          </cell>
        </row>
        <row r="104">
          <cell r="B104">
            <v>31605</v>
          </cell>
          <cell r="C104" t="str">
            <v>Carteret Community College</v>
          </cell>
          <cell r="D104">
            <v>7470199.2160318634</v>
          </cell>
          <cell r="E104">
            <v>7603739.9293104578</v>
          </cell>
          <cell r="F104">
            <v>67874025.654912695</v>
          </cell>
          <cell r="G104">
            <v>63944608.561488941</v>
          </cell>
          <cell r="H104">
            <v>418219.78</v>
          </cell>
          <cell r="I104">
            <v>441394.26000000007</v>
          </cell>
          <cell r="J104">
            <v>1192435.3679736883</v>
          </cell>
          <cell r="K104">
            <v>1190161.7226167619</v>
          </cell>
          <cell r="L104">
            <v>418219.78</v>
          </cell>
          <cell r="M104">
            <v>441394.26000000007</v>
          </cell>
          <cell r="N104">
            <v>0</v>
          </cell>
          <cell r="O104">
            <v>0</v>
          </cell>
          <cell r="P104">
            <v>0</v>
          </cell>
          <cell r="Q104">
            <v>0</v>
          </cell>
          <cell r="R104">
            <v>0</v>
          </cell>
          <cell r="T104">
            <v>0</v>
          </cell>
        </row>
        <row r="105">
          <cell r="B105">
            <v>31700</v>
          </cell>
          <cell r="C105" t="str">
            <v>Caswell County Schools</v>
          </cell>
          <cell r="D105">
            <v>14496544.725151476</v>
          </cell>
          <cell r="E105">
            <v>14812082.996751692</v>
          </cell>
          <cell r="F105">
            <v>143096515.73373985</v>
          </cell>
          <cell r="G105">
            <v>138309100.19257885</v>
          </cell>
          <cell r="H105">
            <v>811590.37000000011</v>
          </cell>
          <cell r="I105">
            <v>859835.88000000012</v>
          </cell>
          <cell r="J105">
            <v>2314020.3017056054</v>
          </cell>
          <cell r="K105">
            <v>2318434.6622642973</v>
          </cell>
          <cell r="L105">
            <v>811590.37000000011</v>
          </cell>
          <cell r="M105">
            <v>859835.88000000012</v>
          </cell>
          <cell r="N105">
            <v>0</v>
          </cell>
          <cell r="O105">
            <v>0</v>
          </cell>
          <cell r="P105">
            <v>0</v>
          </cell>
          <cell r="Q105">
            <v>0</v>
          </cell>
          <cell r="R105">
            <v>0</v>
          </cell>
          <cell r="T105">
            <v>0</v>
          </cell>
        </row>
        <row r="106">
          <cell r="B106">
            <v>31800</v>
          </cell>
          <cell r="C106" t="str">
            <v>Catawba County Schools</v>
          </cell>
          <cell r="D106">
            <v>83360428.624387026</v>
          </cell>
          <cell r="E106">
            <v>83906422.412500024</v>
          </cell>
          <cell r="F106">
            <v>907197434.60667217</v>
          </cell>
          <cell r="G106">
            <v>839765635.47317159</v>
          </cell>
          <cell r="H106">
            <v>4666941.1500000004</v>
          </cell>
          <cell r="I106">
            <v>4870736.4499999993</v>
          </cell>
          <cell r="J106">
            <v>13306462.184815358</v>
          </cell>
          <cell r="K106">
            <v>13133301.923192771</v>
          </cell>
          <cell r="L106">
            <v>4666941.1500000004</v>
          </cell>
          <cell r="M106">
            <v>4870736.4499999993</v>
          </cell>
          <cell r="N106">
            <v>0</v>
          </cell>
          <cell r="O106">
            <v>0</v>
          </cell>
          <cell r="P106">
            <v>0</v>
          </cell>
          <cell r="Q106">
            <v>0</v>
          </cell>
          <cell r="R106">
            <v>0</v>
          </cell>
          <cell r="T106">
            <v>0</v>
          </cell>
        </row>
        <row r="107">
          <cell r="B107">
            <v>31805</v>
          </cell>
          <cell r="C107" t="str">
            <v>Catawba Valley Community College</v>
          </cell>
          <cell r="D107">
            <v>17584367.538510107</v>
          </cell>
          <cell r="E107">
            <v>17891858.215881497</v>
          </cell>
          <cell r="F107">
            <v>168763191.96074688</v>
          </cell>
          <cell r="G107">
            <v>152249587.82535291</v>
          </cell>
          <cell r="H107">
            <v>984462.41000000015</v>
          </cell>
          <cell r="I107">
            <v>1038615.68</v>
          </cell>
          <cell r="J107">
            <v>2806916.0098659466</v>
          </cell>
          <cell r="K107">
            <v>2800490.9416936678</v>
          </cell>
          <cell r="L107">
            <v>984462.41000000015</v>
          </cell>
          <cell r="M107">
            <v>1038615.68</v>
          </cell>
          <cell r="N107">
            <v>0</v>
          </cell>
          <cell r="O107">
            <v>0</v>
          </cell>
          <cell r="P107">
            <v>0</v>
          </cell>
          <cell r="Q107">
            <v>0</v>
          </cell>
          <cell r="R107">
            <v>0</v>
          </cell>
          <cell r="T107">
            <v>0</v>
          </cell>
        </row>
        <row r="108">
          <cell r="B108">
            <v>31810</v>
          </cell>
          <cell r="C108" t="str">
            <v>Hickory City Schools</v>
          </cell>
          <cell r="D108">
            <v>20796222.481210314</v>
          </cell>
          <cell r="E108">
            <v>21302624.541839864</v>
          </cell>
          <cell r="F108">
            <v>225416660.24890015</v>
          </cell>
          <cell r="G108">
            <v>218434974.71038678</v>
          </cell>
          <cell r="H108">
            <v>1164278.3999999999</v>
          </cell>
          <cell r="I108">
            <v>1236609.3899999999</v>
          </cell>
          <cell r="J108">
            <v>3319610.4266704386</v>
          </cell>
          <cell r="K108">
            <v>3334355.0090716244</v>
          </cell>
          <cell r="L108">
            <v>1164278.3999999999</v>
          </cell>
          <cell r="M108">
            <v>1236609.3899999999</v>
          </cell>
          <cell r="N108">
            <v>0</v>
          </cell>
          <cell r="O108">
            <v>0</v>
          </cell>
          <cell r="P108">
            <v>0</v>
          </cell>
          <cell r="Q108">
            <v>0</v>
          </cell>
          <cell r="R108">
            <v>0</v>
          </cell>
          <cell r="T108">
            <v>0</v>
          </cell>
        </row>
        <row r="109">
          <cell r="B109">
            <v>31820</v>
          </cell>
          <cell r="C109" t="str">
            <v>Newton-Conover City Schools</v>
          </cell>
          <cell r="D109">
            <v>17267334.560516439</v>
          </cell>
          <cell r="E109">
            <v>17505815.419426747</v>
          </cell>
          <cell r="F109">
            <v>201114695.69890016</v>
          </cell>
          <cell r="G109">
            <v>183085903.75335094</v>
          </cell>
          <cell r="H109">
            <v>966713.2899999998</v>
          </cell>
          <cell r="I109">
            <v>1016206.0399999999</v>
          </cell>
          <cell r="J109">
            <v>2756309.416274392</v>
          </cell>
          <cell r="K109">
            <v>2740066.2869969304</v>
          </cell>
          <cell r="L109">
            <v>966713.2899999998</v>
          </cell>
          <cell r="M109">
            <v>1016206.0399999999</v>
          </cell>
          <cell r="N109">
            <v>0</v>
          </cell>
          <cell r="O109">
            <v>0</v>
          </cell>
          <cell r="P109">
            <v>0</v>
          </cell>
          <cell r="Q109">
            <v>0</v>
          </cell>
          <cell r="R109">
            <v>0</v>
          </cell>
          <cell r="T109">
            <v>0</v>
          </cell>
        </row>
        <row r="110">
          <cell r="B110">
            <v>31900</v>
          </cell>
          <cell r="C110" t="str">
            <v>Chatham County Schools</v>
          </cell>
          <cell r="D110">
            <v>47449606.153280877</v>
          </cell>
          <cell r="E110">
            <v>49928195.128690556</v>
          </cell>
          <cell r="F110">
            <v>529647263.10611236</v>
          </cell>
          <cell r="G110">
            <v>515421727.80009276</v>
          </cell>
          <cell r="H110">
            <v>2656470.5000000005</v>
          </cell>
          <cell r="I110">
            <v>2898313.0599999996</v>
          </cell>
          <cell r="J110">
            <v>7574173.9861724097</v>
          </cell>
          <cell r="K110">
            <v>7814920.9828244206</v>
          </cell>
          <cell r="L110">
            <v>2656470.5000000005</v>
          </cell>
          <cell r="M110">
            <v>2898313.0599999996</v>
          </cell>
          <cell r="N110">
            <v>0</v>
          </cell>
          <cell r="O110">
            <v>0</v>
          </cell>
          <cell r="P110">
            <v>0</v>
          </cell>
          <cell r="Q110">
            <v>0</v>
          </cell>
          <cell r="R110">
            <v>0</v>
          </cell>
          <cell r="T110">
            <v>0</v>
          </cell>
        </row>
        <row r="111">
          <cell r="B111">
            <v>32000</v>
          </cell>
          <cell r="C111" t="str">
            <v>Cherokee County Schools</v>
          </cell>
          <cell r="D111">
            <v>19440533.865363136</v>
          </cell>
          <cell r="E111">
            <v>20525741.674277291</v>
          </cell>
          <cell r="F111">
            <v>212912478.82260874</v>
          </cell>
          <cell r="G111">
            <v>206627554.32907081</v>
          </cell>
          <cell r="H111">
            <v>1088380.05</v>
          </cell>
          <cell r="I111">
            <v>1191511.6299999999</v>
          </cell>
          <cell r="J111">
            <v>3103207.7569764187</v>
          </cell>
          <cell r="K111">
            <v>3212754.8148875008</v>
          </cell>
          <cell r="L111">
            <v>1088380.05</v>
          </cell>
          <cell r="M111">
            <v>1191511.6299999999</v>
          </cell>
          <cell r="N111">
            <v>0</v>
          </cell>
          <cell r="O111">
            <v>0</v>
          </cell>
          <cell r="P111">
            <v>0</v>
          </cell>
          <cell r="Q111">
            <v>0</v>
          </cell>
          <cell r="R111">
            <v>0</v>
          </cell>
          <cell r="T111">
            <v>0</v>
          </cell>
        </row>
        <row r="112">
          <cell r="B112">
            <v>32005</v>
          </cell>
          <cell r="C112" t="str">
            <v>Tri-County Community College</v>
          </cell>
          <cell r="D112">
            <v>4882012.8182647983</v>
          </cell>
          <cell r="E112">
            <v>5113311.8306955714</v>
          </cell>
          <cell r="F112">
            <v>48015712.040344745</v>
          </cell>
          <cell r="G112">
            <v>42547698.618388936</v>
          </cell>
          <cell r="H112">
            <v>273319.93000000005</v>
          </cell>
          <cell r="I112">
            <v>296825.84000000003</v>
          </cell>
          <cell r="J112">
            <v>779294.44490667747</v>
          </cell>
          <cell r="K112">
            <v>800351.94171208155</v>
          </cell>
          <cell r="L112">
            <v>273319.93000000005</v>
          </cell>
          <cell r="M112">
            <v>296825.84000000003</v>
          </cell>
          <cell r="N112">
            <v>0</v>
          </cell>
          <cell r="O112">
            <v>0</v>
          </cell>
          <cell r="P112">
            <v>0</v>
          </cell>
          <cell r="Q112">
            <v>0</v>
          </cell>
          <cell r="R112">
            <v>0</v>
          </cell>
          <cell r="T112">
            <v>0</v>
          </cell>
        </row>
        <row r="113">
          <cell r="B113">
            <v>32100</v>
          </cell>
          <cell r="C113" t="str">
            <v>Edenton-Chowan County Schools</v>
          </cell>
          <cell r="D113">
            <v>12526936.409894714</v>
          </cell>
          <cell r="E113">
            <v>12490781.224289732</v>
          </cell>
          <cell r="F113">
            <v>132767746.29320997</v>
          </cell>
          <cell r="G113">
            <v>118712257.96525387</v>
          </cell>
          <cell r="H113">
            <v>701321.67</v>
          </cell>
          <cell r="I113">
            <v>725085.18000000017</v>
          </cell>
          <cell r="J113">
            <v>1999620.3040285937</v>
          </cell>
          <cell r="K113">
            <v>1955097.0755095114</v>
          </cell>
          <cell r="L113">
            <v>701321.67</v>
          </cell>
          <cell r="M113">
            <v>725085.18000000017</v>
          </cell>
          <cell r="N113">
            <v>0</v>
          </cell>
          <cell r="O113">
            <v>0</v>
          </cell>
          <cell r="P113">
            <v>0</v>
          </cell>
          <cell r="Q113">
            <v>0</v>
          </cell>
          <cell r="R113">
            <v>0</v>
          </cell>
          <cell r="T113">
            <v>0</v>
          </cell>
        </row>
        <row r="114">
          <cell r="B114">
            <v>32200</v>
          </cell>
          <cell r="C114" t="str">
            <v>Clay County Schools</v>
          </cell>
          <cell r="D114">
            <v>7558457.5352732344</v>
          </cell>
          <cell r="E114">
            <v>7996506.6278141513</v>
          </cell>
          <cell r="F114">
            <v>81734057.554073185</v>
          </cell>
          <cell r="G114">
            <v>76538949.727148935</v>
          </cell>
          <cell r="H114">
            <v>423160.93</v>
          </cell>
          <cell r="I114">
            <v>464194.22</v>
          </cell>
          <cell r="J114">
            <v>1206523.6591072716</v>
          </cell>
          <cell r="K114">
            <v>1251638.8239936426</v>
          </cell>
          <cell r="L114">
            <v>423160.93</v>
          </cell>
          <cell r="M114">
            <v>464194.22</v>
          </cell>
          <cell r="N114">
            <v>0</v>
          </cell>
          <cell r="O114">
            <v>0</v>
          </cell>
          <cell r="P114">
            <v>0</v>
          </cell>
          <cell r="Q114">
            <v>0</v>
          </cell>
          <cell r="R114">
            <v>0</v>
          </cell>
          <cell r="T114">
            <v>0</v>
          </cell>
        </row>
        <row r="115">
          <cell r="B115">
            <v>32300</v>
          </cell>
          <cell r="C115" t="str">
            <v>Cleveland County Schools</v>
          </cell>
          <cell r="D115">
            <v>82167565.144666865</v>
          </cell>
          <cell r="E115">
            <v>85074434.241919965</v>
          </cell>
          <cell r="F115">
            <v>929025133.40120316</v>
          </cell>
          <cell r="G115">
            <v>880730574.97810864</v>
          </cell>
          <cell r="H115">
            <v>4600158.58</v>
          </cell>
          <cell r="I115">
            <v>4938539.0999999996</v>
          </cell>
          <cell r="J115">
            <v>13116050.582494255</v>
          </cell>
          <cell r="K115">
            <v>13316122.874969492</v>
          </cell>
          <cell r="L115">
            <v>4600158.58</v>
          </cell>
          <cell r="M115">
            <v>4938539.0999999996</v>
          </cell>
          <cell r="N115">
            <v>0</v>
          </cell>
          <cell r="O115">
            <v>0</v>
          </cell>
          <cell r="P115">
            <v>0</v>
          </cell>
          <cell r="Q115">
            <v>0</v>
          </cell>
          <cell r="R115">
            <v>0</v>
          </cell>
          <cell r="T115">
            <v>0</v>
          </cell>
        </row>
        <row r="116">
          <cell r="B116">
            <v>32305</v>
          </cell>
          <cell r="C116" t="str">
            <v>Cleveland Technical College</v>
          </cell>
          <cell r="D116">
            <v>10052613.184095472</v>
          </cell>
          <cell r="E116">
            <v>9981887.3736679535</v>
          </cell>
          <cell r="F116">
            <v>95464721.90110001</v>
          </cell>
          <cell r="G116">
            <v>86612330.665468916</v>
          </cell>
          <cell r="H116">
            <v>562796.46</v>
          </cell>
          <cell r="I116">
            <v>579444.82999999996</v>
          </cell>
          <cell r="J116">
            <v>1604654.8632261944</v>
          </cell>
          <cell r="K116">
            <v>1562396.9759692315</v>
          </cell>
          <cell r="L116">
            <v>562796.46</v>
          </cell>
          <cell r="M116">
            <v>579444.82999999996</v>
          </cell>
          <cell r="N116">
            <v>0</v>
          </cell>
          <cell r="O116">
            <v>0</v>
          </cell>
          <cell r="P116">
            <v>0</v>
          </cell>
          <cell r="Q116">
            <v>0</v>
          </cell>
          <cell r="R116">
            <v>0</v>
          </cell>
          <cell r="T116">
            <v>0</v>
          </cell>
        </row>
        <row r="117">
          <cell r="B117">
            <v>32400</v>
          </cell>
          <cell r="C117" t="str">
            <v>Columbus County Schools</v>
          </cell>
          <cell r="D117">
            <v>32209587.950728215</v>
          </cell>
          <cell r="E117">
            <v>32987067.583962504</v>
          </cell>
          <cell r="F117">
            <v>329063471.68641323</v>
          </cell>
          <cell r="G117">
            <v>311951248.58283794</v>
          </cell>
          <cell r="H117">
            <v>1803256.7000000002</v>
          </cell>
          <cell r="I117">
            <v>1914886.9400000002</v>
          </cell>
          <cell r="J117">
            <v>5141476.2511125579</v>
          </cell>
          <cell r="K117">
            <v>5163241.4502325878</v>
          </cell>
          <cell r="L117">
            <v>1803256.7000000002</v>
          </cell>
          <cell r="M117">
            <v>1914886.9400000002</v>
          </cell>
          <cell r="N117">
            <v>0</v>
          </cell>
          <cell r="O117">
            <v>0</v>
          </cell>
          <cell r="P117">
            <v>0</v>
          </cell>
          <cell r="Q117">
            <v>0</v>
          </cell>
          <cell r="R117">
            <v>0</v>
          </cell>
          <cell r="T117">
            <v>0</v>
          </cell>
        </row>
        <row r="118">
          <cell r="B118">
            <v>32405</v>
          </cell>
          <cell r="C118" t="str">
            <v>Southeastern Community College</v>
          </cell>
          <cell r="D118">
            <v>8724274.1712097097</v>
          </cell>
          <cell r="E118">
            <v>8923958.5960653909</v>
          </cell>
          <cell r="F118">
            <v>82246311.512199968</v>
          </cell>
          <cell r="G118">
            <v>75553412.722780958</v>
          </cell>
          <cell r="H118">
            <v>488429.27999999997</v>
          </cell>
          <cell r="I118">
            <v>518032.46000000008</v>
          </cell>
          <cell r="J118">
            <v>1392617.8915447844</v>
          </cell>
          <cell r="K118">
            <v>1396806.575973595</v>
          </cell>
          <cell r="L118">
            <v>488429.27999999997</v>
          </cell>
          <cell r="M118">
            <v>518032.46000000008</v>
          </cell>
          <cell r="N118">
            <v>0</v>
          </cell>
          <cell r="O118">
            <v>0</v>
          </cell>
          <cell r="P118">
            <v>0</v>
          </cell>
          <cell r="Q118">
            <v>0</v>
          </cell>
          <cell r="R118">
            <v>0</v>
          </cell>
          <cell r="T118">
            <v>0</v>
          </cell>
        </row>
        <row r="119">
          <cell r="B119">
            <v>32410</v>
          </cell>
          <cell r="C119" t="str">
            <v>Whiteville City Schools</v>
          </cell>
          <cell r="D119">
            <v>12936300.755820157</v>
          </cell>
          <cell r="E119">
            <v>13063236.074077608</v>
          </cell>
          <cell r="F119">
            <v>131058988.42799997</v>
          </cell>
          <cell r="G119">
            <v>120905471.60327283</v>
          </cell>
          <cell r="H119">
            <v>724239.97</v>
          </cell>
          <cell r="I119">
            <v>758315.97000000009</v>
          </cell>
          <cell r="J119">
            <v>2064965.3517779643</v>
          </cell>
          <cell r="K119">
            <v>2044699.5417271641</v>
          </cell>
          <cell r="L119">
            <v>724239.97</v>
          </cell>
          <cell r="M119">
            <v>758315.97000000009</v>
          </cell>
          <cell r="N119">
            <v>0</v>
          </cell>
          <cell r="O119">
            <v>0</v>
          </cell>
          <cell r="P119">
            <v>0</v>
          </cell>
          <cell r="Q119">
            <v>0</v>
          </cell>
          <cell r="R119">
            <v>0</v>
          </cell>
          <cell r="T119">
            <v>0</v>
          </cell>
        </row>
        <row r="120">
          <cell r="B120">
            <v>32500</v>
          </cell>
          <cell r="C120" t="str">
            <v>New Bern/Craven County Board Of Education</v>
          </cell>
          <cell r="D120">
            <v>68922823.698455706</v>
          </cell>
          <cell r="E120">
            <v>67679167.682650954</v>
          </cell>
          <cell r="F120">
            <v>751463628.71451771</v>
          </cell>
          <cell r="G120">
            <v>684661446.61729491</v>
          </cell>
          <cell r="H120">
            <v>3858650.53</v>
          </cell>
          <cell r="I120">
            <v>3928750.3800000004</v>
          </cell>
          <cell r="J120">
            <v>11001850.186575146</v>
          </cell>
          <cell r="K120">
            <v>10593360.049566701</v>
          </cell>
          <cell r="L120">
            <v>3858650.53</v>
          </cell>
          <cell r="M120">
            <v>3928750.3800000004</v>
          </cell>
          <cell r="N120">
            <v>0</v>
          </cell>
          <cell r="O120">
            <v>0</v>
          </cell>
          <cell r="P120">
            <v>0</v>
          </cell>
          <cell r="Q120">
            <v>0</v>
          </cell>
          <cell r="R120">
            <v>0</v>
          </cell>
          <cell r="T120">
            <v>0</v>
          </cell>
        </row>
        <row r="121">
          <cell r="B121">
            <v>32505</v>
          </cell>
          <cell r="C121" t="str">
            <v>Craven Community College</v>
          </cell>
          <cell r="D121">
            <v>10266945.783521611</v>
          </cell>
          <cell r="E121">
            <v>11107875.504347552</v>
          </cell>
          <cell r="F121">
            <v>109586342.02042952</v>
          </cell>
          <cell r="G121">
            <v>95255476.894326881</v>
          </cell>
          <cell r="H121">
            <v>574795.8899999999</v>
          </cell>
          <cell r="I121">
            <v>644808.0199999999</v>
          </cell>
          <cell r="J121">
            <v>1638867.8426494161</v>
          </cell>
          <cell r="K121">
            <v>1738640.2438498028</v>
          </cell>
          <cell r="L121">
            <v>574795.8899999999</v>
          </cell>
          <cell r="M121">
            <v>644808.0199999999</v>
          </cell>
          <cell r="N121">
            <v>0</v>
          </cell>
          <cell r="O121">
            <v>0</v>
          </cell>
          <cell r="P121">
            <v>0</v>
          </cell>
          <cell r="Q121">
            <v>0</v>
          </cell>
          <cell r="R121">
            <v>0</v>
          </cell>
          <cell r="T121">
            <v>0</v>
          </cell>
        </row>
        <row r="122">
          <cell r="B122">
            <v>32600</v>
          </cell>
          <cell r="C122" t="str">
            <v>Cumberland County Schools</v>
          </cell>
          <cell r="D122">
            <v>241602438.65133688</v>
          </cell>
          <cell r="E122">
            <v>245089513.77081433</v>
          </cell>
          <cell r="F122">
            <v>2698672922.500627</v>
          </cell>
          <cell r="G122">
            <v>2473328961.22682</v>
          </cell>
          <cell r="H122">
            <v>13526134.420000002</v>
          </cell>
          <cell r="I122">
            <v>14227354.640000001</v>
          </cell>
          <cell r="J122">
            <v>38565945.097991951</v>
          </cell>
          <cell r="K122">
            <v>38362195.527014732</v>
          </cell>
          <cell r="L122">
            <v>13526134.420000002</v>
          </cell>
          <cell r="M122">
            <v>14227354.640000001</v>
          </cell>
          <cell r="N122">
            <v>0</v>
          </cell>
          <cell r="O122">
            <v>0</v>
          </cell>
          <cell r="P122">
            <v>0</v>
          </cell>
          <cell r="Q122">
            <v>0</v>
          </cell>
          <cell r="R122">
            <v>0</v>
          </cell>
          <cell r="T122">
            <v>0</v>
          </cell>
        </row>
        <row r="123">
          <cell r="B123">
            <v>32605</v>
          </cell>
          <cell r="C123" t="str">
            <v>Fayetteville Technical Community College</v>
          </cell>
          <cell r="D123">
            <v>38084830.741331033</v>
          </cell>
          <cell r="E123">
            <v>39200255.576986633</v>
          </cell>
          <cell r="F123">
            <v>383772986.3054682</v>
          </cell>
          <cell r="G123">
            <v>330537517.92549813</v>
          </cell>
          <cell r="H123">
            <v>2132182.7000000002</v>
          </cell>
          <cell r="I123">
            <v>2275560.1799999997</v>
          </cell>
          <cell r="J123">
            <v>6079315.6709652329</v>
          </cell>
          <cell r="K123">
            <v>6135749.5309225544</v>
          </cell>
          <cell r="L123">
            <v>2132182.7000000002</v>
          </cell>
          <cell r="M123">
            <v>2275560.1799999997</v>
          </cell>
          <cell r="N123">
            <v>0</v>
          </cell>
          <cell r="O123">
            <v>0</v>
          </cell>
          <cell r="P123">
            <v>0</v>
          </cell>
          <cell r="Q123">
            <v>0</v>
          </cell>
          <cell r="R123">
            <v>0</v>
          </cell>
          <cell r="T123">
            <v>0</v>
          </cell>
        </row>
        <row r="124">
          <cell r="B124">
            <v>32700</v>
          </cell>
          <cell r="C124" t="str">
            <v>Currituck County Schools</v>
          </cell>
          <cell r="D124">
            <v>21573130.217260268</v>
          </cell>
          <cell r="E124">
            <v>22730696.271889336</v>
          </cell>
          <cell r="F124">
            <v>229541841.44503731</v>
          </cell>
          <cell r="G124">
            <v>223812577.26976481</v>
          </cell>
          <cell r="H124">
            <v>1207773.6499999999</v>
          </cell>
          <cell r="I124">
            <v>1319508.42</v>
          </cell>
          <cell r="J124">
            <v>3443624.8251258573</v>
          </cell>
          <cell r="K124">
            <v>3557881.3692650232</v>
          </cell>
          <cell r="L124">
            <v>1207773.6499999999</v>
          </cell>
          <cell r="M124">
            <v>1319508.42</v>
          </cell>
          <cell r="N124">
            <v>0</v>
          </cell>
          <cell r="O124">
            <v>0</v>
          </cell>
          <cell r="P124">
            <v>0</v>
          </cell>
          <cell r="Q124">
            <v>0</v>
          </cell>
          <cell r="R124">
            <v>0</v>
          </cell>
          <cell r="T124">
            <v>0</v>
          </cell>
        </row>
        <row r="125">
          <cell r="B125">
            <v>32800</v>
          </cell>
          <cell r="C125" t="str">
            <v>Dare County Schools</v>
          </cell>
          <cell r="D125">
            <v>32377245.266227331</v>
          </cell>
          <cell r="E125">
            <v>33436840.334378324</v>
          </cell>
          <cell r="F125">
            <v>307712099.49276775</v>
          </cell>
          <cell r="G125">
            <v>295501633.68468535</v>
          </cell>
          <cell r="H125">
            <v>1812643.01</v>
          </cell>
          <cell r="I125">
            <v>1940996.08</v>
          </cell>
          <cell r="J125">
            <v>5168238.6582343942</v>
          </cell>
          <cell r="K125">
            <v>5233641.3214009218</v>
          </cell>
          <cell r="L125">
            <v>1812643.01</v>
          </cell>
          <cell r="M125">
            <v>1940996.08</v>
          </cell>
          <cell r="N125">
            <v>0</v>
          </cell>
          <cell r="O125">
            <v>0</v>
          </cell>
          <cell r="P125">
            <v>0</v>
          </cell>
          <cell r="Q125">
            <v>0</v>
          </cell>
          <cell r="R125">
            <v>0</v>
          </cell>
          <cell r="T125">
            <v>0</v>
          </cell>
        </row>
        <row r="126">
          <cell r="B126">
            <v>32900</v>
          </cell>
          <cell r="C126" t="str">
            <v>Davidson County Schools</v>
          </cell>
          <cell r="D126">
            <v>88724339.921425864</v>
          </cell>
          <cell r="E126">
            <v>91443216.518730476</v>
          </cell>
          <cell r="F126">
            <v>979338173.18845117</v>
          </cell>
          <cell r="G126">
            <v>938766821.7910893</v>
          </cell>
          <cell r="H126">
            <v>4967240.21</v>
          </cell>
          <cell r="I126">
            <v>5308244.5299999993</v>
          </cell>
          <cell r="J126">
            <v>14162679.985210288</v>
          </cell>
          <cell r="K126">
            <v>14312985.071205508</v>
          </cell>
          <cell r="L126">
            <v>4967240.21</v>
          </cell>
          <cell r="M126">
            <v>5308244.5299999993</v>
          </cell>
          <cell r="N126">
            <v>0</v>
          </cell>
          <cell r="O126">
            <v>0</v>
          </cell>
          <cell r="P126">
            <v>0</v>
          </cell>
          <cell r="Q126">
            <v>0</v>
          </cell>
          <cell r="R126">
            <v>0</v>
          </cell>
          <cell r="T126">
            <v>0</v>
          </cell>
        </row>
        <row r="127">
          <cell r="B127">
            <v>32901</v>
          </cell>
          <cell r="C127" t="str">
            <v>Invest Collegiate Charter School</v>
          </cell>
          <cell r="D127">
            <v>2208397.9618186615</v>
          </cell>
          <cell r="E127">
            <v>1960018.1363343119</v>
          </cell>
          <cell r="F127">
            <v>33655641.5145</v>
          </cell>
          <cell r="G127">
            <v>24622938.362749983</v>
          </cell>
          <cell r="H127">
            <v>123637.35999999997</v>
          </cell>
          <cell r="I127">
            <v>113778.32000000002</v>
          </cell>
          <cell r="J127">
            <v>352516.94902353815</v>
          </cell>
          <cell r="K127">
            <v>306788.31511683273</v>
          </cell>
          <cell r="L127">
            <v>123637.35999999997</v>
          </cell>
          <cell r="M127">
            <v>113778.32000000002</v>
          </cell>
          <cell r="N127">
            <v>0</v>
          </cell>
          <cell r="O127">
            <v>0</v>
          </cell>
          <cell r="P127">
            <v>0</v>
          </cell>
          <cell r="Q127">
            <v>0</v>
          </cell>
          <cell r="R127">
            <v>0</v>
          </cell>
          <cell r="T127">
            <v>0</v>
          </cell>
        </row>
        <row r="128">
          <cell r="B128">
            <v>32905</v>
          </cell>
          <cell r="C128" t="str">
            <v>Davidson County Community College</v>
          </cell>
          <cell r="D128">
            <v>13729855.95979077</v>
          </cell>
          <cell r="E128">
            <v>14586540.803366374</v>
          </cell>
          <cell r="F128">
            <v>141526662.77274996</v>
          </cell>
          <cell r="G128">
            <v>123483171.05038677</v>
          </cell>
          <cell r="H128">
            <v>768667.2300000001</v>
          </cell>
          <cell r="I128">
            <v>846743.24</v>
          </cell>
          <cell r="J128">
            <v>2191637.1130374698</v>
          </cell>
          <cell r="K128">
            <v>2283132.0759189259</v>
          </cell>
          <cell r="L128">
            <v>768667.2300000001</v>
          </cell>
          <cell r="M128">
            <v>846743.24</v>
          </cell>
          <cell r="N128">
            <v>0</v>
          </cell>
          <cell r="O128">
            <v>0</v>
          </cell>
          <cell r="P128">
            <v>0</v>
          </cell>
          <cell r="Q128">
            <v>0</v>
          </cell>
          <cell r="R128">
            <v>0</v>
          </cell>
          <cell r="T128">
            <v>0</v>
          </cell>
        </row>
        <row r="129">
          <cell r="B129">
            <v>32910</v>
          </cell>
          <cell r="C129" t="str">
            <v>Lexington City Schools</v>
          </cell>
          <cell r="D129">
            <v>17108712.864938077</v>
          </cell>
          <cell r="E129">
            <v>17835078.005217217</v>
          </cell>
          <cell r="F129">
            <v>178247922.94302073</v>
          </cell>
          <cell r="G129">
            <v>172426108.10042667</v>
          </cell>
          <cell r="H129">
            <v>957832.84</v>
          </cell>
          <cell r="I129">
            <v>1035319.61</v>
          </cell>
          <cell r="J129">
            <v>2730989.3258101824</v>
          </cell>
          <cell r="K129">
            <v>2791603.5212975224</v>
          </cell>
          <cell r="L129">
            <v>957832.84</v>
          </cell>
          <cell r="M129">
            <v>1035319.61</v>
          </cell>
          <cell r="N129">
            <v>0</v>
          </cell>
          <cell r="O129">
            <v>0</v>
          </cell>
          <cell r="P129">
            <v>0</v>
          </cell>
          <cell r="Q129">
            <v>0</v>
          </cell>
          <cell r="R129">
            <v>0</v>
          </cell>
          <cell r="T129">
            <v>0</v>
          </cell>
        </row>
        <row r="130">
          <cell r="B130">
            <v>32920</v>
          </cell>
          <cell r="C130" t="str">
            <v>Thomasville City Schools</v>
          </cell>
          <cell r="D130">
            <v>13687375.006844237</v>
          </cell>
          <cell r="E130">
            <v>14091240.455673739</v>
          </cell>
          <cell r="F130">
            <v>146242903.88170004</v>
          </cell>
          <cell r="G130">
            <v>144454264.07664904</v>
          </cell>
          <cell r="H130">
            <v>766288.93</v>
          </cell>
          <cell r="I130">
            <v>817991.24</v>
          </cell>
          <cell r="J130">
            <v>2184856.0635240967</v>
          </cell>
          <cell r="K130">
            <v>2205606.0794352447</v>
          </cell>
          <cell r="L130">
            <v>766288.93</v>
          </cell>
          <cell r="M130">
            <v>817991.24</v>
          </cell>
          <cell r="N130">
            <v>0</v>
          </cell>
          <cell r="O130">
            <v>0</v>
          </cell>
          <cell r="P130">
            <v>0</v>
          </cell>
          <cell r="Q130">
            <v>0</v>
          </cell>
          <cell r="R130">
            <v>0</v>
          </cell>
          <cell r="T130">
            <v>0</v>
          </cell>
        </row>
        <row r="131">
          <cell r="B131">
            <v>33000</v>
          </cell>
          <cell r="C131" t="str">
            <v>Davie County Schools</v>
          </cell>
          <cell r="D131">
            <v>33248683.169901162</v>
          </cell>
          <cell r="E131">
            <v>33626118.039243132</v>
          </cell>
          <cell r="F131">
            <v>378285211.09255856</v>
          </cell>
          <cell r="G131">
            <v>353816489.49002314</v>
          </cell>
          <cell r="H131">
            <v>1861430.54</v>
          </cell>
          <cell r="I131">
            <v>1951983.5800000003</v>
          </cell>
          <cell r="J131">
            <v>5307342.4956666594</v>
          </cell>
          <cell r="K131">
            <v>5263267.673876035</v>
          </cell>
          <cell r="L131">
            <v>1861430.54</v>
          </cell>
          <cell r="M131">
            <v>1951983.5800000003</v>
          </cell>
          <cell r="N131">
            <v>0</v>
          </cell>
          <cell r="O131">
            <v>0</v>
          </cell>
          <cell r="P131">
            <v>0</v>
          </cell>
          <cell r="Q131">
            <v>0</v>
          </cell>
          <cell r="R131">
            <v>0</v>
          </cell>
          <cell r="T131">
            <v>0</v>
          </cell>
        </row>
        <row r="132">
          <cell r="B132">
            <v>33001</v>
          </cell>
          <cell r="C132" t="str">
            <v>N.E. Regional School For Biotechnology</v>
          </cell>
          <cell r="D132">
            <v>887805.29702769546</v>
          </cell>
          <cell r="E132">
            <v>1004587.1765098961</v>
          </cell>
          <cell r="F132">
            <v>10066611.2788</v>
          </cell>
          <cell r="G132">
            <v>10192495.462984992</v>
          </cell>
          <cell r="H132">
            <v>49703.859999999993</v>
          </cell>
          <cell r="I132">
            <v>58315.909999999996</v>
          </cell>
          <cell r="J132">
            <v>141716.49315298448</v>
          </cell>
          <cell r="K132">
            <v>157241.20178083883</v>
          </cell>
          <cell r="L132">
            <v>49703.859999999993</v>
          </cell>
          <cell r="M132">
            <v>58315.909999999996</v>
          </cell>
          <cell r="N132">
            <v>0</v>
          </cell>
          <cell r="O132">
            <v>0</v>
          </cell>
          <cell r="P132">
            <v>0</v>
          </cell>
          <cell r="Q132">
            <v>0</v>
          </cell>
          <cell r="R132">
            <v>0</v>
          </cell>
          <cell r="T132">
            <v>0</v>
          </cell>
        </row>
        <row r="133">
          <cell r="B133">
            <v>33027</v>
          </cell>
          <cell r="C133" t="str">
            <v>Cornerstone Academy</v>
          </cell>
          <cell r="D133">
            <v>2744367.2649301142</v>
          </cell>
          <cell r="E133">
            <v>3232112.4621281237</v>
          </cell>
          <cell r="F133">
            <v>38902117.024400003</v>
          </cell>
          <cell r="G133">
            <v>41259645.610580973</v>
          </cell>
          <cell r="H133">
            <v>153643.65000000002</v>
          </cell>
          <cell r="I133">
            <v>187622.91999999998</v>
          </cell>
          <cell r="J133">
            <v>438071.39472114539</v>
          </cell>
          <cell r="K133">
            <v>505900.59252149507</v>
          </cell>
          <cell r="L133">
            <v>153643.65000000002</v>
          </cell>
          <cell r="M133">
            <v>187622.91999999998</v>
          </cell>
          <cell r="N133">
            <v>0</v>
          </cell>
          <cell r="O133">
            <v>0</v>
          </cell>
          <cell r="P133">
            <v>0</v>
          </cell>
          <cell r="Q133">
            <v>0</v>
          </cell>
          <cell r="R133">
            <v>0</v>
          </cell>
          <cell r="T133">
            <v>0</v>
          </cell>
        </row>
        <row r="134">
          <cell r="B134">
            <v>33100</v>
          </cell>
          <cell r="C134" t="str">
            <v>Duplin County Schools</v>
          </cell>
          <cell r="D134">
            <v>50284064.368227407</v>
          </cell>
          <cell r="E134">
            <v>50198177.746114552</v>
          </cell>
          <cell r="F134">
            <v>540831654.12982905</v>
          </cell>
          <cell r="G134">
            <v>504778101.75718284</v>
          </cell>
          <cell r="H134">
            <v>2815157.9</v>
          </cell>
          <cell r="I134">
            <v>2913985.45</v>
          </cell>
          <cell r="J134">
            <v>8026626.2068966115</v>
          </cell>
          <cell r="K134">
            <v>7857179.5266485345</v>
          </cell>
          <cell r="L134">
            <v>2815157.9</v>
          </cell>
          <cell r="M134">
            <v>2913985.45</v>
          </cell>
          <cell r="N134">
            <v>0</v>
          </cell>
          <cell r="O134">
            <v>0</v>
          </cell>
          <cell r="P134">
            <v>0</v>
          </cell>
          <cell r="Q134">
            <v>0</v>
          </cell>
          <cell r="R134">
            <v>0</v>
          </cell>
          <cell r="T134">
            <v>0</v>
          </cell>
        </row>
        <row r="135">
          <cell r="B135">
            <v>33105</v>
          </cell>
          <cell r="C135" t="str">
            <v>James Sprunt Technical College</v>
          </cell>
          <cell r="D135">
            <v>5819356.8401507931</v>
          </cell>
          <cell r="E135">
            <v>6020197.7750148121</v>
          </cell>
          <cell r="F135">
            <v>60795810.004299961</v>
          </cell>
          <cell r="G135">
            <v>53670900.845476948</v>
          </cell>
          <cell r="H135">
            <v>325797.21999999991</v>
          </cell>
          <cell r="I135">
            <v>349470.23000000004</v>
          </cell>
          <cell r="J135">
            <v>928918.58896655857</v>
          </cell>
          <cell r="K135">
            <v>942300.63376917492</v>
          </cell>
          <cell r="L135">
            <v>325797.21999999991</v>
          </cell>
          <cell r="M135">
            <v>349470.23000000004</v>
          </cell>
          <cell r="N135">
            <v>0</v>
          </cell>
          <cell r="O135">
            <v>0</v>
          </cell>
          <cell r="P135">
            <v>0</v>
          </cell>
          <cell r="Q135">
            <v>0</v>
          </cell>
          <cell r="R135">
            <v>0</v>
          </cell>
          <cell r="T135">
            <v>0</v>
          </cell>
        </row>
        <row r="136">
          <cell r="B136">
            <v>33200</v>
          </cell>
          <cell r="C136" t="str">
            <v>Durham Public Schools</v>
          </cell>
          <cell r="D136">
            <v>206090928.02835992</v>
          </cell>
          <cell r="E136">
            <v>209256767.56590196</v>
          </cell>
          <cell r="F136">
            <v>2360413438.8245788</v>
          </cell>
          <cell r="G136">
            <v>2233444743.7535615</v>
          </cell>
          <cell r="H136">
            <v>11538019.280000001</v>
          </cell>
          <cell r="I136">
            <v>12147277.119999997</v>
          </cell>
          <cell r="J136">
            <v>32897397.310654007</v>
          </cell>
          <cell r="K136">
            <v>32753539.34652973</v>
          </cell>
          <cell r="L136">
            <v>11538019.280000001</v>
          </cell>
          <cell r="M136">
            <v>12147277.119999997</v>
          </cell>
          <cell r="N136">
            <v>0</v>
          </cell>
          <cell r="O136">
            <v>0</v>
          </cell>
          <cell r="P136">
            <v>0</v>
          </cell>
          <cell r="Q136">
            <v>0</v>
          </cell>
          <cell r="R136">
            <v>0</v>
          </cell>
          <cell r="T136">
            <v>0</v>
          </cell>
        </row>
        <row r="137">
          <cell r="B137">
            <v>33202</v>
          </cell>
          <cell r="C137" t="str">
            <v>Central Park School For Children</v>
          </cell>
          <cell r="D137">
            <v>2311338.4043005779</v>
          </cell>
          <cell r="E137">
            <v>2722323.9935597242</v>
          </cell>
          <cell r="F137">
            <v>28241064.610799994</v>
          </cell>
          <cell r="G137">
            <v>33124982.61022396</v>
          </cell>
          <cell r="H137">
            <v>129400.48999999999</v>
          </cell>
          <cell r="I137">
            <v>158029.89000000001</v>
          </cell>
          <cell r="J137">
            <v>368948.883549041</v>
          </cell>
          <cell r="K137">
            <v>426106.86896412604</v>
          </cell>
          <cell r="L137">
            <v>129400.48999999999</v>
          </cell>
          <cell r="M137">
            <v>158029.89000000001</v>
          </cell>
          <cell r="N137">
            <v>0</v>
          </cell>
          <cell r="O137">
            <v>0</v>
          </cell>
          <cell r="P137">
            <v>0</v>
          </cell>
          <cell r="Q137">
            <v>0</v>
          </cell>
          <cell r="R137">
            <v>0</v>
          </cell>
          <cell r="T137">
            <v>0</v>
          </cell>
        </row>
        <row r="138">
          <cell r="B138">
            <v>33203</v>
          </cell>
          <cell r="C138" t="str">
            <v>Healthy Start Academy</v>
          </cell>
          <cell r="D138">
            <v>1415820.5181660494</v>
          </cell>
          <cell r="E138">
            <v>1582990.2127562717</v>
          </cell>
          <cell r="F138">
            <v>19541158.916000001</v>
          </cell>
          <cell r="G138">
            <v>19121235.259954982</v>
          </cell>
          <cell r="H138">
            <v>79264.840000000011</v>
          </cell>
          <cell r="I138">
            <v>91891.989999999991</v>
          </cell>
          <cell r="J138">
            <v>226001.26338542748</v>
          </cell>
          <cell r="K138">
            <v>247774.6971904035</v>
          </cell>
          <cell r="L138">
            <v>79264.840000000011</v>
          </cell>
          <cell r="M138">
            <v>91891.989999999991</v>
          </cell>
          <cell r="N138">
            <v>0</v>
          </cell>
          <cell r="O138">
            <v>0</v>
          </cell>
          <cell r="P138">
            <v>0</v>
          </cell>
          <cell r="Q138">
            <v>0</v>
          </cell>
          <cell r="R138">
            <v>0</v>
          </cell>
          <cell r="T138">
            <v>0</v>
          </cell>
        </row>
        <row r="139">
          <cell r="B139">
            <v>33204</v>
          </cell>
          <cell r="C139" t="str">
            <v>Voyager Academy</v>
          </cell>
          <cell r="D139">
            <v>5076438.867789614</v>
          </cell>
          <cell r="E139">
            <v>5381784.8776733922</v>
          </cell>
          <cell r="F139">
            <v>68952111.42930001</v>
          </cell>
          <cell r="G139">
            <v>69043834.992967933</v>
          </cell>
          <cell r="H139">
            <v>284204.88999999996</v>
          </cell>
          <cell r="I139">
            <v>312410.59999999998</v>
          </cell>
          <cell r="J139">
            <v>810329.82846261247</v>
          </cell>
          <cell r="K139">
            <v>842374.20273597597</v>
          </cell>
          <cell r="L139">
            <v>284204.88999999996</v>
          </cell>
          <cell r="M139">
            <v>312410.59999999998</v>
          </cell>
          <cell r="N139">
            <v>0</v>
          </cell>
          <cell r="O139">
            <v>0</v>
          </cell>
          <cell r="P139">
            <v>0</v>
          </cell>
          <cell r="Q139">
            <v>0</v>
          </cell>
          <cell r="R139">
            <v>0</v>
          </cell>
          <cell r="T139">
            <v>0</v>
          </cell>
        </row>
        <row r="140">
          <cell r="B140">
            <v>33205</v>
          </cell>
          <cell r="C140" t="str">
            <v>Durham Technical Institute</v>
          </cell>
          <cell r="D140">
            <v>18323399.654876031</v>
          </cell>
          <cell r="E140">
            <v>19445137.126165729</v>
          </cell>
          <cell r="F140">
            <v>190436540.39355904</v>
          </cell>
          <cell r="G140">
            <v>168660273.256717</v>
          </cell>
          <cell r="H140">
            <v>1025837.1900000001</v>
          </cell>
          <cell r="I140">
            <v>1128782.94</v>
          </cell>
          <cell r="J140">
            <v>2924884.4881003578</v>
          </cell>
          <cell r="K140">
            <v>3043615.1306788921</v>
          </cell>
          <cell r="L140">
            <v>1025837.1900000001</v>
          </cell>
          <cell r="M140">
            <v>1128782.94</v>
          </cell>
          <cell r="N140">
            <v>0</v>
          </cell>
          <cell r="O140">
            <v>0</v>
          </cell>
          <cell r="P140">
            <v>0</v>
          </cell>
          <cell r="Q140">
            <v>0</v>
          </cell>
          <cell r="R140">
            <v>0</v>
          </cell>
          <cell r="T140">
            <v>0</v>
          </cell>
        </row>
        <row r="141">
          <cell r="B141">
            <v>33206</v>
          </cell>
          <cell r="C141" t="str">
            <v>Bear Grass Charter School</v>
          </cell>
          <cell r="D141">
            <v>1290150.2741229129</v>
          </cell>
          <cell r="E141">
            <v>1560793.3428338699</v>
          </cell>
          <cell r="F141">
            <v>15561724.852200005</v>
          </cell>
          <cell r="G141">
            <v>15787374.455390988</v>
          </cell>
          <cell r="H141">
            <v>72229.179999999993</v>
          </cell>
          <cell r="I141">
            <v>90603.470000000016</v>
          </cell>
          <cell r="J141">
            <v>205941.06962549154</v>
          </cell>
          <cell r="K141">
            <v>244300.37203079197</v>
          </cell>
          <cell r="L141">
            <v>72229.179999999993</v>
          </cell>
          <cell r="M141">
            <v>90603.470000000016</v>
          </cell>
          <cell r="N141">
            <v>0</v>
          </cell>
          <cell r="O141">
            <v>0</v>
          </cell>
          <cell r="P141">
            <v>0</v>
          </cell>
          <cell r="Q141">
            <v>0</v>
          </cell>
          <cell r="R141">
            <v>0</v>
          </cell>
          <cell r="T141">
            <v>0</v>
          </cell>
        </row>
        <row r="142">
          <cell r="B142">
            <v>33207</v>
          </cell>
          <cell r="C142" t="str">
            <v>Invest Collegiate Charter (Buncombe)</v>
          </cell>
          <cell r="D142">
            <v>2460409.1641895673</v>
          </cell>
          <cell r="E142">
            <v>3117563.920740318</v>
          </cell>
          <cell r="F142">
            <v>31930114.221099988</v>
          </cell>
          <cell r="G142">
            <v>45271507.553263955</v>
          </cell>
          <cell r="H142">
            <v>137746.23000000001</v>
          </cell>
          <cell r="I142">
            <v>180973.41999999998</v>
          </cell>
          <cell r="J142">
            <v>392744.3997436905</v>
          </cell>
          <cell r="K142">
            <v>487971.08801334823</v>
          </cell>
          <cell r="L142">
            <v>137746.23000000001</v>
          </cell>
          <cell r="M142">
            <v>180973.41999999998</v>
          </cell>
          <cell r="N142">
            <v>0</v>
          </cell>
          <cell r="O142">
            <v>0</v>
          </cell>
          <cell r="P142">
            <v>0</v>
          </cell>
          <cell r="Q142">
            <v>0</v>
          </cell>
          <cell r="R142">
            <v>0</v>
          </cell>
          <cell r="T142">
            <v>0</v>
          </cell>
        </row>
        <row r="143">
          <cell r="B143">
            <v>33208</v>
          </cell>
          <cell r="C143" t="str">
            <v>Kipp Halifax College Prep Charter</v>
          </cell>
          <cell r="D143">
            <v>503470.29346250289</v>
          </cell>
          <cell r="E143">
            <v>108589.67441262626</v>
          </cell>
          <cell r="F143">
            <v>5103787.2952999994</v>
          </cell>
          <cell r="G143">
            <v>4275285.6743969955</v>
          </cell>
          <cell r="H143">
            <v>28186.83</v>
          </cell>
          <cell r="I143">
            <v>6303.59</v>
          </cell>
          <cell r="J143">
            <v>80366.770321245436</v>
          </cell>
          <cell r="K143">
            <v>16996.803567562918</v>
          </cell>
          <cell r="L143">
            <v>28186.83</v>
          </cell>
          <cell r="M143">
            <v>6303.59</v>
          </cell>
          <cell r="N143">
            <v>0</v>
          </cell>
          <cell r="O143">
            <v>0</v>
          </cell>
          <cell r="P143">
            <v>0</v>
          </cell>
          <cell r="Q143">
            <v>0</v>
          </cell>
          <cell r="R143">
            <v>0</v>
          </cell>
          <cell r="T143">
            <v>0</v>
          </cell>
        </row>
        <row r="144">
          <cell r="B144">
            <v>33209</v>
          </cell>
          <cell r="C144" t="str">
            <v>Pioneer Springs Community Charter</v>
          </cell>
          <cell r="D144">
            <v>805377.2800405724</v>
          </cell>
          <cell r="E144">
            <v>976251.59349274274</v>
          </cell>
          <cell r="F144">
            <v>11768698.4888</v>
          </cell>
          <cell r="G144">
            <v>11706423.65120499</v>
          </cell>
          <cell r="H144">
            <v>45089.120000000003</v>
          </cell>
          <cell r="I144">
            <v>56671.039999999994</v>
          </cell>
          <cell r="J144">
            <v>128558.86777715245</v>
          </cell>
          <cell r="K144">
            <v>152806.02559010033</v>
          </cell>
          <cell r="L144">
            <v>45089.120000000003</v>
          </cell>
          <cell r="M144">
            <v>56671.039999999994</v>
          </cell>
          <cell r="N144">
            <v>0</v>
          </cell>
          <cell r="O144">
            <v>0</v>
          </cell>
          <cell r="P144">
            <v>0</v>
          </cell>
          <cell r="Q144">
            <v>0</v>
          </cell>
          <cell r="R144">
            <v>0</v>
          </cell>
          <cell r="T144">
            <v>0</v>
          </cell>
        </row>
        <row r="145">
          <cell r="B145">
            <v>33300</v>
          </cell>
          <cell r="C145" t="str">
            <v>Edgecombe County Schools</v>
          </cell>
          <cell r="D145">
            <v>30800289.347522162</v>
          </cell>
          <cell r="E145">
            <v>32647574.958123442</v>
          </cell>
          <cell r="F145">
            <v>340240809.52600038</v>
          </cell>
          <cell r="G145">
            <v>322746365.81789714</v>
          </cell>
          <cell r="H145">
            <v>1724356.99</v>
          </cell>
          <cell r="I145">
            <v>1895179.5200000003</v>
          </cell>
          <cell r="J145">
            <v>4916516.0526091121</v>
          </cell>
          <cell r="K145">
            <v>5110102.9773047073</v>
          </cell>
          <cell r="L145">
            <v>1724356.99</v>
          </cell>
          <cell r="M145">
            <v>1895179.5200000003</v>
          </cell>
          <cell r="N145">
            <v>0</v>
          </cell>
          <cell r="O145">
            <v>0</v>
          </cell>
          <cell r="P145">
            <v>0</v>
          </cell>
          <cell r="Q145">
            <v>0</v>
          </cell>
          <cell r="R145">
            <v>0</v>
          </cell>
          <cell r="T145">
            <v>0</v>
          </cell>
        </row>
        <row r="146">
          <cell r="B146">
            <v>33305</v>
          </cell>
          <cell r="C146" t="str">
            <v>Edgecombe Technical College</v>
          </cell>
          <cell r="D146">
            <v>9890252.8145646062</v>
          </cell>
          <cell r="E146">
            <v>9585865.7015729751</v>
          </cell>
          <cell r="F146">
            <v>86758747.13913925</v>
          </cell>
          <cell r="G146">
            <v>77126323.471766964</v>
          </cell>
          <cell r="H146">
            <v>553706.70000000007</v>
          </cell>
          <cell r="I146">
            <v>556455.91999999993</v>
          </cell>
          <cell r="J146">
            <v>1578737.9845209538</v>
          </cell>
          <cell r="K146">
            <v>1500410.3957026873</v>
          </cell>
          <cell r="L146">
            <v>553706.70000000007</v>
          </cell>
          <cell r="M146">
            <v>556455.91999999993</v>
          </cell>
          <cell r="N146">
            <v>0</v>
          </cell>
          <cell r="O146">
            <v>0</v>
          </cell>
          <cell r="P146">
            <v>0</v>
          </cell>
          <cell r="Q146">
            <v>0</v>
          </cell>
          <cell r="R146">
            <v>0</v>
          </cell>
          <cell r="T146">
            <v>0</v>
          </cell>
        </row>
        <row r="147">
          <cell r="B147">
            <v>33400</v>
          </cell>
          <cell r="C147" t="str">
            <v>Winston-Salem-Forsyth County Schools</v>
          </cell>
          <cell r="D147">
            <v>280678233.04733789</v>
          </cell>
          <cell r="E147">
            <v>291930084.01741481</v>
          </cell>
          <cell r="F147">
            <v>3025967618.994173</v>
          </cell>
          <cell r="G147">
            <v>2915868505.9297028</v>
          </cell>
          <cell r="H147">
            <v>15713796.310000002</v>
          </cell>
          <cell r="I147">
            <v>16946432.229999997</v>
          </cell>
          <cell r="J147">
            <v>44803443.981483698</v>
          </cell>
          <cell r="K147">
            <v>45693831.576026857</v>
          </cell>
          <cell r="L147">
            <v>15713796.310000002</v>
          </cell>
          <cell r="M147">
            <v>16946432.229999997</v>
          </cell>
          <cell r="N147">
            <v>0</v>
          </cell>
          <cell r="O147">
            <v>0</v>
          </cell>
          <cell r="P147">
            <v>0</v>
          </cell>
          <cell r="Q147">
            <v>0</v>
          </cell>
          <cell r="R147">
            <v>0</v>
          </cell>
          <cell r="T147">
            <v>0</v>
          </cell>
        </row>
        <row r="148">
          <cell r="B148">
            <v>33402</v>
          </cell>
          <cell r="C148" t="str">
            <v>Arts Based Elementary Charter</v>
          </cell>
          <cell r="D148">
            <v>1848554.4788531268</v>
          </cell>
          <cell r="E148">
            <v>2090917.8596928637</v>
          </cell>
          <cell r="F148">
            <v>23937073.506199997</v>
          </cell>
          <cell r="G148">
            <v>23669586.921950992</v>
          </cell>
          <cell r="H148">
            <v>103491.48999999999</v>
          </cell>
          <cell r="I148">
            <v>121377</v>
          </cell>
          <cell r="J148">
            <v>295076.70096401288</v>
          </cell>
          <cell r="K148">
            <v>327277.15898719366</v>
          </cell>
          <cell r="L148">
            <v>103491.48999999999</v>
          </cell>
          <cell r="M148">
            <v>121377</v>
          </cell>
          <cell r="N148">
            <v>0</v>
          </cell>
          <cell r="O148">
            <v>0</v>
          </cell>
          <cell r="P148">
            <v>0</v>
          </cell>
          <cell r="Q148">
            <v>0</v>
          </cell>
          <cell r="R148">
            <v>0</v>
          </cell>
          <cell r="T148">
            <v>0</v>
          </cell>
        </row>
        <row r="149">
          <cell r="B149">
            <v>33405</v>
          </cell>
          <cell r="C149" t="str">
            <v>Forsyth Technical Institute</v>
          </cell>
          <cell r="D149">
            <v>29990558.944224395</v>
          </cell>
          <cell r="E149">
            <v>30395564.071218222</v>
          </cell>
          <cell r="F149">
            <v>304144971.65534997</v>
          </cell>
          <cell r="G149">
            <v>260220059.54016963</v>
          </cell>
          <cell r="H149">
            <v>1679024.1600000001</v>
          </cell>
          <cell r="I149">
            <v>1764451.13</v>
          </cell>
          <cell r="J149">
            <v>4787262.3147243606</v>
          </cell>
          <cell r="K149">
            <v>4757611.0218422227</v>
          </cell>
          <cell r="L149">
            <v>1679024.1600000001</v>
          </cell>
          <cell r="M149">
            <v>1764451.13</v>
          </cell>
          <cell r="N149">
            <v>0</v>
          </cell>
          <cell r="O149">
            <v>0</v>
          </cell>
          <cell r="P149">
            <v>0</v>
          </cell>
          <cell r="Q149">
            <v>0</v>
          </cell>
          <cell r="R149">
            <v>0</v>
          </cell>
          <cell r="T149">
            <v>0</v>
          </cell>
        </row>
        <row r="150">
          <cell r="B150">
            <v>33500</v>
          </cell>
          <cell r="C150" t="str">
            <v>Franklin County Schools</v>
          </cell>
          <cell r="D150">
            <v>45161915.652118869</v>
          </cell>
          <cell r="E150">
            <v>43536664.901750259</v>
          </cell>
          <cell r="F150">
            <v>505844242.20540476</v>
          </cell>
          <cell r="G150">
            <v>465280608.86116701</v>
          </cell>
          <cell r="H150">
            <v>2528393.9399999995</v>
          </cell>
          <cell r="I150">
            <v>2527287.12</v>
          </cell>
          <cell r="J150">
            <v>7208999.914414241</v>
          </cell>
          <cell r="K150">
            <v>6814498.2045900524</v>
          </cell>
          <cell r="L150">
            <v>2528393.9399999995</v>
          </cell>
          <cell r="M150">
            <v>2527287.12</v>
          </cell>
          <cell r="N150">
            <v>0</v>
          </cell>
          <cell r="O150">
            <v>0</v>
          </cell>
          <cell r="P150">
            <v>0</v>
          </cell>
          <cell r="Q150">
            <v>0</v>
          </cell>
          <cell r="R150">
            <v>0</v>
          </cell>
          <cell r="T150">
            <v>0</v>
          </cell>
        </row>
        <row r="151">
          <cell r="B151">
            <v>33501</v>
          </cell>
          <cell r="C151" t="str">
            <v>A Childs Garden Charter (AKA Cross Creek Charter)</v>
          </cell>
          <cell r="D151">
            <v>876324.9190739789</v>
          </cell>
          <cell r="E151">
            <v>963909.3951375722</v>
          </cell>
          <cell r="F151">
            <v>10504364.202400001</v>
          </cell>
          <cell r="G151">
            <v>11280829.795048993</v>
          </cell>
          <cell r="H151">
            <v>49061.13</v>
          </cell>
          <cell r="I151">
            <v>55954.58</v>
          </cell>
          <cell r="J151">
            <v>139883.93041753059</v>
          </cell>
          <cell r="K151">
            <v>150874.18518106104</v>
          </cell>
          <cell r="L151">
            <v>49061.13</v>
          </cell>
          <cell r="M151">
            <v>55954.58</v>
          </cell>
          <cell r="N151">
            <v>0</v>
          </cell>
          <cell r="O151">
            <v>0</v>
          </cell>
          <cell r="P151">
            <v>0</v>
          </cell>
          <cell r="Q151">
            <v>0</v>
          </cell>
          <cell r="R151">
            <v>0</v>
          </cell>
          <cell r="T151">
            <v>0</v>
          </cell>
        </row>
        <row r="152">
          <cell r="B152">
            <v>33600</v>
          </cell>
          <cell r="C152" t="str">
            <v>Gaston County Schools</v>
          </cell>
          <cell r="D152">
            <v>143891164.44974682</v>
          </cell>
          <cell r="E152">
            <v>150274442.4601185</v>
          </cell>
          <cell r="F152">
            <v>1603241985.7174375</v>
          </cell>
          <cell r="G152">
            <v>1559941536.8607745</v>
          </cell>
          <cell r="H152">
            <v>8055759.8799999999</v>
          </cell>
          <cell r="I152">
            <v>8723375.1999999993</v>
          </cell>
          <cell r="J152">
            <v>22968719.931935009</v>
          </cell>
          <cell r="K152">
            <v>23521436.946335319</v>
          </cell>
          <cell r="L152">
            <v>8055759.8799999999</v>
          </cell>
          <cell r="M152">
            <v>8723375.1999999993</v>
          </cell>
          <cell r="N152">
            <v>0</v>
          </cell>
          <cell r="O152">
            <v>0</v>
          </cell>
          <cell r="P152">
            <v>0</v>
          </cell>
          <cell r="Q152">
            <v>0</v>
          </cell>
          <cell r="R152">
            <v>0</v>
          </cell>
          <cell r="T152">
            <v>0</v>
          </cell>
        </row>
        <row r="153">
          <cell r="B153">
            <v>33605</v>
          </cell>
          <cell r="C153" t="str">
            <v>Gaston College</v>
          </cell>
          <cell r="D153">
            <v>22843715.10374115</v>
          </cell>
          <cell r="E153">
            <v>23070239.371783033</v>
          </cell>
          <cell r="F153">
            <v>213443448.58930016</v>
          </cell>
          <cell r="G153">
            <v>190110180.63348976</v>
          </cell>
          <cell r="H153">
            <v>1278907.46</v>
          </cell>
          <cell r="I153">
            <v>1339218.77</v>
          </cell>
          <cell r="J153">
            <v>3646442.7571297437</v>
          </cell>
          <cell r="K153">
            <v>3611027.7425535643</v>
          </cell>
          <cell r="L153">
            <v>1278907.46</v>
          </cell>
          <cell r="M153">
            <v>1339218.77</v>
          </cell>
          <cell r="N153">
            <v>0</v>
          </cell>
          <cell r="O153">
            <v>0</v>
          </cell>
          <cell r="P153">
            <v>0</v>
          </cell>
          <cell r="Q153">
            <v>0</v>
          </cell>
          <cell r="R153">
            <v>0</v>
          </cell>
          <cell r="T153">
            <v>0</v>
          </cell>
        </row>
        <row r="154">
          <cell r="B154">
            <v>33700</v>
          </cell>
          <cell r="C154" t="str">
            <v>Gates County Schools</v>
          </cell>
          <cell r="D154">
            <v>10392053.913622342</v>
          </cell>
          <cell r="E154">
            <v>10855670.090137418</v>
          </cell>
          <cell r="F154">
            <v>113746970.07750002</v>
          </cell>
          <cell r="G154">
            <v>105196586.12824695</v>
          </cell>
          <cell r="H154">
            <v>581800.07999999996</v>
          </cell>
          <cell r="I154">
            <v>630167.58999999985</v>
          </cell>
          <cell r="J154">
            <v>1658838.3086087445</v>
          </cell>
          <cell r="K154">
            <v>1699164.2447993162</v>
          </cell>
          <cell r="L154">
            <v>581800.07999999996</v>
          </cell>
          <cell r="M154">
            <v>630167.58999999985</v>
          </cell>
          <cell r="N154">
            <v>0</v>
          </cell>
          <cell r="O154">
            <v>0</v>
          </cell>
          <cell r="P154">
            <v>0</v>
          </cell>
          <cell r="Q154">
            <v>0</v>
          </cell>
          <cell r="R154">
            <v>0</v>
          </cell>
          <cell r="T154">
            <v>0</v>
          </cell>
        </row>
        <row r="155">
          <cell r="B155">
            <v>33800</v>
          </cell>
          <cell r="C155" t="str">
            <v>Graham County Schools</v>
          </cell>
          <cell r="D155">
            <v>8002533.9800584391</v>
          </cell>
          <cell r="E155">
            <v>8204856.9792062007</v>
          </cell>
          <cell r="F155">
            <v>86004421.076900065</v>
          </cell>
          <cell r="G155">
            <v>82353330.23572892</v>
          </cell>
          <cell r="H155">
            <v>448022.58999999997</v>
          </cell>
          <cell r="I155">
            <v>476288.88</v>
          </cell>
          <cell r="J155">
            <v>1277409.648025674</v>
          </cell>
          <cell r="K155">
            <v>1284250.488178093</v>
          </cell>
          <cell r="L155">
            <v>448022.58999999997</v>
          </cell>
          <cell r="M155">
            <v>476288.88</v>
          </cell>
          <cell r="N155">
            <v>0</v>
          </cell>
          <cell r="O155">
            <v>0</v>
          </cell>
          <cell r="P155">
            <v>0</v>
          </cell>
          <cell r="Q155">
            <v>0</v>
          </cell>
          <cell r="R155">
            <v>0</v>
          </cell>
          <cell r="T155">
            <v>0</v>
          </cell>
        </row>
        <row r="156">
          <cell r="B156">
            <v>33900</v>
          </cell>
          <cell r="C156" t="str">
            <v>Granville County Schools And Oxford Orphanage</v>
          </cell>
          <cell r="D156">
            <v>41465807.49657955</v>
          </cell>
          <cell r="E156">
            <v>42350134.262272827</v>
          </cell>
          <cell r="F156">
            <v>448699530.14413673</v>
          </cell>
          <cell r="G156">
            <v>413739515.22898686</v>
          </cell>
          <cell r="H156">
            <v>2321466.9900000002</v>
          </cell>
          <cell r="I156">
            <v>2458409.4600000004</v>
          </cell>
          <cell r="J156">
            <v>6619006.2661776086</v>
          </cell>
          <cell r="K156">
            <v>6628778.6293617496</v>
          </cell>
          <cell r="L156">
            <v>2321466.9900000002</v>
          </cell>
          <cell r="M156">
            <v>2458409.4600000004</v>
          </cell>
          <cell r="N156">
            <v>0</v>
          </cell>
          <cell r="O156">
            <v>0</v>
          </cell>
          <cell r="P156">
            <v>0</v>
          </cell>
          <cell r="Q156">
            <v>0</v>
          </cell>
          <cell r="R156">
            <v>0</v>
          </cell>
          <cell r="T156">
            <v>0</v>
          </cell>
        </row>
        <row r="157">
          <cell r="B157">
            <v>34000</v>
          </cell>
          <cell r="C157" t="str">
            <v>Greene County Schools</v>
          </cell>
          <cell r="D157">
            <v>17178016.137605488</v>
          </cell>
          <cell r="E157">
            <v>17840327.995964393</v>
          </cell>
          <cell r="F157">
            <v>195735824.92934257</v>
          </cell>
          <cell r="G157">
            <v>187350601.19865555</v>
          </cell>
          <cell r="H157">
            <v>961712.79</v>
          </cell>
          <cell r="I157">
            <v>1035624.3699999999</v>
          </cell>
          <cell r="J157">
            <v>2742051.905408808</v>
          </cell>
          <cell r="K157">
            <v>2792425.266660918</v>
          </cell>
          <cell r="L157">
            <v>961712.79</v>
          </cell>
          <cell r="M157">
            <v>1035624.3699999999</v>
          </cell>
          <cell r="N157">
            <v>0</v>
          </cell>
          <cell r="O157">
            <v>0</v>
          </cell>
          <cell r="P157">
            <v>0</v>
          </cell>
          <cell r="Q157">
            <v>0</v>
          </cell>
          <cell r="R157">
            <v>0</v>
          </cell>
          <cell r="T157">
            <v>0</v>
          </cell>
        </row>
        <row r="158">
          <cell r="B158">
            <v>34100</v>
          </cell>
          <cell r="C158" t="str">
            <v>Guilford County Schools</v>
          </cell>
          <cell r="D158">
            <v>386871141.28413934</v>
          </cell>
          <cell r="E158">
            <v>398819292.00846201</v>
          </cell>
          <cell r="F158">
            <v>4441086748.0954542</v>
          </cell>
          <cell r="G158">
            <v>4180586492.0614166</v>
          </cell>
          <cell r="H158">
            <v>21659015.900000002</v>
          </cell>
          <cell r="I158">
            <v>23151310.789999999</v>
          </cell>
          <cell r="J158">
            <v>61754555.450879119</v>
          </cell>
          <cell r="K158">
            <v>62424472.694009252</v>
          </cell>
          <cell r="L158">
            <v>21659015.900000002</v>
          </cell>
          <cell r="M158">
            <v>23151310.789999999</v>
          </cell>
          <cell r="N158">
            <v>0</v>
          </cell>
          <cell r="O158">
            <v>0</v>
          </cell>
          <cell r="P158">
            <v>0</v>
          </cell>
          <cell r="Q158">
            <v>0</v>
          </cell>
          <cell r="R158">
            <v>0</v>
          </cell>
          <cell r="T158">
            <v>0</v>
          </cell>
        </row>
        <row r="159">
          <cell r="B159">
            <v>34105</v>
          </cell>
          <cell r="C159" t="str">
            <v>Guilford Technical Community College</v>
          </cell>
          <cell r="D159">
            <v>36311314.63348113</v>
          </cell>
          <cell r="E159">
            <v>38706318.028769024</v>
          </cell>
          <cell r="F159">
            <v>372585535.59367543</v>
          </cell>
          <cell r="G159">
            <v>331042129.71413642</v>
          </cell>
          <cell r="H159">
            <v>2032892.2400000002</v>
          </cell>
          <cell r="I159">
            <v>2246887.29</v>
          </cell>
          <cell r="J159">
            <v>5796217.0183707122</v>
          </cell>
          <cell r="K159">
            <v>6058436.8441766948</v>
          </cell>
          <cell r="L159">
            <v>2032892.2400000002</v>
          </cell>
          <cell r="M159">
            <v>2246887.29</v>
          </cell>
          <cell r="N159">
            <v>0</v>
          </cell>
          <cell r="O159">
            <v>0</v>
          </cell>
          <cell r="P159">
            <v>0</v>
          </cell>
          <cell r="Q159">
            <v>0</v>
          </cell>
          <cell r="R159">
            <v>0</v>
          </cell>
          <cell r="T159">
            <v>0</v>
          </cell>
        </row>
        <row r="160">
          <cell r="B160">
            <v>34200</v>
          </cell>
          <cell r="C160" t="str">
            <v>Halifax County Schools</v>
          </cell>
          <cell r="D160">
            <v>15988799.343061125</v>
          </cell>
          <cell r="E160">
            <v>14882400.590040855</v>
          </cell>
          <cell r="F160">
            <v>170585589.21027422</v>
          </cell>
          <cell r="G160">
            <v>136988910.3581019</v>
          </cell>
          <cell r="H160">
            <v>895134.38</v>
          </cell>
          <cell r="I160">
            <v>863917.79</v>
          </cell>
          <cell r="J160">
            <v>2552222.4075609222</v>
          </cell>
          <cell r="K160">
            <v>2329440.9971386259</v>
          </cell>
          <cell r="L160">
            <v>895134.38</v>
          </cell>
          <cell r="M160">
            <v>863917.79</v>
          </cell>
          <cell r="N160">
            <v>0</v>
          </cell>
          <cell r="O160">
            <v>0</v>
          </cell>
          <cell r="P160">
            <v>0</v>
          </cell>
          <cell r="Q160">
            <v>0</v>
          </cell>
          <cell r="R160">
            <v>0</v>
          </cell>
          <cell r="T160">
            <v>0</v>
          </cell>
        </row>
        <row r="161">
          <cell r="B161">
            <v>34205</v>
          </cell>
          <cell r="C161" t="str">
            <v>Halifax Community College</v>
          </cell>
          <cell r="D161">
            <v>7112787.451913463</v>
          </cell>
          <cell r="E161">
            <v>7305974.8762734719</v>
          </cell>
          <cell r="F161">
            <v>69599223.944643199</v>
          </cell>
          <cell r="G161">
            <v>59354323.899003968</v>
          </cell>
          <cell r="H161">
            <v>398210.05</v>
          </cell>
          <cell r="I161">
            <v>424109.11</v>
          </cell>
          <cell r="J161">
            <v>1135383.2846035422</v>
          </cell>
          <cell r="K161">
            <v>1143554.5830049119</v>
          </cell>
          <cell r="L161">
            <v>398210.05</v>
          </cell>
          <cell r="M161">
            <v>424109.11</v>
          </cell>
          <cell r="N161">
            <v>0</v>
          </cell>
          <cell r="O161">
            <v>0</v>
          </cell>
          <cell r="P161">
            <v>0</v>
          </cell>
          <cell r="Q161">
            <v>0</v>
          </cell>
          <cell r="R161">
            <v>0</v>
          </cell>
          <cell r="T161">
            <v>0</v>
          </cell>
        </row>
        <row r="162">
          <cell r="B162">
            <v>34220</v>
          </cell>
          <cell r="C162" t="str">
            <v>Roanoke Rapids City Schools</v>
          </cell>
          <cell r="D162">
            <v>15646905.817647012</v>
          </cell>
          <cell r="E162">
            <v>16235554.18037466</v>
          </cell>
          <cell r="F162">
            <v>155206534.69359991</v>
          </cell>
          <cell r="G162">
            <v>154400988.96162388</v>
          </cell>
          <cell r="H162">
            <v>875993.44</v>
          </cell>
          <cell r="I162">
            <v>942467.85000000009</v>
          </cell>
          <cell r="J162">
            <v>2497647.4330528718</v>
          </cell>
          <cell r="K162">
            <v>2541240.9301990382</v>
          </cell>
          <cell r="L162">
            <v>875993.44</v>
          </cell>
          <cell r="M162">
            <v>942467.85000000009</v>
          </cell>
          <cell r="N162">
            <v>0</v>
          </cell>
          <cell r="O162">
            <v>0</v>
          </cell>
          <cell r="P162">
            <v>0</v>
          </cell>
          <cell r="Q162">
            <v>0</v>
          </cell>
          <cell r="R162">
            <v>0</v>
          </cell>
          <cell r="T162">
            <v>0</v>
          </cell>
        </row>
        <row r="163">
          <cell r="B163">
            <v>34230</v>
          </cell>
          <cell r="C163" t="str">
            <v>Weldon City Schools</v>
          </cell>
          <cell r="D163">
            <v>6848388.1299125412</v>
          </cell>
          <cell r="E163">
            <v>6323248.1334105739</v>
          </cell>
          <cell r="F163">
            <v>73076508.394220456</v>
          </cell>
          <cell r="G163">
            <v>64704790.844051942</v>
          </cell>
          <cell r="H163">
            <v>383407.63</v>
          </cell>
          <cell r="I163">
            <v>367062.19</v>
          </cell>
          <cell r="J163">
            <v>1093178.3722973831</v>
          </cell>
          <cell r="K163">
            <v>989735.04630051402</v>
          </cell>
          <cell r="L163">
            <v>383407.63</v>
          </cell>
          <cell r="M163">
            <v>367062.19</v>
          </cell>
          <cell r="N163">
            <v>0</v>
          </cell>
          <cell r="O163">
            <v>0</v>
          </cell>
          <cell r="P163">
            <v>0</v>
          </cell>
          <cell r="Q163">
            <v>0</v>
          </cell>
          <cell r="R163">
            <v>0</v>
          </cell>
          <cell r="T163">
            <v>0</v>
          </cell>
        </row>
        <row r="164">
          <cell r="B164">
            <v>34300</v>
          </cell>
          <cell r="C164" t="str">
            <v>Harnett County Schools</v>
          </cell>
          <cell r="D164">
            <v>91913607.24327606</v>
          </cell>
          <cell r="E164">
            <v>95882723.837403089</v>
          </cell>
          <cell r="F164">
            <v>1049072210.1307783</v>
          </cell>
          <cell r="G164">
            <v>1016262087.5973247</v>
          </cell>
          <cell r="H164">
            <v>5145791.63</v>
          </cell>
          <cell r="I164">
            <v>5565956.2700000005</v>
          </cell>
          <cell r="J164">
            <v>14671768.838468079</v>
          </cell>
          <cell r="K164">
            <v>15007870.973022547</v>
          </cell>
          <cell r="L164">
            <v>5145791.63</v>
          </cell>
          <cell r="M164">
            <v>5565956.2700000005</v>
          </cell>
          <cell r="N164">
            <v>0</v>
          </cell>
          <cell r="O164">
            <v>0</v>
          </cell>
          <cell r="P164">
            <v>0</v>
          </cell>
          <cell r="Q164">
            <v>0</v>
          </cell>
          <cell r="R164">
            <v>0</v>
          </cell>
          <cell r="T164">
            <v>0</v>
          </cell>
        </row>
        <row r="165">
          <cell r="B165">
            <v>34400</v>
          </cell>
          <cell r="C165" t="str">
            <v>Haywood County Schools</v>
          </cell>
          <cell r="D165">
            <v>39313894.573284991</v>
          </cell>
          <cell r="E165">
            <v>38870981.449347503</v>
          </cell>
          <cell r="F165">
            <v>445321897.43584991</v>
          </cell>
          <cell r="G165">
            <v>406606608.03910601</v>
          </cell>
          <cell r="H165">
            <v>2200991.9500000002</v>
          </cell>
          <cell r="I165">
            <v>2256445.94</v>
          </cell>
          <cell r="J165">
            <v>6275505.7778600901</v>
          </cell>
          <cell r="K165">
            <v>6084210.4900548514</v>
          </cell>
          <cell r="L165">
            <v>2200991.9500000002</v>
          </cell>
          <cell r="M165">
            <v>2256445.94</v>
          </cell>
          <cell r="N165">
            <v>0</v>
          </cell>
          <cell r="O165">
            <v>0</v>
          </cell>
          <cell r="P165">
            <v>0</v>
          </cell>
          <cell r="Q165">
            <v>0</v>
          </cell>
          <cell r="R165">
            <v>0</v>
          </cell>
          <cell r="T165">
            <v>0</v>
          </cell>
        </row>
        <row r="166">
          <cell r="B166">
            <v>34405</v>
          </cell>
          <cell r="C166" t="str">
            <v>Haywood Technical College</v>
          </cell>
          <cell r="D166">
            <v>8410829.2913651001</v>
          </cell>
          <cell r="E166">
            <v>8235194.4700351711</v>
          </cell>
          <cell r="F166">
            <v>93311472.113350034</v>
          </cell>
          <cell r="G166">
            <v>77137379.781757936</v>
          </cell>
          <cell r="H166">
            <v>470881.04</v>
          </cell>
          <cell r="I166">
            <v>478049.96</v>
          </cell>
          <cell r="J166">
            <v>1342584.0504345179</v>
          </cell>
          <cell r="K166">
            <v>1288999.009390095</v>
          </cell>
          <cell r="L166">
            <v>470881.04</v>
          </cell>
          <cell r="M166">
            <v>478049.96</v>
          </cell>
          <cell r="N166">
            <v>0</v>
          </cell>
          <cell r="O166">
            <v>0</v>
          </cell>
          <cell r="P166">
            <v>0</v>
          </cell>
          <cell r="Q166">
            <v>0</v>
          </cell>
          <cell r="R166">
            <v>0</v>
          </cell>
          <cell r="T166">
            <v>0</v>
          </cell>
        </row>
        <row r="167">
          <cell r="B167">
            <v>34500</v>
          </cell>
          <cell r="C167" t="str">
            <v>Henderson County Schools</v>
          </cell>
          <cell r="D167">
            <v>68242639.035295248</v>
          </cell>
          <cell r="E167">
            <v>70291720.08204098</v>
          </cell>
          <cell r="F167">
            <v>765261550.13365066</v>
          </cell>
          <cell r="G167">
            <v>717772499.55105674</v>
          </cell>
          <cell r="H167">
            <v>3820570.3299999996</v>
          </cell>
          <cell r="I167">
            <v>4080408.07</v>
          </cell>
          <cell r="J167">
            <v>10893275.271013975</v>
          </cell>
          <cell r="K167">
            <v>11002285.117098117</v>
          </cell>
          <cell r="L167">
            <v>3820570.3299999996</v>
          </cell>
          <cell r="M167">
            <v>4080408.07</v>
          </cell>
          <cell r="N167">
            <v>0</v>
          </cell>
          <cell r="O167">
            <v>0</v>
          </cell>
          <cell r="P167">
            <v>0</v>
          </cell>
          <cell r="Q167">
            <v>0</v>
          </cell>
          <cell r="R167">
            <v>0</v>
          </cell>
          <cell r="T167">
            <v>0</v>
          </cell>
        </row>
        <row r="168">
          <cell r="B168">
            <v>34501</v>
          </cell>
          <cell r="C168" t="str">
            <v>Mountain Community School</v>
          </cell>
          <cell r="D168">
            <v>781480.91789534793</v>
          </cell>
          <cell r="E168">
            <v>806386.4167585508</v>
          </cell>
          <cell r="F168">
            <v>8785160.5747999996</v>
          </cell>
          <cell r="G168">
            <v>8831287.6967719961</v>
          </cell>
          <cell r="H168">
            <v>43751.279999999992</v>
          </cell>
          <cell r="I168">
            <v>46810.430000000008</v>
          </cell>
          <cell r="J168">
            <v>124744.39555709167</v>
          </cell>
          <cell r="K168">
            <v>126218.18418126089</v>
          </cell>
          <cell r="L168">
            <v>43751.279999999992</v>
          </cell>
          <cell r="M168">
            <v>46810.430000000008</v>
          </cell>
          <cell r="N168">
            <v>0</v>
          </cell>
          <cell r="O168">
            <v>0</v>
          </cell>
          <cell r="P168">
            <v>0</v>
          </cell>
          <cell r="Q168">
            <v>0</v>
          </cell>
          <cell r="R168">
            <v>0</v>
          </cell>
          <cell r="T168">
            <v>0</v>
          </cell>
        </row>
        <row r="169">
          <cell r="B169">
            <v>34505</v>
          </cell>
          <cell r="C169" t="str">
            <v>Blue Ridge Community College</v>
          </cell>
          <cell r="D169">
            <v>9830727.1450771708</v>
          </cell>
          <cell r="E169">
            <v>10358152.501635397</v>
          </cell>
          <cell r="F169">
            <v>94589426.762144983</v>
          </cell>
          <cell r="G169">
            <v>82253880.122821897</v>
          </cell>
          <cell r="H169">
            <v>550374.14999999991</v>
          </cell>
          <cell r="I169">
            <v>601286.88</v>
          </cell>
          <cell r="J169">
            <v>1569236.161136271</v>
          </cell>
          <cell r="K169">
            <v>1621291.1986840474</v>
          </cell>
          <cell r="L169">
            <v>550374.14999999991</v>
          </cell>
          <cell r="M169">
            <v>601286.88</v>
          </cell>
          <cell r="N169">
            <v>0</v>
          </cell>
          <cell r="O169">
            <v>0</v>
          </cell>
          <cell r="P169">
            <v>0</v>
          </cell>
          <cell r="Q169">
            <v>0</v>
          </cell>
          <cell r="R169">
            <v>0</v>
          </cell>
          <cell r="T169">
            <v>0</v>
          </cell>
        </row>
        <row r="170">
          <cell r="B170">
            <v>34600</v>
          </cell>
          <cell r="C170" t="str">
            <v>Hertford County Schools</v>
          </cell>
          <cell r="D170">
            <v>17315255.890475314</v>
          </cell>
          <cell r="E170">
            <v>17892398.960104994</v>
          </cell>
          <cell r="F170">
            <v>180240834.44930002</v>
          </cell>
          <cell r="G170">
            <v>166533862.66571891</v>
          </cell>
          <cell r="H170">
            <v>969396.17</v>
          </cell>
          <cell r="I170">
            <v>1038647.07</v>
          </cell>
          <cell r="J170">
            <v>2763958.8894772842</v>
          </cell>
          <cell r="K170">
            <v>2800575.5807111138</v>
          </cell>
          <cell r="L170">
            <v>969396.17</v>
          </cell>
          <cell r="M170">
            <v>1038647.07</v>
          </cell>
          <cell r="N170">
            <v>0</v>
          </cell>
          <cell r="O170">
            <v>0</v>
          </cell>
          <cell r="P170">
            <v>0</v>
          </cell>
          <cell r="Q170">
            <v>0</v>
          </cell>
          <cell r="R170">
            <v>0</v>
          </cell>
          <cell r="T170">
            <v>0</v>
          </cell>
        </row>
        <row r="171">
          <cell r="B171">
            <v>34605</v>
          </cell>
          <cell r="C171" t="str">
            <v>Roanoke-Chowan Community College</v>
          </cell>
          <cell r="D171">
            <v>4313480.3812891683</v>
          </cell>
          <cell r="E171">
            <v>3840075.3786826422</v>
          </cell>
          <cell r="F171">
            <v>42171665.991499998</v>
          </cell>
          <cell r="G171">
            <v>35567399.070505962</v>
          </cell>
          <cell r="H171">
            <v>241490.59</v>
          </cell>
          <cell r="I171">
            <v>222914.94</v>
          </cell>
          <cell r="J171">
            <v>688542.08796349389</v>
          </cell>
          <cell r="K171">
            <v>601060.89505425852</v>
          </cell>
          <cell r="L171">
            <v>241490.59</v>
          </cell>
          <cell r="M171">
            <v>222914.94</v>
          </cell>
          <cell r="N171">
            <v>0</v>
          </cell>
          <cell r="O171">
            <v>0</v>
          </cell>
          <cell r="P171">
            <v>0</v>
          </cell>
          <cell r="Q171">
            <v>0</v>
          </cell>
          <cell r="R171">
            <v>0</v>
          </cell>
          <cell r="T171">
            <v>0</v>
          </cell>
        </row>
        <row r="172">
          <cell r="B172">
            <v>34700</v>
          </cell>
          <cell r="C172" t="str">
            <v>Hoke County Schools</v>
          </cell>
          <cell r="D172">
            <v>40785144.849018112</v>
          </cell>
          <cell r="E172">
            <v>42599714.853375763</v>
          </cell>
          <cell r="F172">
            <v>502347260.23419255</v>
          </cell>
          <cell r="G172">
            <v>468833784.37033761</v>
          </cell>
          <cell r="H172">
            <v>2283360.0299999998</v>
          </cell>
          <cell r="I172">
            <v>2472897.52</v>
          </cell>
          <cell r="J172">
            <v>6510355.0520481393</v>
          </cell>
          <cell r="K172">
            <v>6667843.7826942252</v>
          </cell>
          <cell r="L172">
            <v>2283360.0299999998</v>
          </cell>
          <cell r="M172">
            <v>2472897.52</v>
          </cell>
          <cell r="N172">
            <v>0</v>
          </cell>
          <cell r="O172">
            <v>0</v>
          </cell>
          <cell r="P172">
            <v>0</v>
          </cell>
          <cell r="Q172">
            <v>0</v>
          </cell>
          <cell r="R172">
            <v>0</v>
          </cell>
          <cell r="T172">
            <v>0</v>
          </cell>
        </row>
        <row r="173">
          <cell r="B173">
            <v>34800</v>
          </cell>
          <cell r="C173" t="str">
            <v>Hyde County Schools</v>
          </cell>
          <cell r="D173">
            <v>5409229.4339260301</v>
          </cell>
          <cell r="E173">
            <v>5756147.8400734942</v>
          </cell>
          <cell r="F173">
            <v>51423047.80969999</v>
          </cell>
          <cell r="G173">
            <v>52054197.168440945</v>
          </cell>
          <cell r="H173">
            <v>302836.2</v>
          </cell>
          <cell r="I173">
            <v>334142.23</v>
          </cell>
          <cell r="J173">
            <v>863451.73722475173</v>
          </cell>
          <cell r="K173">
            <v>900970.69240503083</v>
          </cell>
          <cell r="L173">
            <v>302836.2</v>
          </cell>
          <cell r="M173">
            <v>334142.23</v>
          </cell>
          <cell r="N173">
            <v>0</v>
          </cell>
          <cell r="O173">
            <v>0</v>
          </cell>
          <cell r="P173">
            <v>0</v>
          </cell>
          <cell r="Q173">
            <v>0</v>
          </cell>
          <cell r="R173">
            <v>0</v>
          </cell>
          <cell r="T173">
            <v>0</v>
          </cell>
        </row>
        <row r="174">
          <cell r="B174">
            <v>34900</v>
          </cell>
          <cell r="C174" t="str">
            <v>Iredell County Schools</v>
          </cell>
          <cell r="D174">
            <v>98527978.604496136</v>
          </cell>
          <cell r="E174">
            <v>102778537.07109629</v>
          </cell>
          <cell r="F174">
            <v>1094443212.7282977</v>
          </cell>
          <cell r="G174">
            <v>1037451535.1020757</v>
          </cell>
          <cell r="H174">
            <v>5516097.8100000005</v>
          </cell>
          <cell r="I174">
            <v>5966255.6500000004</v>
          </cell>
          <cell r="J174">
            <v>15727592.133127244</v>
          </cell>
          <cell r="K174">
            <v>16087225.742301198</v>
          </cell>
          <cell r="L174">
            <v>5516097.8100000005</v>
          </cell>
          <cell r="M174">
            <v>5966255.6500000004</v>
          </cell>
          <cell r="N174">
            <v>0</v>
          </cell>
          <cell r="O174">
            <v>0</v>
          </cell>
          <cell r="P174">
            <v>0</v>
          </cell>
          <cell r="Q174">
            <v>0</v>
          </cell>
          <cell r="R174">
            <v>0</v>
          </cell>
          <cell r="T174">
            <v>0</v>
          </cell>
        </row>
        <row r="175">
          <cell r="B175">
            <v>34901</v>
          </cell>
          <cell r="C175" t="str">
            <v>American Renaissance Middle School</v>
          </cell>
          <cell r="D175">
            <v>2189675.1199237984</v>
          </cell>
          <cell r="E175">
            <v>2198106.8360228906</v>
          </cell>
          <cell r="F175">
            <v>27909201.869599998</v>
          </cell>
          <cell r="G175">
            <v>27170831.981139988</v>
          </cell>
          <cell r="H175">
            <v>122589.16000000002</v>
          </cell>
          <cell r="I175">
            <v>127599.28</v>
          </cell>
          <cell r="J175">
            <v>349528.30331024836</v>
          </cell>
          <cell r="K175">
            <v>344054.72080551868</v>
          </cell>
          <cell r="L175">
            <v>122589.16000000002</v>
          </cell>
          <cell r="M175">
            <v>127599.28</v>
          </cell>
          <cell r="N175">
            <v>0</v>
          </cell>
          <cell r="O175">
            <v>0</v>
          </cell>
          <cell r="P175">
            <v>0</v>
          </cell>
          <cell r="Q175">
            <v>0</v>
          </cell>
          <cell r="R175">
            <v>0</v>
          </cell>
          <cell r="T175">
            <v>0</v>
          </cell>
        </row>
        <row r="176">
          <cell r="B176">
            <v>34903</v>
          </cell>
          <cell r="C176" t="str">
            <v>Success Institute</v>
          </cell>
          <cell r="D176">
            <v>271637.85632442177</v>
          </cell>
          <cell r="E176">
            <v>258730.86536851994</v>
          </cell>
          <cell r="F176">
            <v>1750220.3961999998</v>
          </cell>
          <cell r="G176">
            <v>1641420.484460999</v>
          </cell>
          <cell r="H176">
            <v>15207.669999999998</v>
          </cell>
          <cell r="I176">
            <v>15019.23</v>
          </cell>
          <cell r="J176">
            <v>43360.368016243556</v>
          </cell>
          <cell r="K176">
            <v>40497.383561755756</v>
          </cell>
          <cell r="L176">
            <v>15207.669999999998</v>
          </cell>
          <cell r="M176">
            <v>15019.23</v>
          </cell>
          <cell r="N176">
            <v>0</v>
          </cell>
          <cell r="O176">
            <v>0</v>
          </cell>
          <cell r="P176">
            <v>0</v>
          </cell>
          <cell r="Q176">
            <v>0</v>
          </cell>
          <cell r="R176">
            <v>0</v>
          </cell>
          <cell r="T176">
            <v>0</v>
          </cell>
        </row>
        <row r="177">
          <cell r="B177">
            <v>34905</v>
          </cell>
          <cell r="C177" t="str">
            <v>Mitchell Community College</v>
          </cell>
          <cell r="D177">
            <v>10267906.753655123</v>
          </cell>
          <cell r="E177">
            <v>10445294.148157973</v>
          </cell>
          <cell r="F177">
            <v>110145218.94029997</v>
          </cell>
          <cell r="G177">
            <v>92800925.512430921</v>
          </cell>
          <cell r="H177">
            <v>574849.68999999994</v>
          </cell>
          <cell r="I177">
            <v>606345.42000000004</v>
          </cell>
          <cell r="J177">
            <v>1639021.2381267825</v>
          </cell>
          <cell r="K177">
            <v>1634930.8882448629</v>
          </cell>
          <cell r="L177">
            <v>574849.68999999994</v>
          </cell>
          <cell r="M177">
            <v>606345.42000000004</v>
          </cell>
          <cell r="N177">
            <v>0</v>
          </cell>
          <cell r="O177">
            <v>0</v>
          </cell>
          <cell r="P177">
            <v>0</v>
          </cell>
          <cell r="Q177">
            <v>0</v>
          </cell>
          <cell r="R177">
            <v>0</v>
          </cell>
          <cell r="T177">
            <v>0</v>
          </cell>
        </row>
        <row r="178">
          <cell r="B178">
            <v>34910</v>
          </cell>
          <cell r="C178" t="str">
            <v>Mooresville City Schools</v>
          </cell>
          <cell r="D178">
            <v>29719310.834522892</v>
          </cell>
          <cell r="E178">
            <v>30290775.454878721</v>
          </cell>
          <cell r="F178">
            <v>344826539.49079365</v>
          </cell>
          <cell r="G178">
            <v>323937999.8414619</v>
          </cell>
          <cell r="H178">
            <v>1663838.31</v>
          </cell>
          <cell r="I178">
            <v>1758368.1900000002</v>
          </cell>
          <cell r="J178">
            <v>4743964.1602641791</v>
          </cell>
          <cell r="K178">
            <v>4741209.1720561069</v>
          </cell>
          <cell r="L178">
            <v>1663838.31</v>
          </cell>
          <cell r="M178">
            <v>1758368.1900000002</v>
          </cell>
          <cell r="N178">
            <v>0</v>
          </cell>
          <cell r="O178">
            <v>0</v>
          </cell>
          <cell r="P178">
            <v>0</v>
          </cell>
          <cell r="Q178">
            <v>0</v>
          </cell>
          <cell r="R178">
            <v>0</v>
          </cell>
          <cell r="T178">
            <v>0</v>
          </cell>
        </row>
        <row r="179">
          <cell r="B179">
            <v>35000</v>
          </cell>
          <cell r="C179" t="str">
            <v>Jackson County Schools</v>
          </cell>
          <cell r="D179">
            <v>20065766.398119513</v>
          </cell>
          <cell r="E179">
            <v>20534071.960488115</v>
          </cell>
          <cell r="F179">
            <v>221604541.90329152</v>
          </cell>
          <cell r="G179">
            <v>213002175.664763</v>
          </cell>
          <cell r="H179">
            <v>1123383.75</v>
          </cell>
          <cell r="I179">
            <v>1191995.1999999997</v>
          </cell>
          <cell r="J179">
            <v>3203010.9032789213</v>
          </cell>
          <cell r="K179">
            <v>3214058.6979606645</v>
          </cell>
          <cell r="L179">
            <v>1123383.75</v>
          </cell>
          <cell r="M179">
            <v>1191995.1999999997</v>
          </cell>
          <cell r="N179">
            <v>0</v>
          </cell>
          <cell r="O179">
            <v>0</v>
          </cell>
          <cell r="P179">
            <v>0</v>
          </cell>
          <cell r="Q179">
            <v>0</v>
          </cell>
          <cell r="R179">
            <v>0</v>
          </cell>
          <cell r="T179">
            <v>0</v>
          </cell>
        </row>
        <row r="180">
          <cell r="B180">
            <v>35005</v>
          </cell>
          <cell r="C180" t="str">
            <v>Southwestern Community College</v>
          </cell>
          <cell r="D180">
            <v>9769601.2281127684</v>
          </cell>
          <cell r="E180">
            <v>10345221.841264462</v>
          </cell>
          <cell r="F180">
            <v>104446843.56925759</v>
          </cell>
          <cell r="G180">
            <v>91529287.984214887</v>
          </cell>
          <cell r="H180">
            <v>546952.01</v>
          </cell>
          <cell r="I180">
            <v>600536.25999999978</v>
          </cell>
          <cell r="J180">
            <v>1559478.8972159529</v>
          </cell>
          <cell r="K180">
            <v>1619267.2503159132</v>
          </cell>
          <cell r="L180">
            <v>546952.01</v>
          </cell>
          <cell r="M180">
            <v>600536.25999999978</v>
          </cell>
          <cell r="N180">
            <v>0</v>
          </cell>
          <cell r="O180">
            <v>0</v>
          </cell>
          <cell r="P180">
            <v>0</v>
          </cell>
          <cell r="Q180">
            <v>0</v>
          </cell>
          <cell r="R180">
            <v>0</v>
          </cell>
          <cell r="T180">
            <v>0</v>
          </cell>
        </row>
        <row r="181">
          <cell r="B181">
            <v>35100</v>
          </cell>
          <cell r="C181" t="str">
            <v>Johnston County Schools</v>
          </cell>
          <cell r="D181">
            <v>165748346.54271418</v>
          </cell>
          <cell r="E181">
            <v>174889575.33072755</v>
          </cell>
          <cell r="F181">
            <v>1943610128.088058</v>
          </cell>
          <cell r="G181">
            <v>1890946604.6339495</v>
          </cell>
          <cell r="H181">
            <v>9279436.1999999993</v>
          </cell>
          <cell r="I181">
            <v>10152274.459999999</v>
          </cell>
          <cell r="J181">
            <v>26457686.720927838</v>
          </cell>
          <cell r="K181">
            <v>27374276.366420701</v>
          </cell>
          <cell r="L181">
            <v>9279436.1999999993</v>
          </cell>
          <cell r="M181">
            <v>10152274.459999999</v>
          </cell>
          <cell r="N181">
            <v>0</v>
          </cell>
          <cell r="O181">
            <v>0</v>
          </cell>
          <cell r="P181">
            <v>0</v>
          </cell>
          <cell r="Q181">
            <v>0</v>
          </cell>
          <cell r="R181">
            <v>0</v>
          </cell>
          <cell r="T181">
            <v>0</v>
          </cell>
        </row>
        <row r="182">
          <cell r="B182">
            <v>35105</v>
          </cell>
          <cell r="C182" t="str">
            <v>Johnston Technical College</v>
          </cell>
          <cell r="D182">
            <v>15850759.555762302</v>
          </cell>
          <cell r="E182">
            <v>16106687.717312368</v>
          </cell>
          <cell r="F182">
            <v>180913688.44229022</v>
          </cell>
          <cell r="G182">
            <v>154544427.18122873</v>
          </cell>
          <cell r="H182">
            <v>887406.2100000002</v>
          </cell>
          <cell r="I182">
            <v>934987.2</v>
          </cell>
          <cell r="J182">
            <v>2530187.7174807135</v>
          </cell>
          <cell r="K182">
            <v>2521070.3387412033</v>
          </cell>
          <cell r="L182">
            <v>887406.2100000002</v>
          </cell>
          <cell r="M182">
            <v>934987.2</v>
          </cell>
          <cell r="N182">
            <v>0</v>
          </cell>
          <cell r="O182">
            <v>0</v>
          </cell>
          <cell r="P182">
            <v>0</v>
          </cell>
          <cell r="Q182">
            <v>0</v>
          </cell>
          <cell r="R182">
            <v>0</v>
          </cell>
          <cell r="T182">
            <v>0</v>
          </cell>
        </row>
        <row r="183">
          <cell r="B183">
            <v>35106</v>
          </cell>
          <cell r="C183" t="str">
            <v>Neuse Charter School</v>
          </cell>
          <cell r="D183">
            <v>3428282.5641887882</v>
          </cell>
          <cell r="E183">
            <v>3453320.4329383308</v>
          </cell>
          <cell r="F183">
            <v>45347219.3248</v>
          </cell>
          <cell r="G183">
            <v>42331904.881857961</v>
          </cell>
          <cell r="H183">
            <v>191932.71</v>
          </cell>
          <cell r="I183">
            <v>200463.96</v>
          </cell>
          <cell r="J183">
            <v>547241.81547567446</v>
          </cell>
          <cell r="K183">
            <v>540524.77247025736</v>
          </cell>
          <cell r="L183">
            <v>191932.71</v>
          </cell>
          <cell r="M183">
            <v>200463.96</v>
          </cell>
          <cell r="N183">
            <v>0</v>
          </cell>
          <cell r="O183">
            <v>0</v>
          </cell>
          <cell r="P183">
            <v>0</v>
          </cell>
          <cell r="Q183">
            <v>0</v>
          </cell>
          <cell r="R183">
            <v>0</v>
          </cell>
          <cell r="T183">
            <v>0</v>
          </cell>
        </row>
        <row r="184">
          <cell r="B184">
            <v>35200</v>
          </cell>
          <cell r="C184" t="str">
            <v>Jones County Schools</v>
          </cell>
          <cell r="D184">
            <v>8513982.1118189003</v>
          </cell>
          <cell r="E184">
            <v>8566208.4882946834</v>
          </cell>
          <cell r="F184">
            <v>83553045.66460003</v>
          </cell>
          <cell r="G184">
            <v>78892792.468054891</v>
          </cell>
          <cell r="H184">
            <v>476656.06</v>
          </cell>
          <cell r="I184">
            <v>497265.20000000007</v>
          </cell>
          <cell r="J184">
            <v>1359049.8859307619</v>
          </cell>
          <cell r="K184">
            <v>1340810.3835092206</v>
          </cell>
          <cell r="L184">
            <v>476656.06</v>
          </cell>
          <cell r="M184">
            <v>497265.20000000007</v>
          </cell>
          <cell r="N184">
            <v>0</v>
          </cell>
          <cell r="O184">
            <v>0</v>
          </cell>
          <cell r="P184">
            <v>0</v>
          </cell>
          <cell r="Q184">
            <v>0</v>
          </cell>
          <cell r="R184">
            <v>0</v>
          </cell>
          <cell r="T184">
            <v>0</v>
          </cell>
        </row>
        <row r="185">
          <cell r="B185">
            <v>35300</v>
          </cell>
          <cell r="C185" t="str">
            <v>Sanford-Lee County Board Of Education</v>
          </cell>
          <cell r="D185">
            <v>50538182.3815137</v>
          </cell>
          <cell r="E185">
            <v>53643614.579612203</v>
          </cell>
          <cell r="F185">
            <v>569720738.94249952</v>
          </cell>
          <cell r="G185">
            <v>571647140.85809219</v>
          </cell>
          <cell r="H185">
            <v>2829384.72</v>
          </cell>
          <cell r="I185">
            <v>3113991.7699999996</v>
          </cell>
          <cell r="J185">
            <v>8067189.9586679786</v>
          </cell>
          <cell r="K185">
            <v>8396470.3328892812</v>
          </cell>
          <cell r="L185">
            <v>2829384.72</v>
          </cell>
          <cell r="M185">
            <v>3113991.7699999996</v>
          </cell>
          <cell r="N185">
            <v>0</v>
          </cell>
          <cell r="O185">
            <v>0</v>
          </cell>
          <cell r="P185">
            <v>0</v>
          </cell>
          <cell r="Q185">
            <v>0</v>
          </cell>
          <cell r="R185">
            <v>0</v>
          </cell>
          <cell r="T185">
            <v>0</v>
          </cell>
        </row>
        <row r="186">
          <cell r="B186">
            <v>35305</v>
          </cell>
          <cell r="C186" t="str">
            <v>Central Carolina Community College</v>
          </cell>
          <cell r="D186">
            <v>20036106.00136308</v>
          </cell>
          <cell r="E186">
            <v>20747672.474893741</v>
          </cell>
          <cell r="F186">
            <v>214516259.31055698</v>
          </cell>
          <cell r="G186">
            <v>190873140.15153968</v>
          </cell>
          <cell r="H186">
            <v>1121723.2100000002</v>
          </cell>
          <cell r="I186">
            <v>1204394.6299999999</v>
          </cell>
          <cell r="J186">
            <v>3198276.3433163706</v>
          </cell>
          <cell r="K186">
            <v>3247492.1344721997</v>
          </cell>
          <cell r="L186">
            <v>1121723.2100000002</v>
          </cell>
          <cell r="M186">
            <v>1204394.6299999999</v>
          </cell>
          <cell r="N186">
            <v>0</v>
          </cell>
          <cell r="O186">
            <v>0</v>
          </cell>
          <cell r="P186">
            <v>0</v>
          </cell>
          <cell r="Q186">
            <v>0</v>
          </cell>
          <cell r="R186">
            <v>0</v>
          </cell>
          <cell r="T186">
            <v>0</v>
          </cell>
        </row>
        <row r="187">
          <cell r="B187">
            <v>35400</v>
          </cell>
          <cell r="C187" t="str">
            <v>Lenoir County Schools</v>
          </cell>
          <cell r="D187">
            <v>43183798.821562916</v>
          </cell>
          <cell r="E187">
            <v>43253653.43210844</v>
          </cell>
          <cell r="F187">
            <v>455841642.2640931</v>
          </cell>
          <cell r="G187">
            <v>422578904.81589472</v>
          </cell>
          <cell r="H187">
            <v>2417648.89</v>
          </cell>
          <cell r="I187">
            <v>2510858.41</v>
          </cell>
          <cell r="J187">
            <v>6893241.7394947913</v>
          </cell>
          <cell r="K187">
            <v>6770200.3430954982</v>
          </cell>
          <cell r="L187">
            <v>2417648.89</v>
          </cell>
          <cell r="M187">
            <v>2510858.41</v>
          </cell>
          <cell r="N187">
            <v>0</v>
          </cell>
          <cell r="O187">
            <v>0</v>
          </cell>
          <cell r="P187">
            <v>0</v>
          </cell>
          <cell r="Q187">
            <v>0</v>
          </cell>
          <cell r="R187">
            <v>0</v>
          </cell>
          <cell r="T187">
            <v>0</v>
          </cell>
        </row>
        <row r="188">
          <cell r="B188">
            <v>35401</v>
          </cell>
          <cell r="C188" t="str">
            <v>Childrens Village Academy</v>
          </cell>
          <cell r="D188">
            <v>405443.30199035472</v>
          </cell>
          <cell r="E188">
            <v>453383.79865188757</v>
          </cell>
          <cell r="F188">
            <v>4197896.2397000007</v>
          </cell>
          <cell r="G188">
            <v>5196206.7556549935</v>
          </cell>
          <cell r="H188">
            <v>22698.78</v>
          </cell>
          <cell r="I188">
            <v>26318.760000000006</v>
          </cell>
          <cell r="J188">
            <v>64719.148582244947</v>
          </cell>
          <cell r="K188">
            <v>70965.084001629584</v>
          </cell>
          <cell r="L188">
            <v>22698.78</v>
          </cell>
          <cell r="M188">
            <v>26318.760000000006</v>
          </cell>
          <cell r="N188">
            <v>0</v>
          </cell>
          <cell r="O188">
            <v>0</v>
          </cell>
          <cell r="P188">
            <v>0</v>
          </cell>
          <cell r="Q188">
            <v>0</v>
          </cell>
          <cell r="R188">
            <v>0</v>
          </cell>
          <cell r="T188">
            <v>0</v>
          </cell>
        </row>
        <row r="189">
          <cell r="B189">
            <v>35405</v>
          </cell>
          <cell r="C189" t="str">
            <v>Lenoir County Community College</v>
          </cell>
          <cell r="D189">
            <v>14582088.035837205</v>
          </cell>
          <cell r="E189">
            <v>14517997.037178002</v>
          </cell>
          <cell r="F189">
            <v>158082423.65269998</v>
          </cell>
          <cell r="G189">
            <v>137219571.82894385</v>
          </cell>
          <cell r="H189">
            <v>816379.52</v>
          </cell>
          <cell r="I189">
            <v>842764.3</v>
          </cell>
          <cell r="J189">
            <v>2327675.2078473736</v>
          </cell>
          <cell r="K189">
            <v>2272403.386142605</v>
          </cell>
          <cell r="L189">
            <v>816379.52</v>
          </cell>
          <cell r="M189">
            <v>842764.3</v>
          </cell>
          <cell r="N189">
            <v>0</v>
          </cell>
          <cell r="O189">
            <v>0</v>
          </cell>
          <cell r="P189">
            <v>0</v>
          </cell>
          <cell r="Q189">
            <v>0</v>
          </cell>
          <cell r="R189">
            <v>0</v>
          </cell>
          <cell r="T189">
            <v>0</v>
          </cell>
        </row>
        <row r="190">
          <cell r="B190">
            <v>35500</v>
          </cell>
          <cell r="C190" t="str">
            <v>Lincoln County Schools</v>
          </cell>
          <cell r="D190">
            <v>56763614.120382003</v>
          </cell>
          <cell r="E190">
            <v>56561595.647289574</v>
          </cell>
          <cell r="F190">
            <v>649863438.98545659</v>
          </cell>
          <cell r="G190">
            <v>590158266.41746807</v>
          </cell>
          <cell r="H190">
            <v>3177916.0800000005</v>
          </cell>
          <cell r="I190">
            <v>3283379.48</v>
          </cell>
          <cell r="J190">
            <v>9060928.5152517222</v>
          </cell>
          <cell r="K190">
            <v>8853202.0736321472</v>
          </cell>
          <cell r="L190">
            <v>3177916.0800000005</v>
          </cell>
          <cell r="M190">
            <v>3283379.48</v>
          </cell>
          <cell r="N190">
            <v>0</v>
          </cell>
          <cell r="O190">
            <v>0</v>
          </cell>
          <cell r="P190">
            <v>0</v>
          </cell>
          <cell r="Q190">
            <v>0</v>
          </cell>
          <cell r="R190">
            <v>0</v>
          </cell>
          <cell r="T190">
            <v>0</v>
          </cell>
        </row>
        <row r="191">
          <cell r="B191">
            <v>35600</v>
          </cell>
          <cell r="C191" t="str">
            <v>Macon County Schools</v>
          </cell>
          <cell r="D191">
            <v>23311605.56732</v>
          </cell>
          <cell r="E191">
            <v>24400800.224011701</v>
          </cell>
          <cell r="F191">
            <v>249039963.56705093</v>
          </cell>
          <cell r="G191">
            <v>243649196.03827375</v>
          </cell>
          <cell r="H191">
            <v>1305102.3500000003</v>
          </cell>
          <cell r="I191">
            <v>1416457.33</v>
          </cell>
          <cell r="J191">
            <v>3721130.0741576012</v>
          </cell>
          <cell r="K191">
            <v>3819291.3878987436</v>
          </cell>
          <cell r="L191">
            <v>1305102.3500000003</v>
          </cell>
          <cell r="M191">
            <v>1416457.33</v>
          </cell>
          <cell r="N191">
            <v>0</v>
          </cell>
          <cell r="O191">
            <v>0</v>
          </cell>
          <cell r="P191">
            <v>0</v>
          </cell>
          <cell r="Q191">
            <v>0</v>
          </cell>
          <cell r="R191">
            <v>0</v>
          </cell>
          <cell r="T191">
            <v>0</v>
          </cell>
        </row>
        <row r="192">
          <cell r="B192">
            <v>35700</v>
          </cell>
          <cell r="C192" t="str">
            <v>Madison County Schools</v>
          </cell>
          <cell r="D192">
            <v>13229971.799668498</v>
          </cell>
          <cell r="E192">
            <v>13481828.434178768</v>
          </cell>
          <cell r="F192">
            <v>140294928.03499994</v>
          </cell>
          <cell r="G192">
            <v>136256598.37553191</v>
          </cell>
          <cell r="H192">
            <v>740681.17</v>
          </cell>
          <cell r="I192">
            <v>782615.1</v>
          </cell>
          <cell r="J192">
            <v>2111842.7815636364</v>
          </cell>
          <cell r="K192">
            <v>2110218.9583568424</v>
          </cell>
          <cell r="L192">
            <v>740681.17</v>
          </cell>
          <cell r="M192">
            <v>782615.1</v>
          </cell>
          <cell r="N192">
            <v>0</v>
          </cell>
          <cell r="O192">
            <v>0</v>
          </cell>
          <cell r="P192">
            <v>0</v>
          </cell>
          <cell r="Q192">
            <v>0</v>
          </cell>
          <cell r="R192">
            <v>0</v>
          </cell>
          <cell r="T192">
            <v>0</v>
          </cell>
        </row>
        <row r="193">
          <cell r="B193">
            <v>35800</v>
          </cell>
          <cell r="C193" t="str">
            <v>Martin County Schools</v>
          </cell>
          <cell r="D193">
            <v>20232181.597204428</v>
          </cell>
          <cell r="E193">
            <v>20438965.749317795</v>
          </cell>
          <cell r="F193">
            <v>202087906.11369976</v>
          </cell>
          <cell r="G193">
            <v>188044308.86788371</v>
          </cell>
          <cell r="H193">
            <v>1132700.52</v>
          </cell>
          <cell r="I193">
            <v>1186474.3200000003</v>
          </cell>
          <cell r="J193">
            <v>3229575.0367670036</v>
          </cell>
          <cell r="K193">
            <v>3199172.3692368618</v>
          </cell>
          <cell r="L193">
            <v>1132700.52</v>
          </cell>
          <cell r="M193">
            <v>1186474.3200000003</v>
          </cell>
          <cell r="N193">
            <v>0</v>
          </cell>
          <cell r="O193">
            <v>0</v>
          </cell>
          <cell r="P193">
            <v>0</v>
          </cell>
          <cell r="Q193">
            <v>0</v>
          </cell>
          <cell r="R193">
            <v>0</v>
          </cell>
          <cell r="T193">
            <v>0</v>
          </cell>
        </row>
        <row r="194">
          <cell r="B194">
            <v>35805</v>
          </cell>
          <cell r="C194" t="str">
            <v>Martin Community College</v>
          </cell>
          <cell r="D194">
            <v>3757414.2990585133</v>
          </cell>
          <cell r="E194">
            <v>3990961.4495437327</v>
          </cell>
          <cell r="F194">
            <v>31612496.356900003</v>
          </cell>
          <cell r="G194">
            <v>29906666.280874971</v>
          </cell>
          <cell r="H194">
            <v>210359.18</v>
          </cell>
          <cell r="I194">
            <v>231673.81999999998</v>
          </cell>
          <cell r="J194">
            <v>599779.6809370023</v>
          </cell>
          <cell r="K194">
            <v>624678.06603648537</v>
          </cell>
          <cell r="L194">
            <v>210359.18</v>
          </cell>
          <cell r="M194">
            <v>231673.81999999998</v>
          </cell>
          <cell r="N194">
            <v>0</v>
          </cell>
          <cell r="O194">
            <v>0</v>
          </cell>
          <cell r="P194">
            <v>0</v>
          </cell>
          <cell r="Q194">
            <v>0</v>
          </cell>
          <cell r="R194">
            <v>0</v>
          </cell>
          <cell r="T194">
            <v>0</v>
          </cell>
        </row>
        <row r="195">
          <cell r="B195">
            <v>35900</v>
          </cell>
          <cell r="C195" t="str">
            <v>Mcdowell County Schools</v>
          </cell>
          <cell r="D195">
            <v>33925600.534607679</v>
          </cell>
          <cell r="E195">
            <v>34722083.409803011</v>
          </cell>
          <cell r="F195">
            <v>379024722.38289273</v>
          </cell>
          <cell r="G195">
            <v>350516559.86150628</v>
          </cell>
          <cell r="H195">
            <v>1899327.8199999998</v>
          </cell>
          <cell r="I195">
            <v>2015603.96</v>
          </cell>
          <cell r="J195">
            <v>5415395.8666047864</v>
          </cell>
          <cell r="K195">
            <v>5434811.6832030546</v>
          </cell>
          <cell r="L195">
            <v>1899327.8199999998</v>
          </cell>
          <cell r="M195">
            <v>2015603.96</v>
          </cell>
          <cell r="N195">
            <v>0</v>
          </cell>
          <cell r="O195">
            <v>0</v>
          </cell>
          <cell r="P195">
            <v>0</v>
          </cell>
          <cell r="Q195">
            <v>0</v>
          </cell>
          <cell r="R195">
            <v>0</v>
          </cell>
          <cell r="T195">
            <v>0</v>
          </cell>
        </row>
        <row r="196">
          <cell r="B196">
            <v>35905</v>
          </cell>
          <cell r="C196" t="str">
            <v>Mcdowell Technical College</v>
          </cell>
          <cell r="D196">
            <v>5838378.6902247462</v>
          </cell>
          <cell r="E196">
            <v>5924413.5233017299</v>
          </cell>
          <cell r="F196">
            <v>49838384.816099986</v>
          </cell>
          <cell r="G196">
            <v>45489075.83816696</v>
          </cell>
          <cell r="H196">
            <v>326862.16000000003</v>
          </cell>
          <cell r="I196">
            <v>343909.99</v>
          </cell>
          <cell r="J196">
            <v>931954.96405328927</v>
          </cell>
          <cell r="K196">
            <v>927308.17596838099</v>
          </cell>
          <cell r="L196">
            <v>326862.16000000003</v>
          </cell>
          <cell r="M196">
            <v>343909.99</v>
          </cell>
          <cell r="N196">
            <v>0</v>
          </cell>
          <cell r="O196">
            <v>0</v>
          </cell>
          <cell r="P196">
            <v>0</v>
          </cell>
          <cell r="Q196">
            <v>0</v>
          </cell>
          <cell r="R196">
            <v>0</v>
          </cell>
          <cell r="T196">
            <v>0</v>
          </cell>
        </row>
        <row r="197">
          <cell r="B197">
            <v>36000</v>
          </cell>
          <cell r="C197" t="str">
            <v>Charlotte-Mecklenburg County Schools</v>
          </cell>
          <cell r="D197">
            <v>742429738.44566464</v>
          </cell>
          <cell r="E197">
            <v>785361856.53993309</v>
          </cell>
          <cell r="F197">
            <v>8895219968.9437866</v>
          </cell>
          <cell r="G197">
            <v>8568380147.2659979</v>
          </cell>
          <cell r="H197">
            <v>41564996.18</v>
          </cell>
          <cell r="I197">
            <v>45589962.139999993</v>
          </cell>
          <cell r="J197">
            <v>118510825.85028198</v>
          </cell>
          <cell r="K197">
            <v>122927352.69048433</v>
          </cell>
          <cell r="L197">
            <v>41564996.18</v>
          </cell>
          <cell r="M197">
            <v>45589962.139999993</v>
          </cell>
          <cell r="N197">
            <v>0</v>
          </cell>
          <cell r="O197">
            <v>0</v>
          </cell>
          <cell r="P197">
            <v>0</v>
          </cell>
          <cell r="Q197">
            <v>0</v>
          </cell>
          <cell r="R197">
            <v>0</v>
          </cell>
          <cell r="T197">
            <v>0</v>
          </cell>
        </row>
        <row r="198">
          <cell r="B198">
            <v>36001</v>
          </cell>
          <cell r="C198" t="str">
            <v>Community Charter School</v>
          </cell>
          <cell r="D198">
            <v>370510.43006646389</v>
          </cell>
          <cell r="E198">
            <v>445944.12971901253</v>
          </cell>
          <cell r="F198">
            <v>4542279.4012000002</v>
          </cell>
          <cell r="G198">
            <v>4639917.4301989982</v>
          </cell>
          <cell r="H198">
            <v>20743.060000000001</v>
          </cell>
          <cell r="I198">
            <v>25886.89</v>
          </cell>
          <cell r="J198">
            <v>59142.966370457885</v>
          </cell>
          <cell r="K198">
            <v>69800.603196767042</v>
          </cell>
          <cell r="L198">
            <v>20743.060000000001</v>
          </cell>
          <cell r="M198">
            <v>25886.89</v>
          </cell>
          <cell r="N198">
            <v>0</v>
          </cell>
          <cell r="O198">
            <v>0</v>
          </cell>
          <cell r="P198">
            <v>0</v>
          </cell>
          <cell r="Q198">
            <v>0</v>
          </cell>
          <cell r="R198">
            <v>0</v>
          </cell>
          <cell r="T198">
            <v>0</v>
          </cell>
        </row>
        <row r="199">
          <cell r="B199">
            <v>36002</v>
          </cell>
          <cell r="C199" t="str">
            <v>Kennedy Charter</v>
          </cell>
          <cell r="D199">
            <v>1792059.0804279558</v>
          </cell>
          <cell r="E199">
            <v>0</v>
          </cell>
          <cell r="F199">
            <v>24992530.963199999</v>
          </cell>
          <cell r="G199">
            <v>3434255.7855419964</v>
          </cell>
          <cell r="H199">
            <v>100328.58999999998</v>
          </cell>
          <cell r="I199">
            <v>0</v>
          </cell>
          <cell r="J199">
            <v>286058.58655210253</v>
          </cell>
          <cell r="K199">
            <v>0</v>
          </cell>
          <cell r="L199">
            <v>100328.58999999998</v>
          </cell>
          <cell r="M199">
            <v>0</v>
          </cell>
          <cell r="N199">
            <v>0</v>
          </cell>
          <cell r="O199">
            <v>0</v>
          </cell>
          <cell r="P199">
            <v>0</v>
          </cell>
          <cell r="Q199">
            <v>0</v>
          </cell>
          <cell r="R199">
            <v>0</v>
          </cell>
          <cell r="T199">
            <v>0</v>
          </cell>
        </row>
        <row r="200">
          <cell r="B200">
            <v>36003</v>
          </cell>
          <cell r="C200" t="str">
            <v>Community School Of Davidson</v>
          </cell>
          <cell r="D200">
            <v>4994809.0990416463</v>
          </cell>
          <cell r="E200">
            <v>5141126.1355922045</v>
          </cell>
          <cell r="F200">
            <v>66010446.137750059</v>
          </cell>
          <cell r="G200">
            <v>62611596.121254951</v>
          </cell>
          <cell r="H200">
            <v>279634.84000000003</v>
          </cell>
          <cell r="I200">
            <v>298440.45</v>
          </cell>
          <cell r="J200">
            <v>797299.62397680827</v>
          </cell>
          <cell r="K200">
            <v>804705.52578214672</v>
          </cell>
          <cell r="L200">
            <v>279634.84000000003</v>
          </cell>
          <cell r="M200">
            <v>298440.45</v>
          </cell>
          <cell r="N200">
            <v>0</v>
          </cell>
          <cell r="O200">
            <v>0</v>
          </cell>
          <cell r="P200">
            <v>0</v>
          </cell>
          <cell r="Q200">
            <v>0</v>
          </cell>
          <cell r="R200">
            <v>0</v>
          </cell>
          <cell r="T200">
            <v>0</v>
          </cell>
        </row>
        <row r="201">
          <cell r="B201">
            <v>36004</v>
          </cell>
          <cell r="C201" t="str">
            <v>Corvian Community School</v>
          </cell>
          <cell r="D201">
            <v>2341626.4681665218</v>
          </cell>
          <cell r="E201">
            <v>2717027.1463522767</v>
          </cell>
          <cell r="F201">
            <v>33599579.738799989</v>
          </cell>
          <cell r="G201">
            <v>34219615.523080952</v>
          </cell>
          <cell r="H201">
            <v>131096.16999999998</v>
          </cell>
          <cell r="I201">
            <v>157722.41</v>
          </cell>
          <cell r="J201">
            <v>373783.63527877897</v>
          </cell>
          <cell r="K201">
            <v>425277.7894775233</v>
          </cell>
          <cell r="L201">
            <v>131096.16999999998</v>
          </cell>
          <cell r="M201">
            <v>157722.41</v>
          </cell>
          <cell r="N201">
            <v>0</v>
          </cell>
          <cell r="O201">
            <v>0</v>
          </cell>
          <cell r="P201">
            <v>0</v>
          </cell>
          <cell r="Q201">
            <v>0</v>
          </cell>
          <cell r="R201">
            <v>0</v>
          </cell>
          <cell r="T201">
            <v>0</v>
          </cell>
        </row>
        <row r="202">
          <cell r="B202">
            <v>36005</v>
          </cell>
          <cell r="C202" t="str">
            <v>Central Piedmont Community College</v>
          </cell>
          <cell r="D202">
            <v>71464369.821616605</v>
          </cell>
          <cell r="E202">
            <v>73226521.929890186</v>
          </cell>
          <cell r="F202">
            <v>756899607.51857007</v>
          </cell>
          <cell r="G202">
            <v>652226187.49644303</v>
          </cell>
          <cell r="H202">
            <v>4000939.22</v>
          </cell>
          <cell r="I202">
            <v>4250772.22</v>
          </cell>
          <cell r="J202">
            <v>11407546.125726195</v>
          </cell>
          <cell r="K202">
            <v>11461649.700217389</v>
          </cell>
          <cell r="L202">
            <v>4000939.22</v>
          </cell>
          <cell r="M202">
            <v>4250772.22</v>
          </cell>
          <cell r="N202">
            <v>0</v>
          </cell>
          <cell r="O202">
            <v>0</v>
          </cell>
          <cell r="P202">
            <v>0</v>
          </cell>
          <cell r="Q202">
            <v>0</v>
          </cell>
          <cell r="R202">
            <v>0</v>
          </cell>
          <cell r="T202">
            <v>0</v>
          </cell>
        </row>
        <row r="203">
          <cell r="B203">
            <v>36006</v>
          </cell>
          <cell r="C203" t="str">
            <v>Lake Norman Charter School</v>
          </cell>
          <cell r="D203">
            <v>6285158.7119506169</v>
          </cell>
          <cell r="E203">
            <v>6678352.4015735276</v>
          </cell>
          <cell r="F203">
            <v>82296269.40169999</v>
          </cell>
          <cell r="G203">
            <v>81602574.01808995</v>
          </cell>
          <cell r="H203">
            <v>351875.18</v>
          </cell>
          <cell r="I203">
            <v>387675.86</v>
          </cell>
          <cell r="J203">
            <v>1003272.5131845934</v>
          </cell>
          <cell r="K203">
            <v>1045317.103476911</v>
          </cell>
          <cell r="L203">
            <v>351875.18</v>
          </cell>
          <cell r="M203">
            <v>387675.86</v>
          </cell>
          <cell r="N203">
            <v>0</v>
          </cell>
          <cell r="O203">
            <v>0</v>
          </cell>
          <cell r="P203">
            <v>0</v>
          </cell>
          <cell r="Q203">
            <v>0</v>
          </cell>
          <cell r="R203">
            <v>0</v>
          </cell>
          <cell r="T203">
            <v>0</v>
          </cell>
        </row>
        <row r="204">
          <cell r="B204">
            <v>36007</v>
          </cell>
          <cell r="C204" t="str">
            <v>Socrates Academy</v>
          </cell>
          <cell r="D204">
            <v>2222535.118539257</v>
          </cell>
          <cell r="E204">
            <v>2454038.7169557852</v>
          </cell>
          <cell r="F204">
            <v>27996668.607399989</v>
          </cell>
          <cell r="G204">
            <v>26977627.972693969</v>
          </cell>
          <cell r="H204">
            <v>124428.83</v>
          </cell>
          <cell r="I204">
            <v>142456.03</v>
          </cell>
          <cell r="J204">
            <v>354773.60178321908</v>
          </cell>
          <cell r="K204">
            <v>384113.99836043426</v>
          </cell>
          <cell r="L204">
            <v>124428.83</v>
          </cell>
          <cell r="M204">
            <v>142456.03</v>
          </cell>
          <cell r="N204">
            <v>0</v>
          </cell>
          <cell r="O204">
            <v>0</v>
          </cell>
          <cell r="P204">
            <v>0</v>
          </cell>
          <cell r="Q204">
            <v>0</v>
          </cell>
          <cell r="R204">
            <v>0</v>
          </cell>
          <cell r="T204">
            <v>0</v>
          </cell>
        </row>
        <row r="205">
          <cell r="B205">
            <v>36008</v>
          </cell>
          <cell r="C205" t="str">
            <v>Pine Lake Prep Charter</v>
          </cell>
          <cell r="D205">
            <v>6014817.0935925273</v>
          </cell>
          <cell r="E205">
            <v>6901918.5271067331</v>
          </cell>
          <cell r="F205">
            <v>87251733.359599978</v>
          </cell>
          <cell r="G205">
            <v>90249012.157932907</v>
          </cell>
          <cell r="H205">
            <v>336740.07999999996</v>
          </cell>
          <cell r="I205">
            <v>400653.79</v>
          </cell>
          <cell r="J205">
            <v>960119.05798977066</v>
          </cell>
          <cell r="K205">
            <v>1080310.3893542574</v>
          </cell>
          <cell r="L205">
            <v>336740.07999999996</v>
          </cell>
          <cell r="M205">
            <v>400653.79</v>
          </cell>
          <cell r="N205">
            <v>0</v>
          </cell>
          <cell r="O205">
            <v>0</v>
          </cell>
          <cell r="P205">
            <v>0</v>
          </cell>
          <cell r="Q205">
            <v>0</v>
          </cell>
          <cell r="R205">
            <v>0</v>
          </cell>
          <cell r="T205">
            <v>0</v>
          </cell>
        </row>
        <row r="206">
          <cell r="B206">
            <v>36009</v>
          </cell>
          <cell r="C206" t="str">
            <v>Charlotte Secondary Charter</v>
          </cell>
          <cell r="D206">
            <v>1966176.6873376211</v>
          </cell>
          <cell r="E206">
            <v>1701731.373739982</v>
          </cell>
          <cell r="F206">
            <v>27122899.102750003</v>
          </cell>
          <cell r="G206">
            <v>25786148.613891974</v>
          </cell>
          <cell r="H206">
            <v>110076.58</v>
          </cell>
          <cell r="I206">
            <v>98784.87000000001</v>
          </cell>
          <cell r="J206">
            <v>313852.22185709421</v>
          </cell>
          <cell r="K206">
            <v>266360.44394340989</v>
          </cell>
          <cell r="L206">
            <v>110076.58</v>
          </cell>
          <cell r="M206">
            <v>98784.87000000001</v>
          </cell>
          <cell r="N206">
            <v>0</v>
          </cell>
          <cell r="O206">
            <v>0</v>
          </cell>
          <cell r="P206">
            <v>0</v>
          </cell>
          <cell r="Q206">
            <v>0</v>
          </cell>
          <cell r="R206">
            <v>0</v>
          </cell>
          <cell r="T206">
            <v>0</v>
          </cell>
        </row>
        <row r="207">
          <cell r="B207">
            <v>36100</v>
          </cell>
          <cell r="C207" t="str">
            <v>Mitchell County Schools</v>
          </cell>
          <cell r="D207">
            <v>11228316.916649066</v>
          </cell>
          <cell r="E207">
            <v>11272355.97801129</v>
          </cell>
          <cell r="F207">
            <v>114527189.78119996</v>
          </cell>
          <cell r="G207">
            <v>105965622.02446994</v>
          </cell>
          <cell r="H207">
            <v>628618.34</v>
          </cell>
          <cell r="I207">
            <v>654356.05000000005</v>
          </cell>
          <cell r="J207">
            <v>1792327.3298381751</v>
          </cell>
          <cell r="K207">
            <v>1764385.2542910276</v>
          </cell>
          <cell r="L207">
            <v>628618.34</v>
          </cell>
          <cell r="M207">
            <v>654356.05000000005</v>
          </cell>
          <cell r="N207">
            <v>0</v>
          </cell>
          <cell r="O207">
            <v>0</v>
          </cell>
          <cell r="P207">
            <v>0</v>
          </cell>
          <cell r="Q207">
            <v>0</v>
          </cell>
          <cell r="R207">
            <v>0</v>
          </cell>
          <cell r="T207">
            <v>0</v>
          </cell>
        </row>
        <row r="208">
          <cell r="B208">
            <v>36102</v>
          </cell>
          <cell r="C208" t="str">
            <v>Kipp Charlotte Charter</v>
          </cell>
          <cell r="D208">
            <v>1824704.0217867708</v>
          </cell>
          <cell r="E208">
            <v>2447667.6164900563</v>
          </cell>
          <cell r="F208">
            <v>27713089.4113</v>
          </cell>
          <cell r="G208">
            <v>29173294.824065972</v>
          </cell>
          <cell r="H208">
            <v>102156.22</v>
          </cell>
          <cell r="I208">
            <v>142086.19</v>
          </cell>
          <cell r="J208">
            <v>291269.55637177429</v>
          </cell>
          <cell r="K208">
            <v>383116.77331384539</v>
          </cell>
          <cell r="L208">
            <v>102156.22</v>
          </cell>
          <cell r="M208">
            <v>142086.19</v>
          </cell>
          <cell r="N208">
            <v>0</v>
          </cell>
          <cell r="O208">
            <v>0</v>
          </cell>
          <cell r="P208">
            <v>0</v>
          </cell>
          <cell r="Q208">
            <v>0</v>
          </cell>
          <cell r="R208">
            <v>0</v>
          </cell>
          <cell r="T208">
            <v>0</v>
          </cell>
        </row>
        <row r="209">
          <cell r="B209">
            <v>36105</v>
          </cell>
          <cell r="C209" t="str">
            <v>Mayland Technical College</v>
          </cell>
          <cell r="D209">
            <v>6274334.5801438354</v>
          </cell>
          <cell r="E209">
            <v>6324078.2851828085</v>
          </cell>
          <cell r="F209">
            <v>58669980.106100015</v>
          </cell>
          <cell r="G209">
            <v>53378361.810655959</v>
          </cell>
          <cell r="H209">
            <v>351269.18999999994</v>
          </cell>
          <cell r="I209">
            <v>367110.38</v>
          </cell>
          <cell r="J209">
            <v>1001544.7041636083</v>
          </cell>
          <cell r="K209">
            <v>989864.98431423644</v>
          </cell>
          <cell r="L209">
            <v>351269.18999999994</v>
          </cell>
          <cell r="M209">
            <v>367110.38</v>
          </cell>
          <cell r="N209">
            <v>0</v>
          </cell>
          <cell r="O209">
            <v>0</v>
          </cell>
          <cell r="P209">
            <v>0</v>
          </cell>
          <cell r="Q209">
            <v>0</v>
          </cell>
          <cell r="R209">
            <v>0</v>
          </cell>
          <cell r="T209">
            <v>0</v>
          </cell>
        </row>
        <row r="210">
          <cell r="B210">
            <v>36200</v>
          </cell>
          <cell r="C210" t="str">
            <v>Montgomery County Schools</v>
          </cell>
          <cell r="D210">
            <v>22864179.837967232</v>
          </cell>
          <cell r="E210">
            <v>23109897.508345257</v>
          </cell>
          <cell r="F210">
            <v>235217459.57333708</v>
          </cell>
          <cell r="G210">
            <v>224656708.44612071</v>
          </cell>
          <cell r="H210">
            <v>1280053.18</v>
          </cell>
          <cell r="I210">
            <v>1341520.9099999999</v>
          </cell>
          <cell r="J210">
            <v>3649709.4535298869</v>
          </cell>
          <cell r="K210">
            <v>3617235.1610825337</v>
          </cell>
          <cell r="L210">
            <v>1280053.18</v>
          </cell>
          <cell r="M210">
            <v>1341520.9099999999</v>
          </cell>
          <cell r="N210">
            <v>0</v>
          </cell>
          <cell r="O210">
            <v>0</v>
          </cell>
          <cell r="P210">
            <v>0</v>
          </cell>
          <cell r="Q210">
            <v>0</v>
          </cell>
          <cell r="R210">
            <v>0</v>
          </cell>
          <cell r="T210">
            <v>0</v>
          </cell>
        </row>
        <row r="211">
          <cell r="B211">
            <v>36205</v>
          </cell>
          <cell r="C211" t="str">
            <v>Montgomery Community College</v>
          </cell>
          <cell r="D211">
            <v>3991214.7601614636</v>
          </cell>
          <cell r="E211">
            <v>4078788.3717977791</v>
          </cell>
          <cell r="F211">
            <v>41496389.026300006</v>
          </cell>
          <cell r="G211">
            <v>35794753.815738969</v>
          </cell>
          <cell r="H211">
            <v>223448.52</v>
          </cell>
          <cell r="I211">
            <v>236772.14</v>
          </cell>
          <cell r="J211">
            <v>637100.23033672874</v>
          </cell>
          <cell r="K211">
            <v>638425.01714919694</v>
          </cell>
          <cell r="L211">
            <v>223448.52</v>
          </cell>
          <cell r="M211">
            <v>236772.14</v>
          </cell>
          <cell r="N211">
            <v>0</v>
          </cell>
          <cell r="O211">
            <v>0</v>
          </cell>
          <cell r="P211">
            <v>0</v>
          </cell>
          <cell r="Q211">
            <v>0</v>
          </cell>
          <cell r="R211">
            <v>0</v>
          </cell>
          <cell r="T211">
            <v>0</v>
          </cell>
        </row>
        <row r="212">
          <cell r="B212">
            <v>36300</v>
          </cell>
          <cell r="C212" t="str">
            <v>Moore County Schools</v>
          </cell>
          <cell r="D212">
            <v>68358216.949508741</v>
          </cell>
          <cell r="E212">
            <v>69320561.544606775</v>
          </cell>
          <cell r="F212">
            <v>743835092.31826484</v>
          </cell>
          <cell r="G212">
            <v>723496251.43916392</v>
          </cell>
          <cell r="H212">
            <v>3827040.9699999993</v>
          </cell>
          <cell r="I212">
            <v>4024032.6799999997</v>
          </cell>
          <cell r="J212">
            <v>10911724.470115522</v>
          </cell>
          <cell r="K212">
            <v>10850276.272951407</v>
          </cell>
          <cell r="L212">
            <v>3827040.9699999993</v>
          </cell>
          <cell r="M212">
            <v>4024032.6799999997</v>
          </cell>
          <cell r="N212">
            <v>0</v>
          </cell>
          <cell r="O212">
            <v>0</v>
          </cell>
          <cell r="P212">
            <v>0</v>
          </cell>
          <cell r="Q212">
            <v>0</v>
          </cell>
          <cell r="R212">
            <v>0</v>
          </cell>
          <cell r="T212">
            <v>0</v>
          </cell>
        </row>
        <row r="213">
          <cell r="B213">
            <v>36301</v>
          </cell>
          <cell r="C213" t="str">
            <v>Academy Of Moore County</v>
          </cell>
          <cell r="D213">
            <v>728917.81640125369</v>
          </cell>
          <cell r="E213">
            <v>920445.37704307947</v>
          </cell>
          <cell r="F213">
            <v>9600362.6270000003</v>
          </cell>
          <cell r="G213">
            <v>11090825.921207998</v>
          </cell>
          <cell r="H213">
            <v>40808.53</v>
          </cell>
          <cell r="I213">
            <v>53431.510000000009</v>
          </cell>
          <cell r="J213">
            <v>116353.97657904963</v>
          </cell>
          <cell r="K213">
            <v>144071.05788737431</v>
          </cell>
          <cell r="L213">
            <v>40808.53</v>
          </cell>
          <cell r="M213">
            <v>53431.510000000009</v>
          </cell>
          <cell r="N213">
            <v>0</v>
          </cell>
          <cell r="O213">
            <v>0</v>
          </cell>
          <cell r="P213">
            <v>0</v>
          </cell>
          <cell r="Q213">
            <v>0</v>
          </cell>
          <cell r="R213">
            <v>0</v>
          </cell>
          <cell r="T213">
            <v>0</v>
          </cell>
        </row>
        <row r="214">
          <cell r="B214">
            <v>36302</v>
          </cell>
          <cell r="C214" t="str">
            <v>Stars Charter School</v>
          </cell>
          <cell r="D214">
            <v>1451510.1987248238</v>
          </cell>
          <cell r="E214">
            <v>1438544.1489201325</v>
          </cell>
          <cell r="F214">
            <v>18896299.531399991</v>
          </cell>
          <cell r="G214">
            <v>18052502.671578981</v>
          </cell>
          <cell r="H214">
            <v>81262.929999999993</v>
          </cell>
          <cell r="I214">
            <v>83506.949999999983</v>
          </cell>
          <cell r="J214">
            <v>231698.25166368281</v>
          </cell>
          <cell r="K214">
            <v>225165.53673006935</v>
          </cell>
          <cell r="L214">
            <v>81262.929999999993</v>
          </cell>
          <cell r="M214">
            <v>83506.949999999983</v>
          </cell>
          <cell r="N214">
            <v>0</v>
          </cell>
          <cell r="O214">
            <v>0</v>
          </cell>
          <cell r="P214">
            <v>0</v>
          </cell>
          <cell r="Q214">
            <v>0</v>
          </cell>
          <cell r="R214">
            <v>0</v>
          </cell>
          <cell r="T214">
            <v>0</v>
          </cell>
        </row>
        <row r="215">
          <cell r="B215">
            <v>36305</v>
          </cell>
          <cell r="C215" t="str">
            <v>Sandhills Community College</v>
          </cell>
          <cell r="D215">
            <v>15238962.742976651</v>
          </cell>
          <cell r="E215">
            <v>15288741.708445018</v>
          </cell>
          <cell r="F215">
            <v>149767204.85058302</v>
          </cell>
          <cell r="G215">
            <v>126803019.13250092</v>
          </cell>
          <cell r="H215">
            <v>853154.71000000008</v>
          </cell>
          <cell r="I215">
            <v>887505.74</v>
          </cell>
          <cell r="J215">
            <v>2432529.2566442825</v>
          </cell>
          <cell r="K215">
            <v>2393042.810186666</v>
          </cell>
          <cell r="L215">
            <v>853154.71000000008</v>
          </cell>
          <cell r="M215">
            <v>887505.74</v>
          </cell>
          <cell r="N215">
            <v>0</v>
          </cell>
          <cell r="O215">
            <v>0</v>
          </cell>
          <cell r="P215">
            <v>0</v>
          </cell>
          <cell r="Q215">
            <v>0</v>
          </cell>
          <cell r="R215">
            <v>0</v>
          </cell>
          <cell r="T215">
            <v>0</v>
          </cell>
        </row>
        <row r="216">
          <cell r="B216">
            <v>36310</v>
          </cell>
          <cell r="C216" t="str">
            <v>Fernleaf Community Charter</v>
          </cell>
          <cell r="D216">
            <v>0</v>
          </cell>
          <cell r="E216">
            <v>495636.61170164373</v>
          </cell>
          <cell r="F216" t="str">
            <v xml:space="preserve"> </v>
          </cell>
          <cell r="G216">
            <v>3833983</v>
          </cell>
          <cell r="H216">
            <v>0</v>
          </cell>
          <cell r="I216">
            <v>28771.519999999997</v>
          </cell>
          <cell r="J216">
            <v>0</v>
          </cell>
          <cell r="K216">
            <v>77578.629603163878</v>
          </cell>
          <cell r="L216">
            <v>0</v>
          </cell>
          <cell r="M216">
            <v>28771.519999999997</v>
          </cell>
          <cell r="N216">
            <v>0</v>
          </cell>
          <cell r="O216">
            <v>0</v>
          </cell>
          <cell r="P216">
            <v>0</v>
          </cell>
          <cell r="Q216">
            <v>0</v>
          </cell>
          <cell r="R216">
            <v>0</v>
          </cell>
          <cell r="T216">
            <v>0</v>
          </cell>
        </row>
        <row r="217">
          <cell r="B217">
            <v>36400</v>
          </cell>
          <cell r="C217" t="str">
            <v>Nash-Rocky Mount Schools</v>
          </cell>
          <cell r="D217">
            <v>77238322.251910955</v>
          </cell>
          <cell r="E217">
            <v>81571094.365375474</v>
          </cell>
          <cell r="F217">
            <v>798178934.62570596</v>
          </cell>
          <cell r="G217">
            <v>796964765.53256309</v>
          </cell>
          <cell r="H217">
            <v>4324194.4699999988</v>
          </cell>
          <cell r="I217">
            <v>4735171.5299999984</v>
          </cell>
          <cell r="J217">
            <v>12329217.006484572</v>
          </cell>
          <cell r="K217">
            <v>12767768.899012521</v>
          </cell>
          <cell r="L217">
            <v>4324194.4699999988</v>
          </cell>
          <cell r="M217">
            <v>4735171.5299999984</v>
          </cell>
          <cell r="N217">
            <v>0</v>
          </cell>
          <cell r="O217">
            <v>0</v>
          </cell>
          <cell r="P217">
            <v>0</v>
          </cell>
          <cell r="Q217">
            <v>0</v>
          </cell>
          <cell r="R217">
            <v>0</v>
          </cell>
          <cell r="T217">
            <v>0</v>
          </cell>
        </row>
        <row r="218">
          <cell r="B218">
            <v>36405</v>
          </cell>
          <cell r="C218" t="str">
            <v>Nash Technical College</v>
          </cell>
          <cell r="D218">
            <v>13046858.76210946</v>
          </cell>
          <cell r="E218">
            <v>13374821.715697886</v>
          </cell>
          <cell r="F218">
            <v>135739117.66581658</v>
          </cell>
          <cell r="G218">
            <v>123206476.75766686</v>
          </cell>
          <cell r="H218">
            <v>730429.57000000007</v>
          </cell>
          <cell r="I218">
            <v>776403.40000000014</v>
          </cell>
          <cell r="J218">
            <v>2082613.2448393831</v>
          </cell>
          <cell r="K218">
            <v>2093469.9241206963</v>
          </cell>
          <cell r="L218">
            <v>730429.57000000007</v>
          </cell>
          <cell r="M218">
            <v>776403.40000000014</v>
          </cell>
          <cell r="N218">
            <v>0</v>
          </cell>
          <cell r="O218">
            <v>0</v>
          </cell>
          <cell r="P218">
            <v>0</v>
          </cell>
          <cell r="Q218">
            <v>0</v>
          </cell>
          <cell r="R218">
            <v>0</v>
          </cell>
          <cell r="T218">
            <v>0</v>
          </cell>
        </row>
        <row r="219">
          <cell r="B219">
            <v>36500</v>
          </cell>
          <cell r="C219" t="str">
            <v>New Hanover County Schools</v>
          </cell>
          <cell r="D219">
            <v>141325639.44247013</v>
          </cell>
          <cell r="E219">
            <v>150756934.11205006</v>
          </cell>
          <cell r="F219">
            <v>1576913735.8970599</v>
          </cell>
          <cell r="G219">
            <v>1542361988.9778728</v>
          </cell>
          <cell r="H219">
            <v>7912128.7299999995</v>
          </cell>
          <cell r="I219">
            <v>8751383.6600000001</v>
          </cell>
          <cell r="J219">
            <v>22559196.347941123</v>
          </cell>
          <cell r="K219">
            <v>23596958.084742159</v>
          </cell>
          <cell r="L219">
            <v>7912128.7299999995</v>
          </cell>
          <cell r="M219">
            <v>8751383.6600000001</v>
          </cell>
          <cell r="N219">
            <v>0</v>
          </cell>
          <cell r="O219">
            <v>0</v>
          </cell>
          <cell r="P219">
            <v>0</v>
          </cell>
          <cell r="Q219">
            <v>0</v>
          </cell>
          <cell r="R219">
            <v>0</v>
          </cell>
          <cell r="T219">
            <v>0</v>
          </cell>
        </row>
        <row r="220">
          <cell r="B220">
            <v>36501</v>
          </cell>
          <cell r="C220" t="str">
            <v>Cape Fear Center For Inquiry</v>
          </cell>
          <cell r="D220">
            <v>1520588.7687104549</v>
          </cell>
          <cell r="E220">
            <v>1716039.8207625716</v>
          </cell>
          <cell r="F220">
            <v>18846349.271299999</v>
          </cell>
          <cell r="G220">
            <v>19152611.798280988</v>
          </cell>
          <cell r="H220">
            <v>85130.3</v>
          </cell>
          <cell r="I220">
            <v>99615.47</v>
          </cell>
          <cell r="J220">
            <v>242724.96295180125</v>
          </cell>
          <cell r="K220">
            <v>268600.04789024295</v>
          </cell>
          <cell r="L220">
            <v>85130.3</v>
          </cell>
          <cell r="M220">
            <v>99615.47</v>
          </cell>
          <cell r="N220">
            <v>0</v>
          </cell>
          <cell r="O220">
            <v>0</v>
          </cell>
          <cell r="P220">
            <v>0</v>
          </cell>
          <cell r="Q220">
            <v>0</v>
          </cell>
          <cell r="R220">
            <v>0</v>
          </cell>
          <cell r="T220">
            <v>0</v>
          </cell>
        </row>
        <row r="221">
          <cell r="B221">
            <v>36502</v>
          </cell>
          <cell r="C221" t="str">
            <v>Wilmington Preparatory Academy</v>
          </cell>
          <cell r="D221">
            <v>568128.75807196216</v>
          </cell>
          <cell r="E221">
            <v>614148.31384314189</v>
          </cell>
          <cell r="F221">
            <v>7778712.3083000015</v>
          </cell>
          <cell r="G221">
            <v>7035695.4420809932</v>
          </cell>
          <cell r="H221">
            <v>31806.739999999994</v>
          </cell>
          <cell r="I221">
            <v>35651.079999999994</v>
          </cell>
          <cell r="J221">
            <v>90687.919437821474</v>
          </cell>
          <cell r="K221">
            <v>96128.460723408527</v>
          </cell>
          <cell r="L221">
            <v>31806.739999999994</v>
          </cell>
          <cell r="M221">
            <v>35651.079999999994</v>
          </cell>
          <cell r="N221">
            <v>0</v>
          </cell>
          <cell r="O221">
            <v>0</v>
          </cell>
          <cell r="P221">
            <v>0</v>
          </cell>
          <cell r="Q221">
            <v>0</v>
          </cell>
          <cell r="R221">
            <v>0</v>
          </cell>
          <cell r="T221">
            <v>0</v>
          </cell>
        </row>
        <row r="222">
          <cell r="B222">
            <v>36505</v>
          </cell>
          <cell r="C222" t="str">
            <v>Cape Fear Community College</v>
          </cell>
          <cell r="D222">
            <v>31063661.96760349</v>
          </cell>
          <cell r="E222">
            <v>32449839.317646835</v>
          </cell>
          <cell r="F222">
            <v>314693107.06327885</v>
          </cell>
          <cell r="G222">
            <v>291502967.45891494</v>
          </cell>
          <cell r="H222">
            <v>1739101.93</v>
          </cell>
          <cell r="I222">
            <v>1883701.0399999996</v>
          </cell>
          <cell r="J222">
            <v>4958557.0769591555</v>
          </cell>
          <cell r="K222">
            <v>5079152.7616634276</v>
          </cell>
          <cell r="L222">
            <v>1739101.93</v>
          </cell>
          <cell r="M222">
            <v>1883701.0399999996</v>
          </cell>
          <cell r="N222">
            <v>0</v>
          </cell>
          <cell r="O222">
            <v>0</v>
          </cell>
          <cell r="P222">
            <v>0</v>
          </cell>
          <cell r="Q222">
            <v>0</v>
          </cell>
          <cell r="R222">
            <v>0</v>
          </cell>
          <cell r="T222">
            <v>0</v>
          </cell>
        </row>
        <row r="223">
          <cell r="B223">
            <v>36600</v>
          </cell>
          <cell r="C223" t="str">
            <v>Northampton County Schools</v>
          </cell>
          <cell r="D223">
            <v>11983836.994183002</v>
          </cell>
          <cell r="E223">
            <v>12437386.048347268</v>
          </cell>
          <cell r="F223">
            <v>116482565.12861156</v>
          </cell>
          <cell r="G223">
            <v>107714503.50018692</v>
          </cell>
          <cell r="H223">
            <v>670916.19999999995</v>
          </cell>
          <cell r="I223">
            <v>721985.61</v>
          </cell>
          <cell r="J223">
            <v>1912927.7095084039</v>
          </cell>
          <cell r="K223">
            <v>1946739.4915876647</v>
          </cell>
          <cell r="L223">
            <v>670916.19999999995</v>
          </cell>
          <cell r="M223">
            <v>721985.61</v>
          </cell>
          <cell r="N223">
            <v>0</v>
          </cell>
          <cell r="O223">
            <v>0</v>
          </cell>
          <cell r="P223">
            <v>0</v>
          </cell>
          <cell r="Q223">
            <v>0</v>
          </cell>
          <cell r="R223">
            <v>0</v>
          </cell>
          <cell r="T223">
            <v>0</v>
          </cell>
        </row>
        <row r="224">
          <cell r="B224">
            <v>36601</v>
          </cell>
          <cell r="C224" t="str">
            <v>Gaston College Preparatory Charter</v>
          </cell>
          <cell r="D224">
            <v>4720999.2358727138</v>
          </cell>
          <cell r="E224">
            <v>5316972.7461997224</v>
          </cell>
          <cell r="F224">
            <v>62609065.780770883</v>
          </cell>
          <cell r="G224">
            <v>66010032.646546975</v>
          </cell>
          <cell r="H224">
            <v>264305.57</v>
          </cell>
          <cell r="I224">
            <v>308648.28000000003</v>
          </cell>
          <cell r="J224">
            <v>753592.54796711286</v>
          </cell>
          <cell r="K224">
            <v>832229.60037473228</v>
          </cell>
          <cell r="L224">
            <v>264305.57</v>
          </cell>
          <cell r="M224">
            <v>308648.28000000003</v>
          </cell>
          <cell r="N224">
            <v>0</v>
          </cell>
          <cell r="O224">
            <v>0</v>
          </cell>
          <cell r="P224">
            <v>0</v>
          </cell>
          <cell r="Q224">
            <v>0</v>
          </cell>
          <cell r="R224">
            <v>0</v>
          </cell>
          <cell r="T224">
            <v>0</v>
          </cell>
        </row>
        <row r="225">
          <cell r="B225">
            <v>36700</v>
          </cell>
          <cell r="C225" t="str">
            <v>Onslow County Schools</v>
          </cell>
          <cell r="D225">
            <v>120048603.05695614</v>
          </cell>
          <cell r="E225">
            <v>125139069.89083733</v>
          </cell>
          <cell r="F225">
            <v>1363004321.263164</v>
          </cell>
          <cell r="G225">
            <v>1301036489.7279294</v>
          </cell>
          <cell r="H225">
            <v>6720931.9200000009</v>
          </cell>
          <cell r="I225">
            <v>7264276.2199999988</v>
          </cell>
          <cell r="J225">
            <v>19162835.691681795</v>
          </cell>
          <cell r="K225">
            <v>19587167.942689553</v>
          </cell>
          <cell r="L225">
            <v>6720931.9200000009</v>
          </cell>
          <cell r="M225">
            <v>7264276.2199999988</v>
          </cell>
          <cell r="N225">
            <v>0</v>
          </cell>
          <cell r="O225">
            <v>0</v>
          </cell>
          <cell r="P225">
            <v>0</v>
          </cell>
          <cell r="Q225">
            <v>0</v>
          </cell>
          <cell r="R225">
            <v>0</v>
          </cell>
          <cell r="T225">
            <v>0</v>
          </cell>
        </row>
        <row r="226">
          <cell r="B226">
            <v>36701</v>
          </cell>
          <cell r="C226" t="str">
            <v>Zeca School Of The Arts And Technology</v>
          </cell>
          <cell r="D226">
            <v>479439.6098413681</v>
          </cell>
          <cell r="E226">
            <v>346673.03384286567</v>
          </cell>
          <cell r="F226">
            <v>6984671.1623</v>
          </cell>
          <cell r="G226">
            <v>4866683.7611379996</v>
          </cell>
          <cell r="H226">
            <v>26841.470000000005</v>
          </cell>
          <cell r="I226">
            <v>20124.239999999998</v>
          </cell>
          <cell r="J226">
            <v>76530.856948958084</v>
          </cell>
          <cell r="K226">
            <v>54262.373381912897</v>
          </cell>
          <cell r="L226">
            <v>26841.470000000005</v>
          </cell>
          <cell r="M226">
            <v>20124.239999999998</v>
          </cell>
          <cell r="N226">
            <v>0</v>
          </cell>
          <cell r="O226">
            <v>0</v>
          </cell>
          <cell r="P226">
            <v>0</v>
          </cell>
          <cell r="Q226">
            <v>0</v>
          </cell>
          <cell r="R226">
            <v>0</v>
          </cell>
          <cell r="T226">
            <v>0</v>
          </cell>
        </row>
        <row r="227">
          <cell r="B227">
            <v>36705</v>
          </cell>
          <cell r="C227" t="str">
            <v>Coastal Carolina Community College</v>
          </cell>
          <cell r="D227">
            <v>14761673.169844767</v>
          </cell>
          <cell r="E227">
            <v>15884719.190354742</v>
          </cell>
          <cell r="F227">
            <v>158358736.23645002</v>
          </cell>
          <cell r="G227">
            <v>139912200.92574275</v>
          </cell>
          <cell r="H227">
            <v>826433.60999999987</v>
          </cell>
          <cell r="I227">
            <v>922102.01000000013</v>
          </cell>
          <cell r="J227">
            <v>2356341.6006918023</v>
          </cell>
          <cell r="K227">
            <v>2486327.1141087757</v>
          </cell>
          <cell r="L227">
            <v>826433.60999999987</v>
          </cell>
          <cell r="M227">
            <v>922102.01000000013</v>
          </cell>
          <cell r="N227">
            <v>0</v>
          </cell>
          <cell r="O227">
            <v>0</v>
          </cell>
          <cell r="P227">
            <v>0</v>
          </cell>
          <cell r="Q227">
            <v>0</v>
          </cell>
          <cell r="R227">
            <v>0</v>
          </cell>
          <cell r="T227">
            <v>0</v>
          </cell>
        </row>
        <row r="228">
          <cell r="B228">
            <v>36800</v>
          </cell>
          <cell r="C228" t="str">
            <v>Orange County Schools</v>
          </cell>
          <cell r="D228">
            <v>47161138.459053196</v>
          </cell>
          <cell r="E228">
            <v>50305607.895401858</v>
          </cell>
          <cell r="F228">
            <v>515808782.89304972</v>
          </cell>
          <cell r="G228">
            <v>501232894.45399964</v>
          </cell>
          <cell r="H228">
            <v>2640320.61</v>
          </cell>
          <cell r="I228">
            <v>2920221.73</v>
          </cell>
          <cell r="J228">
            <v>7528127.1444259826</v>
          </cell>
          <cell r="K228">
            <v>7873994.8376304219</v>
          </cell>
          <cell r="L228">
            <v>2640320.61</v>
          </cell>
          <cell r="M228">
            <v>2920221.73</v>
          </cell>
          <cell r="N228">
            <v>0</v>
          </cell>
          <cell r="O228">
            <v>0</v>
          </cell>
          <cell r="P228">
            <v>0</v>
          </cell>
          <cell r="Q228">
            <v>0</v>
          </cell>
          <cell r="R228">
            <v>0</v>
          </cell>
          <cell r="T228">
            <v>0</v>
          </cell>
        </row>
        <row r="229">
          <cell r="B229">
            <v>36802</v>
          </cell>
          <cell r="C229" t="str">
            <v>Orange Charter School</v>
          </cell>
          <cell r="D229">
            <v>978106.30296921555</v>
          </cell>
          <cell r="E229">
            <v>1396431.0439192008</v>
          </cell>
          <cell r="F229">
            <v>13835151.160499997</v>
          </cell>
          <cell r="G229">
            <v>17711342.233002979</v>
          </cell>
          <cell r="H229">
            <v>54759.369999999995</v>
          </cell>
          <cell r="I229">
            <v>81062.3</v>
          </cell>
          <cell r="J229">
            <v>156130.84946856732</v>
          </cell>
          <cell r="K229">
            <v>218573.85867971354</v>
          </cell>
          <cell r="L229">
            <v>54759.369999999995</v>
          </cell>
          <cell r="M229">
            <v>81062.3</v>
          </cell>
          <cell r="N229">
            <v>0</v>
          </cell>
          <cell r="O229">
            <v>0</v>
          </cell>
          <cell r="P229">
            <v>0</v>
          </cell>
          <cell r="Q229">
            <v>0</v>
          </cell>
          <cell r="R229">
            <v>0</v>
          </cell>
          <cell r="T229">
            <v>0</v>
          </cell>
        </row>
        <row r="230">
          <cell r="B230">
            <v>36810</v>
          </cell>
          <cell r="C230" t="str">
            <v>Chapel Hill - Carboro City Schools</v>
          </cell>
          <cell r="D230">
            <v>86451538.920144767</v>
          </cell>
          <cell r="E230">
            <v>90058782.96810396</v>
          </cell>
          <cell r="F230">
            <v>1009278391.727854</v>
          </cell>
          <cell r="G230">
            <v>949490652.13117385</v>
          </cell>
          <cell r="H230">
            <v>4839997.24</v>
          </cell>
          <cell r="I230">
            <v>5227878.6800000006</v>
          </cell>
          <cell r="J230">
            <v>13799882.659474012</v>
          </cell>
          <cell r="K230">
            <v>14096289.09859463</v>
          </cell>
          <cell r="L230">
            <v>4839997.24</v>
          </cell>
          <cell r="M230">
            <v>5227878.6800000006</v>
          </cell>
          <cell r="N230">
            <v>0</v>
          </cell>
          <cell r="O230">
            <v>0</v>
          </cell>
          <cell r="P230">
            <v>0</v>
          </cell>
          <cell r="Q230">
            <v>0</v>
          </cell>
          <cell r="R230">
            <v>0</v>
          </cell>
          <cell r="T230">
            <v>0</v>
          </cell>
        </row>
        <row r="231">
          <cell r="B231">
            <v>36900</v>
          </cell>
          <cell r="C231" t="str">
            <v>Pamlico County Schools</v>
          </cell>
          <cell r="D231">
            <v>9056109.3044011164</v>
          </cell>
          <cell r="E231">
            <v>9271625.0902258474</v>
          </cell>
          <cell r="F231">
            <v>96356129.171299979</v>
          </cell>
          <cell r="G231">
            <v>92701481.320374876</v>
          </cell>
          <cell r="H231">
            <v>507007.10000000003</v>
          </cell>
          <cell r="I231">
            <v>538214.36999999988</v>
          </cell>
          <cell r="J231">
            <v>1445587.2887068433</v>
          </cell>
          <cell r="K231">
            <v>1451224.4489457</v>
          </cell>
          <cell r="L231">
            <v>507007.10000000003</v>
          </cell>
          <cell r="M231">
            <v>538214.36999999988</v>
          </cell>
          <cell r="N231">
            <v>0</v>
          </cell>
          <cell r="O231">
            <v>0</v>
          </cell>
          <cell r="P231">
            <v>0</v>
          </cell>
          <cell r="Q231">
            <v>0</v>
          </cell>
          <cell r="R231">
            <v>0</v>
          </cell>
          <cell r="T231">
            <v>0</v>
          </cell>
        </row>
        <row r="232">
          <cell r="B232">
            <v>36901</v>
          </cell>
          <cell r="C232" t="str">
            <v>Arapahoe Charter School</v>
          </cell>
          <cell r="D232">
            <v>2979048.3176238076</v>
          </cell>
          <cell r="E232">
            <v>3177108.1457614149</v>
          </cell>
          <cell r="F232">
            <v>31532940.005000003</v>
          </cell>
          <cell r="G232">
            <v>31549565.23931798</v>
          </cell>
          <cell r="H232">
            <v>166782.29</v>
          </cell>
          <cell r="I232">
            <v>184429.94</v>
          </cell>
          <cell r="J232">
            <v>475532.50912150636</v>
          </cell>
          <cell r="K232">
            <v>497291.14078761701</v>
          </cell>
          <cell r="L232">
            <v>166782.29</v>
          </cell>
          <cell r="M232">
            <v>184429.94</v>
          </cell>
          <cell r="N232">
            <v>0</v>
          </cell>
          <cell r="O232">
            <v>0</v>
          </cell>
          <cell r="P232">
            <v>0</v>
          </cell>
          <cell r="Q232">
            <v>0</v>
          </cell>
          <cell r="R232">
            <v>0</v>
          </cell>
          <cell r="T232">
            <v>0</v>
          </cell>
        </row>
        <row r="233">
          <cell r="B233">
            <v>36905</v>
          </cell>
          <cell r="C233" t="str">
            <v>Pamlico Community College</v>
          </cell>
          <cell r="D233">
            <v>3274361.7630293239</v>
          </cell>
          <cell r="E233">
            <v>3577401.5077290018</v>
          </cell>
          <cell r="F233">
            <v>28863283.236099988</v>
          </cell>
          <cell r="G233">
            <v>28647119.310463987</v>
          </cell>
          <cell r="H233">
            <v>183315.44</v>
          </cell>
          <cell r="I233">
            <v>207666.81999999998</v>
          </cell>
          <cell r="J233">
            <v>522672.1083150552</v>
          </cell>
          <cell r="K233">
            <v>559946.33963193127</v>
          </cell>
          <cell r="L233">
            <v>183315.44</v>
          </cell>
          <cell r="M233">
            <v>207666.81999999998</v>
          </cell>
          <cell r="N233">
            <v>0</v>
          </cell>
          <cell r="O233">
            <v>0</v>
          </cell>
          <cell r="P233">
            <v>0</v>
          </cell>
          <cell r="Q233">
            <v>0</v>
          </cell>
          <cell r="R233">
            <v>0</v>
          </cell>
          <cell r="T233">
            <v>0</v>
          </cell>
        </row>
        <row r="234">
          <cell r="B234">
            <v>37000</v>
          </cell>
          <cell r="C234" t="str">
            <v>Elizabeth City And Pasquotank County Schools</v>
          </cell>
          <cell r="D234">
            <v>30964110.284484569</v>
          </cell>
          <cell r="E234">
            <v>30658387.124872584</v>
          </cell>
          <cell r="F234">
            <v>332757912.24252808</v>
          </cell>
          <cell r="G234">
            <v>308087008.41017854</v>
          </cell>
          <cell r="H234">
            <v>1733528.52</v>
          </cell>
          <cell r="I234">
            <v>1779707.9100000001</v>
          </cell>
          <cell r="J234">
            <v>4942666.0753326472</v>
          </cell>
          <cell r="K234">
            <v>4798748.9278185833</v>
          </cell>
          <cell r="L234">
            <v>1733528.52</v>
          </cell>
          <cell r="M234">
            <v>1779707.9100000001</v>
          </cell>
          <cell r="N234">
            <v>0</v>
          </cell>
          <cell r="O234">
            <v>0</v>
          </cell>
          <cell r="P234">
            <v>0</v>
          </cell>
          <cell r="Q234">
            <v>0</v>
          </cell>
          <cell r="R234">
            <v>0</v>
          </cell>
          <cell r="T234">
            <v>0</v>
          </cell>
        </row>
        <row r="235">
          <cell r="B235">
            <v>37001</v>
          </cell>
          <cell r="C235" t="str">
            <v>N.E. ACADEMY OF AEROSPACE &amp; ADV.TECH</v>
          </cell>
          <cell r="D235">
            <v>525350.40451719856</v>
          </cell>
          <cell r="E235">
            <v>1033474.7010664229</v>
          </cell>
          <cell r="F235">
            <v>5375081.3422999987</v>
          </cell>
          <cell r="G235">
            <v>12119478.629130986</v>
          </cell>
          <cell r="H235">
            <v>29411.79</v>
          </cell>
          <cell r="I235">
            <v>59992.82</v>
          </cell>
          <cell r="J235">
            <v>83859.397160542823</v>
          </cell>
          <cell r="K235">
            <v>161762.76962876073</v>
          </cell>
          <cell r="L235">
            <v>29411.79</v>
          </cell>
          <cell r="M235">
            <v>59992.82</v>
          </cell>
          <cell r="N235">
            <v>0</v>
          </cell>
          <cell r="O235">
            <v>0</v>
          </cell>
          <cell r="P235">
            <v>0</v>
          </cell>
          <cell r="Q235">
            <v>0</v>
          </cell>
          <cell r="R235">
            <v>0</v>
          </cell>
          <cell r="T235">
            <v>0</v>
          </cell>
        </row>
        <row r="236">
          <cell r="B236">
            <v>37005</v>
          </cell>
          <cell r="C236" t="str">
            <v>College Of The Albemarle</v>
          </cell>
          <cell r="D236">
            <v>8273665.2729444532</v>
          </cell>
          <cell r="E236">
            <v>8461652.0870597586</v>
          </cell>
          <cell r="F236">
            <v>78274982.212499976</v>
          </cell>
          <cell r="G236">
            <v>69477270.843236879</v>
          </cell>
          <cell r="H236">
            <v>463201.9</v>
          </cell>
          <cell r="I236">
            <v>491195.74000000005</v>
          </cell>
          <cell r="J236">
            <v>1320689.1555263395</v>
          </cell>
          <cell r="K236">
            <v>1324444.880774877</v>
          </cell>
          <cell r="L236">
            <v>463201.9</v>
          </cell>
          <cell r="M236">
            <v>491195.74000000005</v>
          </cell>
          <cell r="N236">
            <v>0</v>
          </cell>
          <cell r="O236">
            <v>0</v>
          </cell>
          <cell r="P236">
            <v>0</v>
          </cell>
          <cell r="Q236">
            <v>0</v>
          </cell>
          <cell r="R236">
            <v>0</v>
          </cell>
          <cell r="T236">
            <v>0</v>
          </cell>
        </row>
        <row r="237">
          <cell r="B237">
            <v>37100</v>
          </cell>
          <cell r="C237" t="str">
            <v>Pender County Schools</v>
          </cell>
          <cell r="D237">
            <v>41739002.7318248</v>
          </cell>
          <cell r="E237">
            <v>44047773.275460571</v>
          </cell>
          <cell r="F237">
            <v>469086413.25363415</v>
          </cell>
          <cell r="G237">
            <v>459404254.3984701</v>
          </cell>
          <cell r="H237">
            <v>2336761.85</v>
          </cell>
          <cell r="I237">
            <v>2556956.77</v>
          </cell>
          <cell r="J237">
            <v>6662615.2318085637</v>
          </cell>
          <cell r="K237">
            <v>6894498.5239268653</v>
          </cell>
          <cell r="L237">
            <v>2336761.85</v>
          </cell>
          <cell r="M237">
            <v>2556956.77</v>
          </cell>
          <cell r="N237">
            <v>0</v>
          </cell>
          <cell r="O237">
            <v>0</v>
          </cell>
          <cell r="P237">
            <v>0</v>
          </cell>
          <cell r="Q237">
            <v>0</v>
          </cell>
          <cell r="R237">
            <v>0</v>
          </cell>
          <cell r="T237">
            <v>0</v>
          </cell>
        </row>
        <row r="238">
          <cell r="B238">
            <v>37200</v>
          </cell>
          <cell r="C238" t="str">
            <v>Perquimans County Schools</v>
          </cell>
          <cell r="D238">
            <v>10138785.054985629</v>
          </cell>
          <cell r="E238">
            <v>10182890.563182885</v>
          </cell>
          <cell r="F238">
            <v>106077821.91629998</v>
          </cell>
          <cell r="G238">
            <v>103116025.23351993</v>
          </cell>
          <cell r="H238">
            <v>567620.79999999993</v>
          </cell>
          <cell r="I238">
            <v>591112.99</v>
          </cell>
          <cell r="J238">
            <v>1618410.1036960022</v>
          </cell>
          <cell r="K238">
            <v>1593858.6388494147</v>
          </cell>
          <cell r="L238">
            <v>567620.79999999993</v>
          </cell>
          <cell r="M238">
            <v>591112.99</v>
          </cell>
          <cell r="N238">
            <v>0</v>
          </cell>
          <cell r="O238">
            <v>0</v>
          </cell>
          <cell r="P238">
            <v>0</v>
          </cell>
          <cell r="Q238">
            <v>0</v>
          </cell>
          <cell r="R238">
            <v>0</v>
          </cell>
          <cell r="T238">
            <v>0</v>
          </cell>
        </row>
        <row r="239">
          <cell r="B239">
            <v>37300</v>
          </cell>
          <cell r="C239" t="str">
            <v>Person County Schools</v>
          </cell>
          <cell r="D239">
            <v>25362369.060684435</v>
          </cell>
          <cell r="E239">
            <v>26044671.965837184</v>
          </cell>
          <cell r="F239">
            <v>278889167.66180271</v>
          </cell>
          <cell r="G239">
            <v>272406630.49796879</v>
          </cell>
          <cell r="H239">
            <v>1419914.53</v>
          </cell>
          <cell r="I239">
            <v>1511883.4700000002</v>
          </cell>
          <cell r="J239">
            <v>4048484.5194833605</v>
          </cell>
          <cell r="K239">
            <v>4076595.4569753748</v>
          </cell>
          <cell r="L239">
            <v>1419914.53</v>
          </cell>
          <cell r="M239">
            <v>1511883.4700000002</v>
          </cell>
          <cell r="N239">
            <v>0</v>
          </cell>
          <cell r="O239">
            <v>0</v>
          </cell>
          <cell r="P239">
            <v>0</v>
          </cell>
          <cell r="Q239">
            <v>0</v>
          </cell>
          <cell r="R239">
            <v>0</v>
          </cell>
          <cell r="T239">
            <v>0</v>
          </cell>
        </row>
        <row r="240">
          <cell r="B240">
            <v>37301</v>
          </cell>
          <cell r="C240" t="str">
            <v>Roxboro Community School</v>
          </cell>
          <cell r="D240">
            <v>2567657.7179447347</v>
          </cell>
          <cell r="E240">
            <v>2845826.425519323</v>
          </cell>
          <cell r="F240">
            <v>30536191.651600003</v>
          </cell>
          <cell r="G240">
            <v>31030166.309841964</v>
          </cell>
          <cell r="H240">
            <v>143750.54999999999</v>
          </cell>
          <cell r="I240">
            <v>165199.15999999997</v>
          </cell>
          <cell r="J240">
            <v>409864.01930982328</v>
          </cell>
          <cell r="K240">
            <v>445437.86509693629</v>
          </cell>
          <cell r="L240">
            <v>143750.54999999999</v>
          </cell>
          <cell r="M240">
            <v>165199.15999999997</v>
          </cell>
          <cell r="N240">
            <v>0</v>
          </cell>
          <cell r="O240">
            <v>0</v>
          </cell>
          <cell r="P240">
            <v>0</v>
          </cell>
          <cell r="Q240">
            <v>0</v>
          </cell>
          <cell r="R240">
            <v>0</v>
          </cell>
          <cell r="T240">
            <v>0</v>
          </cell>
        </row>
        <row r="241">
          <cell r="B241">
            <v>37305</v>
          </cell>
          <cell r="C241" t="str">
            <v>Piedmont Community College</v>
          </cell>
          <cell r="D241">
            <v>9038855.2464110572</v>
          </cell>
          <cell r="E241">
            <v>8994305.3023758288</v>
          </cell>
          <cell r="F241">
            <v>81814079.883749932</v>
          </cell>
          <cell r="G241">
            <v>65074501.857927896</v>
          </cell>
          <cell r="H241">
            <v>506041.13</v>
          </cell>
          <cell r="I241">
            <v>522116.06000000011</v>
          </cell>
          <cell r="J241">
            <v>1442833.0985716912</v>
          </cell>
          <cell r="K241">
            <v>1407817.4677112401</v>
          </cell>
          <cell r="L241">
            <v>506041.13</v>
          </cell>
          <cell r="M241">
            <v>522116.06000000011</v>
          </cell>
          <cell r="N241">
            <v>0</v>
          </cell>
          <cell r="O241">
            <v>0</v>
          </cell>
          <cell r="P241">
            <v>0</v>
          </cell>
          <cell r="Q241">
            <v>0</v>
          </cell>
          <cell r="R241">
            <v>0</v>
          </cell>
          <cell r="T241">
            <v>0</v>
          </cell>
        </row>
        <row r="242">
          <cell r="B242">
            <v>37400</v>
          </cell>
          <cell r="C242" t="str">
            <v>Pitt County Schools</v>
          </cell>
          <cell r="D242">
            <v>116972008.94740286</v>
          </cell>
          <cell r="E242">
            <v>119690393.45399933</v>
          </cell>
          <cell r="F242">
            <v>1375046115.4647663</v>
          </cell>
          <cell r="G242">
            <v>1293479586.9386725</v>
          </cell>
          <cell r="H242">
            <v>6548688.5199999996</v>
          </cell>
          <cell r="I242">
            <v>6947982.5899999989</v>
          </cell>
          <cell r="J242">
            <v>18671732.37260865</v>
          </cell>
          <cell r="K242">
            <v>18734323.658911355</v>
          </cell>
          <cell r="L242">
            <v>6548688.5199999996</v>
          </cell>
          <cell r="M242">
            <v>6947982.5899999989</v>
          </cell>
          <cell r="N242">
            <v>0</v>
          </cell>
          <cell r="O242">
            <v>0</v>
          </cell>
          <cell r="P242">
            <v>0</v>
          </cell>
          <cell r="Q242">
            <v>0</v>
          </cell>
          <cell r="R242">
            <v>0</v>
          </cell>
          <cell r="T242">
            <v>0</v>
          </cell>
        </row>
        <row r="243">
          <cell r="B243">
            <v>37405</v>
          </cell>
          <cell r="C243" t="str">
            <v>Pitt Community College</v>
          </cell>
          <cell r="D243">
            <v>27665803.396327414</v>
          </cell>
          <cell r="E243">
            <v>29111928.241287407</v>
          </cell>
          <cell r="F243">
            <v>305333633.06653422</v>
          </cell>
          <cell r="G243">
            <v>271266907.47741783</v>
          </cell>
          <cell r="H243">
            <v>1548872.51</v>
          </cell>
          <cell r="I243">
            <v>1689936.5499999998</v>
          </cell>
          <cell r="J243">
            <v>4416171.7109749811</v>
          </cell>
          <cell r="K243">
            <v>4556692.2312515508</v>
          </cell>
          <cell r="L243">
            <v>1548872.51</v>
          </cell>
          <cell r="M243">
            <v>1689936.5499999998</v>
          </cell>
          <cell r="N243">
            <v>0</v>
          </cell>
          <cell r="O243">
            <v>0</v>
          </cell>
          <cell r="P243">
            <v>0</v>
          </cell>
          <cell r="Q243">
            <v>0</v>
          </cell>
          <cell r="R243">
            <v>0</v>
          </cell>
          <cell r="T243">
            <v>0</v>
          </cell>
        </row>
        <row r="244">
          <cell r="B244">
            <v>37500</v>
          </cell>
          <cell r="C244" t="str">
            <v>Polk County Schools</v>
          </cell>
          <cell r="D244">
            <v>15035115.077906821</v>
          </cell>
          <cell r="E244">
            <v>14814341.409230214</v>
          </cell>
          <cell r="F244">
            <v>155277060.76849994</v>
          </cell>
          <cell r="G244">
            <v>143937323.11182672</v>
          </cell>
          <cell r="H244">
            <v>841742.28</v>
          </cell>
          <cell r="I244">
            <v>859966.9800000001</v>
          </cell>
          <cell r="J244">
            <v>2399989.9416302387</v>
          </cell>
          <cell r="K244">
            <v>2318788.156217379</v>
          </cell>
          <cell r="L244">
            <v>841742.28</v>
          </cell>
          <cell r="M244">
            <v>859966.9800000001</v>
          </cell>
          <cell r="N244">
            <v>0</v>
          </cell>
          <cell r="O244">
            <v>0</v>
          </cell>
          <cell r="P244">
            <v>0</v>
          </cell>
          <cell r="Q244">
            <v>0</v>
          </cell>
          <cell r="R244">
            <v>0</v>
          </cell>
          <cell r="T244">
            <v>0</v>
          </cell>
        </row>
        <row r="245">
          <cell r="B245">
            <v>37600</v>
          </cell>
          <cell r="C245" t="str">
            <v>Randolph County Schools</v>
          </cell>
          <cell r="D245">
            <v>83452976.121289343</v>
          </cell>
          <cell r="E245">
            <v>86299513.79462254</v>
          </cell>
          <cell r="F245">
            <v>949215821.66498089</v>
          </cell>
          <cell r="G245">
            <v>903023771.75274193</v>
          </cell>
          <cell r="H245">
            <v>4672122.43</v>
          </cell>
          <cell r="I245">
            <v>5009654.51</v>
          </cell>
          <cell r="J245">
            <v>13321235.138699494</v>
          </cell>
          <cell r="K245">
            <v>13507876.249538064</v>
          </cell>
          <cell r="L245">
            <v>4672122.43</v>
          </cell>
          <cell r="M245">
            <v>5009654.51</v>
          </cell>
          <cell r="N245">
            <v>0</v>
          </cell>
          <cell r="O245">
            <v>0</v>
          </cell>
          <cell r="P245">
            <v>0</v>
          </cell>
          <cell r="Q245">
            <v>0</v>
          </cell>
          <cell r="R245">
            <v>0</v>
          </cell>
          <cell r="T245">
            <v>0</v>
          </cell>
        </row>
        <row r="246">
          <cell r="B246">
            <v>37601</v>
          </cell>
          <cell r="C246" t="str">
            <v>Uwharrie Charter Academy</v>
          </cell>
          <cell r="D246">
            <v>2243354.590067415</v>
          </cell>
          <cell r="E246">
            <v>3016898.3283719029</v>
          </cell>
          <cell r="F246">
            <v>30084825.061999999</v>
          </cell>
          <cell r="G246">
            <v>36767887.207964979</v>
          </cell>
          <cell r="H246">
            <v>125594.41</v>
          </cell>
          <cell r="I246">
            <v>175129.82</v>
          </cell>
          <cell r="J246">
            <v>358096.92335400369</v>
          </cell>
          <cell r="K246">
            <v>472214.58714203356</v>
          </cell>
          <cell r="L246">
            <v>125594.41</v>
          </cell>
          <cell r="M246">
            <v>175129.82</v>
          </cell>
          <cell r="N246">
            <v>0</v>
          </cell>
          <cell r="O246">
            <v>0</v>
          </cell>
          <cell r="P246">
            <v>0</v>
          </cell>
          <cell r="Q246">
            <v>0</v>
          </cell>
          <cell r="R246">
            <v>0</v>
          </cell>
          <cell r="T246">
            <v>0</v>
          </cell>
        </row>
        <row r="247">
          <cell r="B247">
            <v>37605</v>
          </cell>
          <cell r="C247" t="str">
            <v>Randolph Community College</v>
          </cell>
          <cell r="D247">
            <v>10384906.653599625</v>
          </cell>
          <cell r="E247">
            <v>10831037.545612894</v>
          </cell>
          <cell r="F247">
            <v>114348177.09332833</v>
          </cell>
          <cell r="G247">
            <v>102819740.76210187</v>
          </cell>
          <cell r="H247">
            <v>581399.93999999994</v>
          </cell>
          <cell r="I247">
            <v>628737.67999999993</v>
          </cell>
          <cell r="J247">
            <v>1657697.4226177926</v>
          </cell>
          <cell r="K247">
            <v>1695308.6800514041</v>
          </cell>
          <cell r="L247">
            <v>581399.93999999994</v>
          </cell>
          <cell r="M247">
            <v>628737.67999999993</v>
          </cell>
          <cell r="N247">
            <v>0</v>
          </cell>
          <cell r="O247">
            <v>0</v>
          </cell>
          <cell r="P247">
            <v>0</v>
          </cell>
          <cell r="Q247">
            <v>0</v>
          </cell>
          <cell r="R247">
            <v>0</v>
          </cell>
          <cell r="T247">
            <v>0</v>
          </cell>
        </row>
        <row r="248">
          <cell r="B248">
            <v>37610</v>
          </cell>
          <cell r="C248" t="str">
            <v>Asheboro City Schools</v>
          </cell>
          <cell r="D248">
            <v>23940299.557365824</v>
          </cell>
          <cell r="E248">
            <v>25368166.144426282</v>
          </cell>
          <cell r="F248">
            <v>290741738.90029997</v>
          </cell>
          <cell r="G248">
            <v>283491866.94597858</v>
          </cell>
          <cell r="H248">
            <v>1340299.8400000001</v>
          </cell>
          <cell r="I248">
            <v>1472612.5600000003</v>
          </cell>
          <cell r="J248">
            <v>3821485.7578124967</v>
          </cell>
          <cell r="K248">
            <v>3970706.5994847324</v>
          </cell>
          <cell r="L248">
            <v>1340299.8400000001</v>
          </cell>
          <cell r="M248">
            <v>1472612.5600000003</v>
          </cell>
          <cell r="N248">
            <v>0</v>
          </cell>
          <cell r="O248">
            <v>0</v>
          </cell>
          <cell r="P248">
            <v>0</v>
          </cell>
          <cell r="Q248">
            <v>0</v>
          </cell>
          <cell r="R248">
            <v>0</v>
          </cell>
          <cell r="T248">
            <v>0</v>
          </cell>
        </row>
        <row r="249">
          <cell r="B249">
            <v>37700</v>
          </cell>
          <cell r="C249" t="str">
            <v>Richmond County Schools</v>
          </cell>
          <cell r="D249">
            <v>36928933.889285728</v>
          </cell>
          <cell r="E249">
            <v>37958971.613284469</v>
          </cell>
          <cell r="F249">
            <v>405573250.77566701</v>
          </cell>
          <cell r="G249">
            <v>378798589.57496321</v>
          </cell>
          <cell r="H249">
            <v>2067469.7099999997</v>
          </cell>
          <cell r="I249">
            <v>2203504.1100000003</v>
          </cell>
          <cell r="J249">
            <v>5894804.8904293915</v>
          </cell>
          <cell r="K249">
            <v>5941459.7900541686</v>
          </cell>
          <cell r="L249">
            <v>2067469.7099999997</v>
          </cell>
          <cell r="M249">
            <v>2203504.1100000003</v>
          </cell>
          <cell r="N249">
            <v>0</v>
          </cell>
          <cell r="O249">
            <v>0</v>
          </cell>
          <cell r="P249">
            <v>0</v>
          </cell>
          <cell r="Q249">
            <v>0</v>
          </cell>
          <cell r="R249">
            <v>0</v>
          </cell>
          <cell r="T249">
            <v>0</v>
          </cell>
        </row>
        <row r="250">
          <cell r="B250">
            <v>37705</v>
          </cell>
          <cell r="C250" t="str">
            <v>Richmond Technical College</v>
          </cell>
          <cell r="D250">
            <v>10952508.664287999</v>
          </cell>
          <cell r="E250">
            <v>11721415.201006364</v>
          </cell>
          <cell r="F250">
            <v>117724140.23142754</v>
          </cell>
          <cell r="G250">
            <v>104863737.45935293</v>
          </cell>
          <cell r="H250">
            <v>613177.19000000006</v>
          </cell>
          <cell r="I250">
            <v>680423.77000000014</v>
          </cell>
          <cell r="J250">
            <v>1748301.2596647681</v>
          </cell>
          <cell r="K250">
            <v>1834673.4418625913</v>
          </cell>
          <cell r="L250">
            <v>613177.19000000006</v>
          </cell>
          <cell r="M250">
            <v>680423.77000000014</v>
          </cell>
          <cell r="N250">
            <v>0</v>
          </cell>
          <cell r="O250">
            <v>0</v>
          </cell>
          <cell r="P250">
            <v>0</v>
          </cell>
          <cell r="Q250">
            <v>0</v>
          </cell>
          <cell r="R250">
            <v>0</v>
          </cell>
          <cell r="T250">
            <v>0</v>
          </cell>
        </row>
        <row r="251">
          <cell r="B251">
            <v>37800</v>
          </cell>
          <cell r="C251" t="str">
            <v>Robeson County Schools</v>
          </cell>
          <cell r="D251">
            <v>113011828.34260319</v>
          </cell>
          <cell r="E251">
            <v>118424851.45292202</v>
          </cell>
          <cell r="F251">
            <v>1221532959.1897588</v>
          </cell>
          <cell r="G251">
            <v>1162520811.3048315</v>
          </cell>
          <cell r="H251">
            <v>6326977.4499999993</v>
          </cell>
          <cell r="I251">
            <v>6874518.3499999996</v>
          </cell>
          <cell r="J251">
            <v>18039585.989337895</v>
          </cell>
          <cell r="K251">
            <v>18536236.972353332</v>
          </cell>
          <cell r="L251">
            <v>6326977.4499999993</v>
          </cell>
          <cell r="M251">
            <v>6874518.3499999996</v>
          </cell>
          <cell r="N251">
            <v>0</v>
          </cell>
          <cell r="O251">
            <v>0</v>
          </cell>
          <cell r="P251">
            <v>0</v>
          </cell>
          <cell r="Q251">
            <v>0</v>
          </cell>
          <cell r="R251">
            <v>0</v>
          </cell>
          <cell r="T251">
            <v>0</v>
          </cell>
        </row>
        <row r="252">
          <cell r="B252">
            <v>37801</v>
          </cell>
          <cell r="C252" t="str">
            <v>Southeastern Academy Charter School</v>
          </cell>
          <cell r="D252">
            <v>693159.72477163619</v>
          </cell>
          <cell r="E252">
            <v>722732.30346463248</v>
          </cell>
          <cell r="F252">
            <v>7657240.9675000003</v>
          </cell>
          <cell r="G252">
            <v>9363469.0708739925</v>
          </cell>
          <cell r="H252">
            <v>38806.61</v>
          </cell>
          <cell r="I252">
            <v>41954.340000000004</v>
          </cell>
          <cell r="J252">
            <v>110646.06813948734</v>
          </cell>
          <cell r="K252">
            <v>113124.37448925892</v>
          </cell>
          <cell r="L252">
            <v>38806.61</v>
          </cell>
          <cell r="M252">
            <v>41954.340000000004</v>
          </cell>
          <cell r="N252">
            <v>0</v>
          </cell>
          <cell r="O252">
            <v>0</v>
          </cell>
          <cell r="P252">
            <v>0</v>
          </cell>
          <cell r="Q252">
            <v>0</v>
          </cell>
          <cell r="R252">
            <v>0</v>
          </cell>
          <cell r="T252">
            <v>0</v>
          </cell>
        </row>
        <row r="253">
          <cell r="B253">
            <v>37805</v>
          </cell>
          <cell r="C253" t="str">
            <v>Robeson Community College</v>
          </cell>
          <cell r="D253">
            <v>9676642.907547418</v>
          </cell>
          <cell r="E253">
            <v>9673956.7082152423</v>
          </cell>
          <cell r="F253">
            <v>100100336.04870005</v>
          </cell>
          <cell r="G253">
            <v>83306658.353723899</v>
          </cell>
          <cell r="H253">
            <v>541747.73</v>
          </cell>
          <cell r="I253">
            <v>561569.56999999995</v>
          </cell>
          <cell r="J253">
            <v>1544640.3653396314</v>
          </cell>
          <cell r="K253">
            <v>1514198.6821495008</v>
          </cell>
          <cell r="L253">
            <v>541747.73</v>
          </cell>
          <cell r="M253">
            <v>561569.56999999995</v>
          </cell>
          <cell r="N253">
            <v>0</v>
          </cell>
          <cell r="O253">
            <v>0</v>
          </cell>
          <cell r="P253">
            <v>0</v>
          </cell>
          <cell r="Q253">
            <v>0</v>
          </cell>
          <cell r="R253">
            <v>0</v>
          </cell>
          <cell r="T253">
            <v>0</v>
          </cell>
        </row>
        <row r="254">
          <cell r="B254">
            <v>37900</v>
          </cell>
          <cell r="C254" t="str">
            <v>Rockingham County Schools</v>
          </cell>
          <cell r="D254">
            <v>63694943.618241444</v>
          </cell>
          <cell r="E254">
            <v>62943281.883179337</v>
          </cell>
          <cell r="F254">
            <v>664846029.47670257</v>
          </cell>
          <cell r="G254">
            <v>620087213.64446712</v>
          </cell>
          <cell r="H254">
            <v>3565967.19</v>
          </cell>
          <cell r="I254">
            <v>3653833.9800000004</v>
          </cell>
          <cell r="J254">
            <v>10167346.456902992</v>
          </cell>
          <cell r="K254">
            <v>9852084.0388646182</v>
          </cell>
          <cell r="L254">
            <v>3565967.19</v>
          </cell>
          <cell r="M254">
            <v>3653833.9800000004</v>
          </cell>
          <cell r="N254">
            <v>0</v>
          </cell>
          <cell r="O254">
            <v>0</v>
          </cell>
          <cell r="P254">
            <v>0</v>
          </cell>
          <cell r="Q254">
            <v>0</v>
          </cell>
          <cell r="R254">
            <v>0</v>
          </cell>
          <cell r="T254">
            <v>0</v>
          </cell>
        </row>
        <row r="255">
          <cell r="B255">
            <v>37901</v>
          </cell>
          <cell r="C255" t="str">
            <v>Bethany Community Middle School</v>
          </cell>
          <cell r="D255">
            <v>765469.69079542742</v>
          </cell>
          <cell r="E255">
            <v>870379.59377585922</v>
          </cell>
          <cell r="F255">
            <v>9814330.6091000009</v>
          </cell>
          <cell r="G255">
            <v>8541701.1664729919</v>
          </cell>
          <cell r="H255">
            <v>42854.89</v>
          </cell>
          <cell r="I255">
            <v>50525.21</v>
          </cell>
          <cell r="J255">
            <v>122188.59310437668</v>
          </cell>
          <cell r="K255">
            <v>136234.60116851915</v>
          </cell>
          <cell r="L255">
            <v>42854.89</v>
          </cell>
          <cell r="M255">
            <v>50525.21</v>
          </cell>
          <cell r="N255">
            <v>0</v>
          </cell>
          <cell r="O255">
            <v>0</v>
          </cell>
          <cell r="P255">
            <v>0</v>
          </cell>
          <cell r="Q255">
            <v>0</v>
          </cell>
          <cell r="R255">
            <v>0</v>
          </cell>
          <cell r="T255">
            <v>0</v>
          </cell>
        </row>
        <row r="256">
          <cell r="B256">
            <v>37905</v>
          </cell>
          <cell r="C256" t="str">
            <v>Rockingham Community College</v>
          </cell>
          <cell r="D256">
            <v>8033007.629048679</v>
          </cell>
          <cell r="E256">
            <v>8366768.7886085166</v>
          </cell>
          <cell r="F256">
            <v>75719521.621150032</v>
          </cell>
          <cell r="G256">
            <v>69309993.364459977</v>
          </cell>
          <cell r="H256">
            <v>449728.66</v>
          </cell>
          <cell r="I256">
            <v>485687.80000000016</v>
          </cell>
          <cell r="J256">
            <v>1282274.0239005762</v>
          </cell>
          <cell r="K256">
            <v>1309593.4430636808</v>
          </cell>
          <cell r="L256">
            <v>449728.66</v>
          </cell>
          <cell r="M256">
            <v>485687.80000000016</v>
          </cell>
          <cell r="N256">
            <v>0</v>
          </cell>
          <cell r="O256">
            <v>0</v>
          </cell>
          <cell r="P256">
            <v>0</v>
          </cell>
          <cell r="Q256">
            <v>0</v>
          </cell>
          <cell r="R256">
            <v>0</v>
          </cell>
          <cell r="T256">
            <v>0</v>
          </cell>
        </row>
        <row r="257">
          <cell r="B257">
            <v>38000</v>
          </cell>
          <cell r="C257" t="str">
            <v>Rowan-Salisbury School System</v>
          </cell>
          <cell r="D257">
            <v>96701429.448605418</v>
          </cell>
          <cell r="E257">
            <v>100687984.24390092</v>
          </cell>
          <cell r="F257">
            <v>1063827735.6275914</v>
          </cell>
          <cell r="G257">
            <v>1022596537.0759444</v>
          </cell>
          <cell r="H257">
            <v>5413838.29</v>
          </cell>
          <cell r="I257">
            <v>5844899.8400000008</v>
          </cell>
          <cell r="J257">
            <v>15436028.046034057</v>
          </cell>
          <cell r="K257">
            <v>15760005.719369428</v>
          </cell>
          <cell r="L257">
            <v>5413838.29</v>
          </cell>
          <cell r="M257">
            <v>5844899.8400000008</v>
          </cell>
          <cell r="N257">
            <v>0</v>
          </cell>
          <cell r="O257">
            <v>0</v>
          </cell>
          <cell r="P257">
            <v>0</v>
          </cell>
          <cell r="Q257">
            <v>0</v>
          </cell>
          <cell r="R257">
            <v>0</v>
          </cell>
          <cell r="T257">
            <v>0</v>
          </cell>
        </row>
        <row r="258">
          <cell r="B258">
            <v>38005</v>
          </cell>
          <cell r="C258" t="str">
            <v>Rowan-Cabarrus Community College</v>
          </cell>
          <cell r="D258">
            <v>20849938.03238868</v>
          </cell>
          <cell r="E258">
            <v>20155247.126111947</v>
          </cell>
          <cell r="F258">
            <v>226478136.59690002</v>
          </cell>
          <cell r="G258">
            <v>183100319.32193506</v>
          </cell>
          <cell r="H258">
            <v>1167285.67</v>
          </cell>
          <cell r="I258">
            <v>1170004.5599999998</v>
          </cell>
          <cell r="J258">
            <v>3328184.8061726373</v>
          </cell>
          <cell r="K258">
            <v>3154763.821802001</v>
          </cell>
          <cell r="L258">
            <v>1167285.67</v>
          </cell>
          <cell r="M258">
            <v>1170004.5599999998</v>
          </cell>
          <cell r="N258">
            <v>0</v>
          </cell>
          <cell r="O258">
            <v>0</v>
          </cell>
          <cell r="P258">
            <v>0</v>
          </cell>
          <cell r="Q258">
            <v>0</v>
          </cell>
          <cell r="R258">
            <v>0</v>
          </cell>
          <cell r="T258">
            <v>0</v>
          </cell>
        </row>
        <row r="259">
          <cell r="B259">
            <v>38100</v>
          </cell>
          <cell r="C259" t="str">
            <v>Rutherford County Schools</v>
          </cell>
          <cell r="D259">
            <v>45727085.050865203</v>
          </cell>
          <cell r="E259">
            <v>46787594.88387011</v>
          </cell>
          <cell r="F259">
            <v>483787440.85721403</v>
          </cell>
          <cell r="G259">
            <v>450185538.55312169</v>
          </cell>
          <cell r="H259">
            <v>2560035.0000000005</v>
          </cell>
          <cell r="I259">
            <v>2716002.39</v>
          </cell>
          <cell r="J259">
            <v>7299215.4442109875</v>
          </cell>
          <cell r="K259">
            <v>7323344.1755985729</v>
          </cell>
          <cell r="L259">
            <v>2560035.0000000005</v>
          </cell>
          <cell r="M259">
            <v>2716002.39</v>
          </cell>
          <cell r="N259">
            <v>0</v>
          </cell>
          <cell r="O259">
            <v>0</v>
          </cell>
          <cell r="P259">
            <v>0</v>
          </cell>
          <cell r="Q259">
            <v>0</v>
          </cell>
          <cell r="R259">
            <v>0</v>
          </cell>
          <cell r="T259">
            <v>0</v>
          </cell>
        </row>
        <row r="260">
          <cell r="B260">
            <v>38105</v>
          </cell>
          <cell r="C260" t="str">
            <v>Isothermal Community College</v>
          </cell>
          <cell r="D260">
            <v>9389086.8846137021</v>
          </cell>
          <cell r="E260">
            <v>9459554.8105258606</v>
          </cell>
          <cell r="F260">
            <v>102012225.57402246</v>
          </cell>
          <cell r="G260">
            <v>86375398.725624949</v>
          </cell>
          <cell r="H260">
            <v>525648.88000000012</v>
          </cell>
          <cell r="I260">
            <v>549123.62</v>
          </cell>
          <cell r="J260">
            <v>1498739.049711511</v>
          </cell>
          <cell r="K260">
            <v>1480639.8105601829</v>
          </cell>
          <cell r="L260">
            <v>525648.88000000012</v>
          </cell>
          <cell r="M260">
            <v>549123.62</v>
          </cell>
          <cell r="N260">
            <v>0</v>
          </cell>
          <cell r="O260">
            <v>0</v>
          </cell>
          <cell r="P260">
            <v>0</v>
          </cell>
          <cell r="Q260">
            <v>0</v>
          </cell>
          <cell r="R260">
            <v>0</v>
          </cell>
          <cell r="T260">
            <v>0</v>
          </cell>
        </row>
        <row r="261">
          <cell r="B261">
            <v>38200</v>
          </cell>
          <cell r="C261" t="str">
            <v>Sampson County Schools</v>
          </cell>
          <cell r="D261">
            <v>42774440.012825973</v>
          </cell>
          <cell r="E261">
            <v>43027604.430980049</v>
          </cell>
          <cell r="F261">
            <v>476345202.25749987</v>
          </cell>
          <cell r="G261">
            <v>440038813.65153754</v>
          </cell>
          <cell r="H261">
            <v>2394730.9</v>
          </cell>
          <cell r="I261">
            <v>2497736.35</v>
          </cell>
          <cell r="J261">
            <v>6827897.5756227057</v>
          </cell>
          <cell r="K261">
            <v>6734818.4295792682</v>
          </cell>
          <cell r="L261">
            <v>2394730.9</v>
          </cell>
          <cell r="M261">
            <v>2497736.35</v>
          </cell>
          <cell r="N261">
            <v>0</v>
          </cell>
          <cell r="O261">
            <v>0</v>
          </cell>
          <cell r="P261">
            <v>0</v>
          </cell>
          <cell r="Q261">
            <v>0</v>
          </cell>
          <cell r="R261">
            <v>0</v>
          </cell>
          <cell r="T261">
            <v>0</v>
          </cell>
        </row>
        <row r="262">
          <cell r="B262">
            <v>38205</v>
          </cell>
          <cell r="C262" t="str">
            <v>Sampson Community College</v>
          </cell>
          <cell r="D262">
            <v>6838324.7363582896</v>
          </cell>
          <cell r="E262">
            <v>7107113.3026191806</v>
          </cell>
          <cell r="F262">
            <v>65200642.752300002</v>
          </cell>
          <cell r="G262">
            <v>58145105.223960929</v>
          </cell>
          <cell r="H262">
            <v>382844.23</v>
          </cell>
          <cell r="I262">
            <v>412565.27</v>
          </cell>
          <cell r="J262">
            <v>1091571.9966106177</v>
          </cell>
          <cell r="K262">
            <v>1112428.1326971706</v>
          </cell>
          <cell r="L262">
            <v>382844.23</v>
          </cell>
          <cell r="M262">
            <v>412565.27</v>
          </cell>
          <cell r="N262">
            <v>0</v>
          </cell>
          <cell r="O262">
            <v>0</v>
          </cell>
          <cell r="P262">
            <v>0</v>
          </cell>
          <cell r="Q262">
            <v>0</v>
          </cell>
          <cell r="R262">
            <v>0</v>
          </cell>
          <cell r="T262">
            <v>0</v>
          </cell>
        </row>
        <row r="263">
          <cell r="B263">
            <v>38210</v>
          </cell>
          <cell r="C263" t="str">
            <v>Clinton City Schools</v>
          </cell>
          <cell r="D263">
            <v>15468423.298627207</v>
          </cell>
          <cell r="E263">
            <v>16155622.916209143</v>
          </cell>
          <cell r="F263">
            <v>174115813.97849998</v>
          </cell>
          <cell r="G263">
            <v>166544969.64512578</v>
          </cell>
          <cell r="H263">
            <v>866001.07999999973</v>
          </cell>
          <cell r="I263">
            <v>937827.87</v>
          </cell>
          <cell r="J263">
            <v>2469157.0458370266</v>
          </cell>
          <cell r="K263">
            <v>2528729.8327740119</v>
          </cell>
          <cell r="L263">
            <v>866001.07999999973</v>
          </cell>
          <cell r="M263">
            <v>937827.87</v>
          </cell>
          <cell r="N263">
            <v>0</v>
          </cell>
          <cell r="O263">
            <v>0</v>
          </cell>
          <cell r="P263">
            <v>0</v>
          </cell>
          <cell r="Q263">
            <v>0</v>
          </cell>
          <cell r="R263">
            <v>0</v>
          </cell>
          <cell r="T263">
            <v>0</v>
          </cell>
        </row>
        <row r="264">
          <cell r="B264">
            <v>38300</v>
          </cell>
          <cell r="C264" t="str">
            <v>Scotland County Schools</v>
          </cell>
          <cell r="D264">
            <v>33930884.977247059</v>
          </cell>
          <cell r="E264">
            <v>34394196.19893463</v>
          </cell>
          <cell r="F264">
            <v>369430242.53882217</v>
          </cell>
          <cell r="G264">
            <v>345579070.7742579</v>
          </cell>
          <cell r="H264">
            <v>1899623.67</v>
          </cell>
          <cell r="I264">
            <v>1996570.2300000002</v>
          </cell>
          <cell r="J264">
            <v>5416239.3991694469</v>
          </cell>
          <cell r="K264">
            <v>5383489.7269895272</v>
          </cell>
          <cell r="L264">
            <v>1899623.67</v>
          </cell>
          <cell r="M264">
            <v>1996570.2300000002</v>
          </cell>
          <cell r="N264">
            <v>0</v>
          </cell>
          <cell r="O264">
            <v>0</v>
          </cell>
          <cell r="P264">
            <v>0</v>
          </cell>
          <cell r="Q264">
            <v>0</v>
          </cell>
          <cell r="R264">
            <v>0</v>
          </cell>
          <cell r="T264">
            <v>0</v>
          </cell>
        </row>
        <row r="265">
          <cell r="B265">
            <v>38400</v>
          </cell>
          <cell r="C265" t="str">
            <v>Stanly County Schools</v>
          </cell>
          <cell r="D265">
            <v>41764547.032715701</v>
          </cell>
          <cell r="E265">
            <v>42796385.026180372</v>
          </cell>
          <cell r="F265">
            <v>458713322.32009977</v>
          </cell>
          <cell r="G265">
            <v>428548751.62863362</v>
          </cell>
          <cell r="H265">
            <v>2338191.9500000002</v>
          </cell>
          <cell r="I265">
            <v>2484314.15</v>
          </cell>
          <cell r="J265">
            <v>6666692.7573137879</v>
          </cell>
          <cell r="K265">
            <v>6698627.2279236168</v>
          </cell>
          <cell r="L265">
            <v>2338191.9500000002</v>
          </cell>
          <cell r="M265">
            <v>2484314.15</v>
          </cell>
          <cell r="N265">
            <v>0</v>
          </cell>
          <cell r="O265">
            <v>0</v>
          </cell>
          <cell r="P265">
            <v>0</v>
          </cell>
          <cell r="Q265">
            <v>0</v>
          </cell>
          <cell r="R265">
            <v>0</v>
          </cell>
          <cell r="T265">
            <v>0</v>
          </cell>
        </row>
        <row r="266">
          <cell r="B266">
            <v>38402</v>
          </cell>
          <cell r="C266" t="str">
            <v>Gray Stone Day School</v>
          </cell>
          <cell r="D266">
            <v>1385648.5566396555</v>
          </cell>
          <cell r="E266">
            <v>1560866.7283194412</v>
          </cell>
          <cell r="F266">
            <v>16404845.884299995</v>
          </cell>
          <cell r="G266">
            <v>17561382.264398977</v>
          </cell>
          <cell r="H266">
            <v>77575.659999999989</v>
          </cell>
          <cell r="I266">
            <v>90607.729999999981</v>
          </cell>
          <cell r="J266">
            <v>221185.04456652363</v>
          </cell>
          <cell r="K266">
            <v>244311.8585619904</v>
          </cell>
          <cell r="L266">
            <v>77575.659999999989</v>
          </cell>
          <cell r="M266">
            <v>90607.729999999981</v>
          </cell>
          <cell r="N266">
            <v>0</v>
          </cell>
          <cell r="O266">
            <v>0</v>
          </cell>
          <cell r="P266">
            <v>0</v>
          </cell>
          <cell r="Q266">
            <v>0</v>
          </cell>
          <cell r="R266">
            <v>0</v>
          </cell>
          <cell r="T266">
            <v>0</v>
          </cell>
        </row>
        <row r="267">
          <cell r="B267">
            <v>38405</v>
          </cell>
          <cell r="C267" t="str">
            <v>Stanly Community College</v>
          </cell>
          <cell r="D267">
            <v>10150218.992003527</v>
          </cell>
          <cell r="E267">
            <v>10779303.534546891</v>
          </cell>
          <cell r="F267">
            <v>117070466.92346326</v>
          </cell>
          <cell r="G267">
            <v>102752607.64582583</v>
          </cell>
          <cell r="H267">
            <v>568260.92999999993</v>
          </cell>
          <cell r="I267">
            <v>625734.5399999998</v>
          </cell>
          <cell r="J267">
            <v>1620235.2532671222</v>
          </cell>
          <cell r="K267">
            <v>1687211.1069754434</v>
          </cell>
          <cell r="L267">
            <v>568260.92999999993</v>
          </cell>
          <cell r="M267">
            <v>625734.5399999998</v>
          </cell>
          <cell r="N267">
            <v>0</v>
          </cell>
          <cell r="O267">
            <v>0</v>
          </cell>
          <cell r="P267">
            <v>0</v>
          </cell>
          <cell r="Q267">
            <v>0</v>
          </cell>
          <cell r="R267">
            <v>0</v>
          </cell>
          <cell r="T267">
            <v>0</v>
          </cell>
        </row>
        <row r="268">
          <cell r="B268">
            <v>38500</v>
          </cell>
          <cell r="C268" t="str">
            <v>Stokes County Schools</v>
          </cell>
          <cell r="D268">
            <v>33601512.463987008</v>
          </cell>
          <cell r="E268">
            <v>33512975.708462659</v>
          </cell>
          <cell r="F268">
            <v>367779268.44990003</v>
          </cell>
          <cell r="G268">
            <v>334819335.50599766</v>
          </cell>
          <cell r="H268">
            <v>1881183.72</v>
          </cell>
          <cell r="I268">
            <v>1945415.71</v>
          </cell>
          <cell r="J268">
            <v>5363663.0993022658</v>
          </cell>
          <cell r="K268">
            <v>5245558.2739551496</v>
          </cell>
          <cell r="L268">
            <v>1881183.72</v>
          </cell>
          <cell r="M268">
            <v>1945415.71</v>
          </cell>
          <cell r="N268">
            <v>0</v>
          </cell>
          <cell r="O268">
            <v>0</v>
          </cell>
          <cell r="P268">
            <v>0</v>
          </cell>
          <cell r="Q268">
            <v>0</v>
          </cell>
          <cell r="R268">
            <v>0</v>
          </cell>
          <cell r="T268">
            <v>0</v>
          </cell>
        </row>
        <row r="269">
          <cell r="B269">
            <v>38600</v>
          </cell>
          <cell r="C269" t="str">
            <v>Surry County Schools</v>
          </cell>
          <cell r="D269">
            <v>41423892.587193064</v>
          </cell>
          <cell r="E269">
            <v>42550806.355770677</v>
          </cell>
          <cell r="F269">
            <v>450038630.31700045</v>
          </cell>
          <cell r="G269">
            <v>430976423.13745254</v>
          </cell>
          <cell r="H269">
            <v>2319120.38</v>
          </cell>
          <cell r="I269">
            <v>2470058.3999999994</v>
          </cell>
          <cell r="J269">
            <v>6612315.5717325928</v>
          </cell>
          <cell r="K269">
            <v>6660188.4680330958</v>
          </cell>
          <cell r="L269">
            <v>2319120.38</v>
          </cell>
          <cell r="M269">
            <v>2470058.3999999994</v>
          </cell>
          <cell r="N269">
            <v>0</v>
          </cell>
          <cell r="O269">
            <v>0</v>
          </cell>
          <cell r="P269">
            <v>0</v>
          </cell>
          <cell r="Q269">
            <v>0</v>
          </cell>
          <cell r="R269">
            <v>0</v>
          </cell>
          <cell r="T269">
            <v>0</v>
          </cell>
        </row>
        <row r="270">
          <cell r="B270">
            <v>38601</v>
          </cell>
          <cell r="C270" t="str">
            <v>Bridges Charter Schools</v>
          </cell>
          <cell r="D270">
            <v>498200.31896082335</v>
          </cell>
          <cell r="E270">
            <v>463579.55768727168</v>
          </cell>
          <cell r="F270">
            <v>6343044.9625999983</v>
          </cell>
          <cell r="G270">
            <v>5026513.80963</v>
          </cell>
          <cell r="H270">
            <v>27891.790000000005</v>
          </cell>
          <cell r="I270">
            <v>26910.620000000003</v>
          </cell>
          <cell r="J270">
            <v>79525.547242396904</v>
          </cell>
          <cell r="K270">
            <v>72560.956854955672</v>
          </cell>
          <cell r="L270">
            <v>27891.790000000005</v>
          </cell>
          <cell r="M270">
            <v>26910.620000000003</v>
          </cell>
          <cell r="N270">
            <v>0</v>
          </cell>
          <cell r="O270">
            <v>0</v>
          </cell>
          <cell r="P270">
            <v>0</v>
          </cell>
          <cell r="Q270">
            <v>0</v>
          </cell>
          <cell r="R270">
            <v>0</v>
          </cell>
          <cell r="T270">
            <v>0</v>
          </cell>
        </row>
        <row r="271">
          <cell r="B271">
            <v>38602</v>
          </cell>
          <cell r="C271" t="str">
            <v>Millennium Charter Academy</v>
          </cell>
          <cell r="D271">
            <v>2489373.3041466703</v>
          </cell>
          <cell r="E271">
            <v>3029822.9594189031</v>
          </cell>
          <cell r="F271">
            <v>28381714.315299999</v>
          </cell>
          <cell r="G271">
            <v>31261727.881989967</v>
          </cell>
          <cell r="H271">
            <v>139367.79000000004</v>
          </cell>
          <cell r="I271">
            <v>175880.09</v>
          </cell>
          <cell r="J271">
            <v>397367.81926557788</v>
          </cell>
          <cell r="K271">
            <v>474237.5917810782</v>
          </cell>
          <cell r="L271">
            <v>139367.79000000004</v>
          </cell>
          <cell r="M271">
            <v>175880.09</v>
          </cell>
          <cell r="N271">
            <v>0</v>
          </cell>
          <cell r="O271">
            <v>0</v>
          </cell>
          <cell r="P271">
            <v>0</v>
          </cell>
          <cell r="Q271">
            <v>0</v>
          </cell>
          <cell r="R271">
            <v>0</v>
          </cell>
          <cell r="T271">
            <v>0</v>
          </cell>
        </row>
        <row r="272">
          <cell r="B272">
            <v>38605</v>
          </cell>
          <cell r="C272" t="str">
            <v>Surry Community College</v>
          </cell>
          <cell r="D272">
            <v>11759865.39990841</v>
          </cell>
          <cell r="E272">
            <v>11956873.909595812</v>
          </cell>
          <cell r="F272">
            <v>126935357.52603805</v>
          </cell>
          <cell r="G272">
            <v>110444435.75964284</v>
          </cell>
          <cell r="H272">
            <v>658377.12999999989</v>
          </cell>
          <cell r="I272">
            <v>694092.06000000017</v>
          </cell>
          <cell r="J272">
            <v>1877176.0993155576</v>
          </cell>
          <cell r="K272">
            <v>1871528.1929226199</v>
          </cell>
          <cell r="L272">
            <v>658377.12999999989</v>
          </cell>
          <cell r="M272">
            <v>694092.06000000017</v>
          </cell>
          <cell r="N272">
            <v>0</v>
          </cell>
          <cell r="O272">
            <v>0</v>
          </cell>
          <cell r="P272">
            <v>0</v>
          </cell>
          <cell r="Q272">
            <v>0</v>
          </cell>
          <cell r="R272">
            <v>0</v>
          </cell>
          <cell r="T272">
            <v>0</v>
          </cell>
        </row>
        <row r="273">
          <cell r="B273">
            <v>38610</v>
          </cell>
          <cell r="C273" t="str">
            <v>Mount Airy City Schools</v>
          </cell>
          <cell r="D273">
            <v>9050712.1531828847</v>
          </cell>
          <cell r="E273">
            <v>9050015.3941753749</v>
          </cell>
          <cell r="F273">
            <v>94146473.734893695</v>
          </cell>
          <cell r="G273">
            <v>85805779.002350897</v>
          </cell>
          <cell r="H273">
            <v>506704.94000000006</v>
          </cell>
          <cell r="I273">
            <v>525350.01</v>
          </cell>
          <cell r="J273">
            <v>1444725.7649625889</v>
          </cell>
          <cell r="K273">
            <v>1416537.3896759171</v>
          </cell>
          <cell r="L273">
            <v>506704.94000000006</v>
          </cell>
          <cell r="M273">
            <v>525350.01</v>
          </cell>
          <cell r="N273">
            <v>0</v>
          </cell>
          <cell r="O273">
            <v>0</v>
          </cell>
          <cell r="P273">
            <v>0</v>
          </cell>
          <cell r="Q273">
            <v>0</v>
          </cell>
          <cell r="R273">
            <v>0</v>
          </cell>
          <cell r="T273">
            <v>0</v>
          </cell>
        </row>
        <row r="274">
          <cell r="B274">
            <v>38620</v>
          </cell>
          <cell r="C274" t="str">
            <v>Elkin City Schools</v>
          </cell>
          <cell r="D274">
            <v>7291565.5853516599</v>
          </cell>
          <cell r="E274">
            <v>7132204.4202953335</v>
          </cell>
          <cell r="F274">
            <v>78110918.488299996</v>
          </cell>
          <cell r="G274">
            <v>69893423.648706943</v>
          </cell>
          <cell r="H274">
            <v>408218.96</v>
          </cell>
          <cell r="I274">
            <v>414021.8</v>
          </cell>
          <cell r="J274">
            <v>1163920.8594615881</v>
          </cell>
          <cell r="K274">
            <v>1116355.4747832299</v>
          </cell>
          <cell r="L274">
            <v>408218.96</v>
          </cell>
          <cell r="M274">
            <v>414021.8</v>
          </cell>
          <cell r="N274">
            <v>0</v>
          </cell>
          <cell r="O274">
            <v>0</v>
          </cell>
          <cell r="P274">
            <v>0</v>
          </cell>
          <cell r="Q274">
            <v>0</v>
          </cell>
          <cell r="R274">
            <v>0</v>
          </cell>
          <cell r="T274">
            <v>0</v>
          </cell>
        </row>
        <row r="275">
          <cell r="B275">
            <v>38700</v>
          </cell>
          <cell r="C275" t="str">
            <v>Swain County Schools</v>
          </cell>
          <cell r="D275">
            <v>12418709.559964595</v>
          </cell>
          <cell r="E275">
            <v>12255126.993338486</v>
          </cell>
          <cell r="F275">
            <v>134614575.16590005</v>
          </cell>
          <cell r="G275">
            <v>128753078.24306485</v>
          </cell>
          <cell r="H275">
            <v>695262.58</v>
          </cell>
          <cell r="I275">
            <v>711405.53999999992</v>
          </cell>
          <cell r="J275">
            <v>1982344.5233045549</v>
          </cell>
          <cell r="K275">
            <v>1918211.7206633079</v>
          </cell>
          <cell r="L275">
            <v>695262.58</v>
          </cell>
          <cell r="M275">
            <v>711405.53999999992</v>
          </cell>
          <cell r="N275">
            <v>0</v>
          </cell>
          <cell r="O275">
            <v>0</v>
          </cell>
          <cell r="P275">
            <v>0</v>
          </cell>
          <cell r="Q275">
            <v>0</v>
          </cell>
          <cell r="R275">
            <v>0</v>
          </cell>
          <cell r="T275">
            <v>0</v>
          </cell>
        </row>
        <row r="276">
          <cell r="B276">
            <v>38701</v>
          </cell>
          <cell r="C276" t="str">
            <v>Mountain Discovery Charter</v>
          </cell>
          <cell r="D276">
            <v>828930.33649869589</v>
          </cell>
          <cell r="E276">
            <v>821214.76377047575</v>
          </cell>
          <cell r="F276">
            <v>8612914.3969999999</v>
          </cell>
          <cell r="G276">
            <v>7545384.9582529906</v>
          </cell>
          <cell r="H276">
            <v>46407.740000000005</v>
          </cell>
          <cell r="I276">
            <v>47671.21</v>
          </cell>
          <cell r="J276">
            <v>132318.53960548507</v>
          </cell>
          <cell r="K276">
            <v>128539.16453926111</v>
          </cell>
          <cell r="L276">
            <v>46407.740000000005</v>
          </cell>
          <cell r="M276">
            <v>47671.21</v>
          </cell>
          <cell r="N276">
            <v>0</v>
          </cell>
          <cell r="O276">
            <v>0</v>
          </cell>
          <cell r="P276">
            <v>0</v>
          </cell>
          <cell r="Q276">
            <v>0</v>
          </cell>
          <cell r="R276">
            <v>0</v>
          </cell>
          <cell r="T276">
            <v>0</v>
          </cell>
        </row>
        <row r="277">
          <cell r="B277">
            <v>38800</v>
          </cell>
          <cell r="C277" t="str">
            <v>Transylvania County Schools</v>
          </cell>
          <cell r="D277">
            <v>21140616.851018339</v>
          </cell>
          <cell r="E277">
            <v>21366514.703551136</v>
          </cell>
          <cell r="F277">
            <v>234270874.67191151</v>
          </cell>
          <cell r="G277">
            <v>219112474.28036082</v>
          </cell>
          <cell r="H277">
            <v>1183559.3500000001</v>
          </cell>
          <cell r="I277">
            <v>1240318.19</v>
          </cell>
          <cell r="J277">
            <v>3374584.6000778573</v>
          </cell>
          <cell r="K277">
            <v>3344355.3017733037</v>
          </cell>
          <cell r="L277">
            <v>1183559.3500000001</v>
          </cell>
          <cell r="M277">
            <v>1240318.19</v>
          </cell>
          <cell r="N277">
            <v>0</v>
          </cell>
          <cell r="O277">
            <v>0</v>
          </cell>
          <cell r="P277">
            <v>0</v>
          </cell>
          <cell r="Q277">
            <v>0</v>
          </cell>
          <cell r="R277">
            <v>0</v>
          </cell>
          <cell r="T277">
            <v>0</v>
          </cell>
        </row>
        <row r="278">
          <cell r="B278">
            <v>38801</v>
          </cell>
          <cell r="C278" t="str">
            <v>Brevard Academy Charter School</v>
          </cell>
          <cell r="D278">
            <v>1208684.6562211695</v>
          </cell>
          <cell r="E278">
            <v>1516509.1644182284</v>
          </cell>
          <cell r="F278">
            <v>15967793.701299999</v>
          </cell>
          <cell r="G278">
            <v>18077681.216277987</v>
          </cell>
          <cell r="H278">
            <v>67668.319999999992</v>
          </cell>
          <cell r="I278">
            <v>88032.790000000008</v>
          </cell>
          <cell r="J278">
            <v>192937.06782438955</v>
          </cell>
          <cell r="K278">
            <v>237368.87061730173</v>
          </cell>
          <cell r="L278">
            <v>67668.319999999992</v>
          </cell>
          <cell r="M278">
            <v>88032.790000000008</v>
          </cell>
          <cell r="N278">
            <v>0</v>
          </cell>
          <cell r="O278">
            <v>0</v>
          </cell>
          <cell r="P278">
            <v>0</v>
          </cell>
          <cell r="Q278">
            <v>0</v>
          </cell>
          <cell r="R278">
            <v>0</v>
          </cell>
          <cell r="T278">
            <v>0</v>
          </cell>
        </row>
        <row r="279">
          <cell r="B279">
            <v>38900</v>
          </cell>
          <cell r="C279" t="str">
            <v>Tyrrell County Schools</v>
          </cell>
          <cell r="D279">
            <v>4434979.3362007374</v>
          </cell>
          <cell r="E279">
            <v>4786524.5407787785</v>
          </cell>
          <cell r="F279">
            <v>52229110.774300009</v>
          </cell>
          <cell r="G279">
            <v>45931834.118466966</v>
          </cell>
          <cell r="H279">
            <v>248292.71999999997</v>
          </cell>
          <cell r="I279">
            <v>277855.95999999996</v>
          </cell>
          <cell r="J279">
            <v>707936.43700541346</v>
          </cell>
          <cell r="K279">
            <v>749202.14864809066</v>
          </cell>
          <cell r="L279">
            <v>248292.71999999997</v>
          </cell>
          <cell r="M279">
            <v>277855.95999999996</v>
          </cell>
          <cell r="N279">
            <v>0</v>
          </cell>
          <cell r="O279">
            <v>0</v>
          </cell>
          <cell r="P279">
            <v>0</v>
          </cell>
          <cell r="Q279">
            <v>0</v>
          </cell>
          <cell r="R279">
            <v>0</v>
          </cell>
          <cell r="T279">
            <v>0</v>
          </cell>
        </row>
        <row r="280">
          <cell r="B280">
            <v>39000</v>
          </cell>
          <cell r="C280" t="str">
            <v>Union County Schools</v>
          </cell>
          <cell r="D280">
            <v>204588853.47457105</v>
          </cell>
          <cell r="E280">
            <v>209716810.83896998</v>
          </cell>
          <cell r="F280">
            <v>2369137246.5597515</v>
          </cell>
          <cell r="G280">
            <v>2276362866.4526544</v>
          </cell>
          <cell r="H280">
            <v>11453925.499999998</v>
          </cell>
          <cell r="I280">
            <v>12173982.459999999</v>
          </cell>
          <cell r="J280">
            <v>32657627.691200327</v>
          </cell>
          <cell r="K280">
            <v>32825546.7927921</v>
          </cell>
          <cell r="L280">
            <v>11453925.499999998</v>
          </cell>
          <cell r="M280">
            <v>12173982.459999999</v>
          </cell>
          <cell r="N280">
            <v>0</v>
          </cell>
          <cell r="O280">
            <v>0</v>
          </cell>
          <cell r="P280">
            <v>0</v>
          </cell>
          <cell r="Q280">
            <v>0</v>
          </cell>
          <cell r="R280">
            <v>0</v>
          </cell>
          <cell r="T280">
            <v>0</v>
          </cell>
        </row>
        <row r="281">
          <cell r="B281">
            <v>39100</v>
          </cell>
          <cell r="C281" t="str">
            <v>Vance County Schools</v>
          </cell>
          <cell r="D281">
            <v>36175519.372334279</v>
          </cell>
          <cell r="E281">
            <v>35470689.092657372</v>
          </cell>
          <cell r="F281">
            <v>363455087.54461664</v>
          </cell>
          <cell r="G281">
            <v>327968329.57681292</v>
          </cell>
          <cell r="H281">
            <v>2025289.7299999997</v>
          </cell>
          <cell r="I281">
            <v>2059060.24</v>
          </cell>
          <cell r="J281">
            <v>5774540.6122251824</v>
          </cell>
          <cell r="K281">
            <v>5551985.8418867588</v>
          </cell>
          <cell r="L281">
            <v>2025289.7299999997</v>
          </cell>
          <cell r="M281">
            <v>2059060.24</v>
          </cell>
          <cell r="N281">
            <v>0</v>
          </cell>
          <cell r="O281">
            <v>0</v>
          </cell>
          <cell r="P281">
            <v>0</v>
          </cell>
          <cell r="Q281">
            <v>0</v>
          </cell>
          <cell r="R281">
            <v>0</v>
          </cell>
          <cell r="T281">
            <v>0</v>
          </cell>
        </row>
        <row r="282">
          <cell r="B282">
            <v>39101</v>
          </cell>
          <cell r="C282" t="str">
            <v>Vance Charter School</v>
          </cell>
          <cell r="D282">
            <v>2347798.1112990477</v>
          </cell>
          <cell r="E282">
            <v>2836513.3595075817</v>
          </cell>
          <cell r="F282">
            <v>25911098.315099992</v>
          </cell>
          <cell r="G282">
            <v>27640648.189599961</v>
          </cell>
          <cell r="H282">
            <v>131441.69</v>
          </cell>
          <cell r="I282">
            <v>164658.53999999998</v>
          </cell>
          <cell r="J282">
            <v>374768.78779438278</v>
          </cell>
          <cell r="K282">
            <v>443980.15418225183</v>
          </cell>
          <cell r="L282">
            <v>131441.69</v>
          </cell>
          <cell r="M282">
            <v>164658.53999999998</v>
          </cell>
          <cell r="N282">
            <v>0</v>
          </cell>
          <cell r="O282">
            <v>0</v>
          </cell>
          <cell r="P282">
            <v>0</v>
          </cell>
          <cell r="Q282">
            <v>0</v>
          </cell>
          <cell r="R282">
            <v>0</v>
          </cell>
          <cell r="T282">
            <v>0</v>
          </cell>
        </row>
        <row r="283">
          <cell r="B283">
            <v>39105</v>
          </cell>
          <cell r="C283" t="str">
            <v>Vance-Granville Community College</v>
          </cell>
          <cell r="D283">
            <v>14377702.013149831</v>
          </cell>
          <cell r="E283">
            <v>14102317.874134379</v>
          </cell>
          <cell r="F283">
            <v>150078304.02877954</v>
          </cell>
          <cell r="G283">
            <v>127769892.92395584</v>
          </cell>
          <cell r="H283">
            <v>804936.95000000007</v>
          </cell>
          <cell r="I283">
            <v>818634.28</v>
          </cell>
          <cell r="J283">
            <v>2295049.9571514013</v>
          </cell>
          <cell r="K283">
            <v>2207339.9524450828</v>
          </cell>
          <cell r="L283">
            <v>804936.95000000007</v>
          </cell>
          <cell r="M283">
            <v>818634.28</v>
          </cell>
          <cell r="N283">
            <v>0</v>
          </cell>
          <cell r="O283">
            <v>0</v>
          </cell>
          <cell r="P283">
            <v>0</v>
          </cell>
          <cell r="Q283">
            <v>0</v>
          </cell>
          <cell r="R283">
            <v>0</v>
          </cell>
          <cell r="T283">
            <v>0</v>
          </cell>
        </row>
        <row r="284">
          <cell r="B284">
            <v>39200</v>
          </cell>
          <cell r="C284" t="str">
            <v>Wake County Schools</v>
          </cell>
          <cell r="D284">
            <v>839919815.54165733</v>
          </cell>
          <cell r="E284">
            <v>876051260.9684608</v>
          </cell>
          <cell r="F284">
            <v>9571225636.3460255</v>
          </cell>
          <cell r="G284">
            <v>9407881664.4968987</v>
          </cell>
          <cell r="H284">
            <v>47022986.980000004</v>
          </cell>
          <cell r="I284">
            <v>50854448.159999996</v>
          </cell>
          <cell r="J284">
            <v>134072742.28569068</v>
          </cell>
          <cell r="K284">
            <v>137122348.67945588</v>
          </cell>
          <cell r="L284">
            <v>47022986.980000004</v>
          </cell>
          <cell r="M284">
            <v>50854448.159999996</v>
          </cell>
          <cell r="N284">
            <v>0</v>
          </cell>
          <cell r="O284">
            <v>0</v>
          </cell>
          <cell r="P284">
            <v>0</v>
          </cell>
          <cell r="Q284">
            <v>0</v>
          </cell>
          <cell r="R284">
            <v>0</v>
          </cell>
          <cell r="T284">
            <v>0</v>
          </cell>
        </row>
        <row r="285">
          <cell r="B285">
            <v>39201</v>
          </cell>
          <cell r="C285" t="str">
            <v>Endeavor Charter School</v>
          </cell>
          <cell r="D285">
            <v>2127255.1084208684</v>
          </cell>
          <cell r="E285">
            <v>2150711.1819255501</v>
          </cell>
          <cell r="F285">
            <v>30491247.617300011</v>
          </cell>
          <cell r="G285">
            <v>28855088.409091964</v>
          </cell>
          <cell r="H285">
            <v>119094.57</v>
          </cell>
          <cell r="I285">
            <v>124847.98000000001</v>
          </cell>
          <cell r="J285">
            <v>339564.4687145552</v>
          </cell>
          <cell r="K285">
            <v>336636.20125468564</v>
          </cell>
          <cell r="L285">
            <v>119094.57</v>
          </cell>
          <cell r="M285">
            <v>124847.98000000001</v>
          </cell>
          <cell r="N285">
            <v>0</v>
          </cell>
          <cell r="O285">
            <v>0</v>
          </cell>
          <cell r="P285">
            <v>0</v>
          </cell>
          <cell r="Q285">
            <v>0</v>
          </cell>
          <cell r="R285">
            <v>0</v>
          </cell>
          <cell r="T285">
            <v>0</v>
          </cell>
        </row>
        <row r="286">
          <cell r="B286">
            <v>39204</v>
          </cell>
          <cell r="C286" t="str">
            <v>Southern Wake Academy</v>
          </cell>
          <cell r="D286">
            <v>1609793.9471856041</v>
          </cell>
          <cell r="E286">
            <v>2184210.4502244527</v>
          </cell>
          <cell r="F286">
            <v>19834743.711599998</v>
          </cell>
          <cell r="G286">
            <v>24637009.068144985</v>
          </cell>
          <cell r="H286">
            <v>90124.459999999992</v>
          </cell>
          <cell r="I286">
            <v>126792.6</v>
          </cell>
          <cell r="J286">
            <v>256964.39710127996</v>
          </cell>
          <cell r="K286">
            <v>341879.61400100228</v>
          </cell>
          <cell r="L286">
            <v>90124.459999999992</v>
          </cell>
          <cell r="M286">
            <v>126792.6</v>
          </cell>
          <cell r="N286">
            <v>0</v>
          </cell>
          <cell r="O286">
            <v>0</v>
          </cell>
          <cell r="P286">
            <v>0</v>
          </cell>
          <cell r="Q286">
            <v>0</v>
          </cell>
          <cell r="R286">
            <v>0</v>
          </cell>
          <cell r="T286">
            <v>0</v>
          </cell>
        </row>
        <row r="287">
          <cell r="B287">
            <v>39205</v>
          </cell>
          <cell r="C287" t="str">
            <v>Wake Technical College</v>
          </cell>
          <cell r="D287">
            <v>71998112.103236482</v>
          </cell>
          <cell r="E287">
            <v>77622456.013571933</v>
          </cell>
          <cell r="F287">
            <v>745561686.77654827</v>
          </cell>
          <cell r="G287">
            <v>696510556.64833915</v>
          </cell>
          <cell r="H287">
            <v>4030820.8299999996</v>
          </cell>
          <cell r="I287">
            <v>4505954.5500000007</v>
          </cell>
          <cell r="J287">
            <v>11492745.081681829</v>
          </cell>
          <cell r="K287">
            <v>12149715.379762383</v>
          </cell>
          <cell r="L287">
            <v>4030820.8299999996</v>
          </cell>
          <cell r="M287">
            <v>4505954.5500000007</v>
          </cell>
          <cell r="N287">
            <v>0</v>
          </cell>
          <cell r="O287">
            <v>0</v>
          </cell>
          <cell r="P287">
            <v>0</v>
          </cell>
          <cell r="Q287">
            <v>0</v>
          </cell>
          <cell r="R287">
            <v>0</v>
          </cell>
          <cell r="T287">
            <v>0</v>
          </cell>
        </row>
        <row r="288">
          <cell r="B288">
            <v>39208</v>
          </cell>
          <cell r="C288" t="str">
            <v>East Wake Academy</v>
          </cell>
          <cell r="D288">
            <v>4567052.5349605801</v>
          </cell>
          <cell r="E288">
            <v>4645680.9118588027</v>
          </cell>
          <cell r="F288">
            <v>61438280.4956</v>
          </cell>
          <cell r="G288">
            <v>56596801.062145948</v>
          </cell>
          <cell r="H288">
            <v>255686.84999999998</v>
          </cell>
          <cell r="I288">
            <v>269680.04000000004</v>
          </cell>
          <cell r="J288">
            <v>729018.70654176897</v>
          </cell>
          <cell r="K288">
            <v>727156.85283663927</v>
          </cell>
          <cell r="L288">
            <v>255686.84999999998</v>
          </cell>
          <cell r="M288">
            <v>269680.04000000004</v>
          </cell>
          <cell r="N288">
            <v>0</v>
          </cell>
          <cell r="O288">
            <v>0</v>
          </cell>
          <cell r="P288">
            <v>0</v>
          </cell>
          <cell r="Q288">
            <v>0</v>
          </cell>
          <cell r="R288">
            <v>0</v>
          </cell>
          <cell r="T288">
            <v>0</v>
          </cell>
        </row>
        <row r="289">
          <cell r="B289">
            <v>39209</v>
          </cell>
          <cell r="C289" t="str">
            <v>Casa Esperanza Montessori</v>
          </cell>
          <cell r="D289">
            <v>2240927.3366948781</v>
          </cell>
          <cell r="E289">
            <v>2423109.663315888</v>
          </cell>
          <cell r="F289">
            <v>30282722.122099999</v>
          </cell>
          <cell r="G289">
            <v>29164652.023368973</v>
          </cell>
          <cell r="H289">
            <v>125458.52</v>
          </cell>
          <cell r="I289">
            <v>140660.60999999999</v>
          </cell>
          <cell r="J289">
            <v>357709.47146888729</v>
          </cell>
          <cell r="K289">
            <v>379272.88384294912</v>
          </cell>
          <cell r="L289">
            <v>125458.52</v>
          </cell>
          <cell r="M289">
            <v>140660.60999999999</v>
          </cell>
          <cell r="N289">
            <v>0</v>
          </cell>
          <cell r="O289">
            <v>0</v>
          </cell>
          <cell r="P289">
            <v>0</v>
          </cell>
          <cell r="Q289">
            <v>0</v>
          </cell>
          <cell r="R289">
            <v>0</v>
          </cell>
          <cell r="T289">
            <v>0</v>
          </cell>
        </row>
        <row r="290">
          <cell r="B290">
            <v>39300</v>
          </cell>
          <cell r="C290" t="str">
            <v>Warren County Schools</v>
          </cell>
          <cell r="D290">
            <v>13447009.04774921</v>
          </cell>
          <cell r="E290">
            <v>12938266.44920576</v>
          </cell>
          <cell r="F290">
            <v>143888381.35777506</v>
          </cell>
          <cell r="G290">
            <v>124789035.65593587</v>
          </cell>
          <cell r="H290">
            <v>752832.02</v>
          </cell>
          <cell r="I290">
            <v>751061.53</v>
          </cell>
          <cell r="J290">
            <v>2146487.4922727831</v>
          </cell>
          <cell r="K290">
            <v>2025138.8958614478</v>
          </cell>
          <cell r="L290">
            <v>752832.02</v>
          </cell>
          <cell r="M290">
            <v>751061.53</v>
          </cell>
          <cell r="N290">
            <v>0</v>
          </cell>
          <cell r="O290">
            <v>0</v>
          </cell>
          <cell r="P290">
            <v>0</v>
          </cell>
          <cell r="Q290">
            <v>0</v>
          </cell>
          <cell r="R290">
            <v>0</v>
          </cell>
          <cell r="T290">
            <v>0</v>
          </cell>
        </row>
        <row r="291">
          <cell r="B291">
            <v>39301</v>
          </cell>
          <cell r="C291" t="str">
            <v>Haliwa-Saponi Tribal Charter</v>
          </cell>
          <cell r="D291">
            <v>777704.55533723696</v>
          </cell>
          <cell r="E291">
            <v>807899.77706547861</v>
          </cell>
          <cell r="F291">
            <v>8247477.8591000019</v>
          </cell>
          <cell r="G291">
            <v>8947951.8071709927</v>
          </cell>
          <cell r="H291">
            <v>43539.86</v>
          </cell>
          <cell r="I291">
            <v>46898.279999999992</v>
          </cell>
          <cell r="J291">
            <v>124141.59124808222</v>
          </cell>
          <cell r="K291">
            <v>126455.06018262044</v>
          </cell>
          <cell r="L291">
            <v>43539.86</v>
          </cell>
          <cell r="M291">
            <v>46898.279999999992</v>
          </cell>
          <cell r="N291">
            <v>0</v>
          </cell>
          <cell r="O291">
            <v>0</v>
          </cell>
          <cell r="P291">
            <v>0</v>
          </cell>
          <cell r="Q291">
            <v>0</v>
          </cell>
          <cell r="R291">
            <v>0</v>
          </cell>
          <cell r="T291">
            <v>0</v>
          </cell>
        </row>
        <row r="292">
          <cell r="B292">
            <v>39400</v>
          </cell>
          <cell r="C292" t="str">
            <v>Washington County Schools</v>
          </cell>
          <cell r="D292">
            <v>9835481.8038102314</v>
          </cell>
          <cell r="E292">
            <v>9847845.5112088472</v>
          </cell>
          <cell r="F292">
            <v>96844541.096299961</v>
          </cell>
          <cell r="G292">
            <v>85160727.698412955</v>
          </cell>
          <cell r="H292">
            <v>550640.34</v>
          </cell>
          <cell r="I292">
            <v>571663.75</v>
          </cell>
          <cell r="J292">
            <v>1569995.1266031861</v>
          </cell>
          <cell r="K292">
            <v>1541416.3144250172</v>
          </cell>
          <cell r="L292">
            <v>550640.34</v>
          </cell>
          <cell r="M292">
            <v>571663.75</v>
          </cell>
          <cell r="N292">
            <v>0</v>
          </cell>
          <cell r="O292">
            <v>0</v>
          </cell>
          <cell r="P292">
            <v>0</v>
          </cell>
          <cell r="Q292">
            <v>0</v>
          </cell>
          <cell r="R292">
            <v>0</v>
          </cell>
          <cell r="T292">
            <v>0</v>
          </cell>
        </row>
        <row r="293">
          <cell r="B293">
            <v>39401</v>
          </cell>
          <cell r="C293" t="str">
            <v>Henderson Collegiate Charter School</v>
          </cell>
          <cell r="D293">
            <v>2497672.4779967079</v>
          </cell>
          <cell r="E293">
            <v>3516103.0939764958</v>
          </cell>
          <cell r="F293">
            <v>33551726.885499999</v>
          </cell>
          <cell r="G293">
            <v>44659269.741017945</v>
          </cell>
          <cell r="H293">
            <v>139832.41999999998</v>
          </cell>
          <cell r="I293">
            <v>204108.47000000003</v>
          </cell>
          <cell r="J293">
            <v>398692.58024417522</v>
          </cell>
          <cell r="K293">
            <v>550351.71562011633</v>
          </cell>
          <cell r="L293">
            <v>139832.41999999998</v>
          </cell>
          <cell r="M293">
            <v>204108.47000000003</v>
          </cell>
          <cell r="N293">
            <v>0</v>
          </cell>
          <cell r="O293">
            <v>0</v>
          </cell>
          <cell r="P293">
            <v>0</v>
          </cell>
          <cell r="Q293">
            <v>0</v>
          </cell>
          <cell r="R293">
            <v>0</v>
          </cell>
          <cell r="T293">
            <v>0</v>
          </cell>
        </row>
        <row r="294">
          <cell r="B294">
            <v>39500</v>
          </cell>
          <cell r="C294" t="str">
            <v>Watauga County Schools</v>
          </cell>
          <cell r="D294">
            <v>26596735.375795141</v>
          </cell>
          <cell r="E294">
            <v>27521168.124913186</v>
          </cell>
          <cell r="F294">
            <v>293719126.91107219</v>
          </cell>
          <cell r="G294">
            <v>281289667.38092566</v>
          </cell>
          <cell r="H294">
            <v>1489020.64</v>
          </cell>
          <cell r="I294">
            <v>1597593.52</v>
          </cell>
          <cell r="J294">
            <v>4245521.0386720989</v>
          </cell>
          <cell r="K294">
            <v>4307701.3638658915</v>
          </cell>
          <cell r="L294">
            <v>1489020.64</v>
          </cell>
          <cell r="M294">
            <v>1597593.52</v>
          </cell>
          <cell r="N294">
            <v>0</v>
          </cell>
          <cell r="O294">
            <v>0</v>
          </cell>
          <cell r="P294">
            <v>0</v>
          </cell>
          <cell r="Q294">
            <v>0</v>
          </cell>
          <cell r="R294">
            <v>0</v>
          </cell>
          <cell r="T294">
            <v>0</v>
          </cell>
        </row>
        <row r="295">
          <cell r="B295">
            <v>39501</v>
          </cell>
          <cell r="C295" t="str">
            <v>Two Rivers Community School</v>
          </cell>
          <cell r="D295">
            <v>844540.20674174011</v>
          </cell>
          <cell r="E295">
            <v>865253.97936808004</v>
          </cell>
          <cell r="F295">
            <v>9666635.809249999</v>
          </cell>
          <cell r="G295">
            <v>9018770.188872993</v>
          </cell>
          <cell r="H295">
            <v>47281.659999999996</v>
          </cell>
          <cell r="I295">
            <v>50227.670000000006</v>
          </cell>
          <cell r="J295">
            <v>134810.27521105486</v>
          </cell>
          <cell r="K295">
            <v>135432.32358804633</v>
          </cell>
          <cell r="L295">
            <v>47281.659999999996</v>
          </cell>
          <cell r="M295">
            <v>50227.670000000006</v>
          </cell>
          <cell r="N295">
            <v>0</v>
          </cell>
          <cell r="O295">
            <v>0</v>
          </cell>
          <cell r="P295">
            <v>0</v>
          </cell>
          <cell r="Q295">
            <v>0</v>
          </cell>
          <cell r="R295">
            <v>0</v>
          </cell>
          <cell r="T295">
            <v>0</v>
          </cell>
        </row>
        <row r="296">
          <cell r="B296">
            <v>39600</v>
          </cell>
          <cell r="C296" t="str">
            <v>Wayne County Schools</v>
          </cell>
          <cell r="D296">
            <v>90008713.836227655</v>
          </cell>
          <cell r="E296">
            <v>93998029.183619067</v>
          </cell>
          <cell r="F296">
            <v>949163875.94100547</v>
          </cell>
          <cell r="G296">
            <v>915214158.83644652</v>
          </cell>
          <cell r="H296">
            <v>5039145.9999999991</v>
          </cell>
          <cell r="I296">
            <v>5456550.4500000002</v>
          </cell>
          <cell r="J296">
            <v>14367698.999753522</v>
          </cell>
          <cell r="K296">
            <v>14712872.530597173</v>
          </cell>
          <cell r="L296">
            <v>5039145.9999999991</v>
          </cell>
          <cell r="M296">
            <v>5456550.4500000002</v>
          </cell>
          <cell r="N296">
            <v>0</v>
          </cell>
          <cell r="O296">
            <v>0</v>
          </cell>
          <cell r="P296">
            <v>0</v>
          </cell>
          <cell r="Q296">
            <v>0</v>
          </cell>
          <cell r="R296">
            <v>0</v>
          </cell>
          <cell r="T296">
            <v>0</v>
          </cell>
        </row>
        <row r="297">
          <cell r="B297">
            <v>39605</v>
          </cell>
          <cell r="C297" t="str">
            <v>Wayne Community College</v>
          </cell>
          <cell r="D297">
            <v>13645333.992455112</v>
          </cell>
          <cell r="E297">
            <v>13930326.757781766</v>
          </cell>
          <cell r="F297">
            <v>136584894.22963971</v>
          </cell>
          <cell r="G297">
            <v>123243725.63790792</v>
          </cell>
          <cell r="H297">
            <v>763935.26000000013</v>
          </cell>
          <cell r="I297">
            <v>808650.25999999989</v>
          </cell>
          <cell r="J297">
            <v>2178145.2394867009</v>
          </cell>
          <cell r="K297">
            <v>2180419.3521594326</v>
          </cell>
          <cell r="L297">
            <v>763935.26000000013</v>
          </cell>
          <cell r="M297">
            <v>808650.25999999989</v>
          </cell>
          <cell r="N297">
            <v>0</v>
          </cell>
          <cell r="O297">
            <v>0</v>
          </cell>
          <cell r="P297">
            <v>0</v>
          </cell>
          <cell r="Q297">
            <v>0</v>
          </cell>
          <cell r="R297">
            <v>0</v>
          </cell>
          <cell r="T297">
            <v>0</v>
          </cell>
        </row>
        <row r="298">
          <cell r="B298">
            <v>39700</v>
          </cell>
          <cell r="C298" t="str">
            <v>Wilkes County Schools</v>
          </cell>
          <cell r="D298">
            <v>51373629.631640837</v>
          </cell>
          <cell r="E298">
            <v>51881367.398366094</v>
          </cell>
          <cell r="F298">
            <v>575175662.19549978</v>
          </cell>
          <cell r="G298">
            <v>537622806.0951395</v>
          </cell>
          <cell r="H298">
            <v>2876157.31</v>
          </cell>
          <cell r="I298">
            <v>3011693.98</v>
          </cell>
          <cell r="J298">
            <v>8200548.7648146711</v>
          </cell>
          <cell r="K298">
            <v>8120637.7609698214</v>
          </cell>
          <cell r="L298">
            <v>2876157.31</v>
          </cell>
          <cell r="M298">
            <v>3011693.98</v>
          </cell>
          <cell r="N298">
            <v>0</v>
          </cell>
          <cell r="O298">
            <v>0</v>
          </cell>
          <cell r="P298">
            <v>0</v>
          </cell>
          <cell r="Q298">
            <v>0</v>
          </cell>
          <cell r="R298">
            <v>0</v>
          </cell>
          <cell r="T298">
            <v>0</v>
          </cell>
        </row>
        <row r="299">
          <cell r="B299">
            <v>39703</v>
          </cell>
          <cell r="C299" t="str">
            <v>Pinnacle Classical Academy</v>
          </cell>
          <cell r="D299">
            <v>1308201.1514002564</v>
          </cell>
          <cell r="E299">
            <v>1778419.2061628855</v>
          </cell>
          <cell r="F299">
            <v>17925342.557399999</v>
          </cell>
          <cell r="G299">
            <v>21949850.818186976</v>
          </cell>
          <cell r="H299">
            <v>73239.760000000009</v>
          </cell>
          <cell r="I299">
            <v>103236.57000000004</v>
          </cell>
          <cell r="J299">
            <v>208822.45255330732</v>
          </cell>
          <cell r="K299">
            <v>278363.86904588644</v>
          </cell>
          <cell r="L299">
            <v>73239.760000000009</v>
          </cell>
          <cell r="M299">
            <v>103236.57000000004</v>
          </cell>
          <cell r="N299">
            <v>0</v>
          </cell>
          <cell r="O299">
            <v>0</v>
          </cell>
          <cell r="P299">
            <v>0</v>
          </cell>
          <cell r="Q299">
            <v>0</v>
          </cell>
          <cell r="R299">
            <v>0</v>
          </cell>
          <cell r="T299">
            <v>0</v>
          </cell>
        </row>
        <row r="300">
          <cell r="B300">
            <v>39705</v>
          </cell>
          <cell r="C300" t="str">
            <v>Wilkes Community College</v>
          </cell>
          <cell r="D300">
            <v>13077733.94657556</v>
          </cell>
          <cell r="E300">
            <v>13656549.456141381</v>
          </cell>
          <cell r="F300">
            <v>134980747.61914989</v>
          </cell>
          <cell r="G300">
            <v>116803589.67112997</v>
          </cell>
          <cell r="H300">
            <v>732158.12</v>
          </cell>
          <cell r="I300">
            <v>792757.59</v>
          </cell>
          <cell r="J300">
            <v>2087541.7160736006</v>
          </cell>
          <cell r="K300">
            <v>2137566.8522103401</v>
          </cell>
          <cell r="L300">
            <v>732158.12</v>
          </cell>
          <cell r="M300">
            <v>792757.59</v>
          </cell>
          <cell r="N300">
            <v>0</v>
          </cell>
          <cell r="O300">
            <v>0</v>
          </cell>
          <cell r="P300">
            <v>0</v>
          </cell>
          <cell r="Q300">
            <v>0</v>
          </cell>
          <cell r="R300">
            <v>0</v>
          </cell>
          <cell r="T300">
            <v>0</v>
          </cell>
        </row>
        <row r="301">
          <cell r="B301">
            <v>39800</v>
          </cell>
          <cell r="C301" t="str">
            <v>Wilson County Schools</v>
          </cell>
          <cell r="D301">
            <v>58486989.914635725</v>
          </cell>
          <cell r="E301">
            <v>60483275.513662077</v>
          </cell>
          <cell r="F301">
            <v>636552998.30438864</v>
          </cell>
          <cell r="G301">
            <v>594634717.94352019</v>
          </cell>
          <cell r="H301">
            <v>3274399.4299999992</v>
          </cell>
          <cell r="I301">
            <v>3511031.5300000007</v>
          </cell>
          <cell r="J301">
            <v>9336023.4879490491</v>
          </cell>
          <cell r="K301">
            <v>9467035.9644154999</v>
          </cell>
          <cell r="L301">
            <v>3274399.4299999992</v>
          </cell>
          <cell r="M301">
            <v>3511031.5300000007</v>
          </cell>
          <cell r="N301">
            <v>0</v>
          </cell>
          <cell r="O301">
            <v>0</v>
          </cell>
          <cell r="P301">
            <v>0</v>
          </cell>
          <cell r="Q301">
            <v>0</v>
          </cell>
          <cell r="R301">
            <v>0</v>
          </cell>
          <cell r="T301">
            <v>0</v>
          </cell>
        </row>
        <row r="302">
          <cell r="B302">
            <v>39805</v>
          </cell>
          <cell r="C302" t="str">
            <v>Wilson Community College</v>
          </cell>
          <cell r="D302">
            <v>7421273.5115263863</v>
          </cell>
          <cell r="E302">
            <v>7653797.7883233661</v>
          </cell>
          <cell r="F302">
            <v>71594491.994422868</v>
          </cell>
          <cell r="G302">
            <v>64810107.521091938</v>
          </cell>
          <cell r="H302">
            <v>415480.67</v>
          </cell>
          <cell r="I302">
            <v>444300.1</v>
          </cell>
          <cell r="J302">
            <v>1184625.5708359955</v>
          </cell>
          <cell r="K302">
            <v>1197996.939005957</v>
          </cell>
          <cell r="L302">
            <v>415480.67</v>
          </cell>
          <cell r="M302">
            <v>444300.1</v>
          </cell>
          <cell r="N302">
            <v>0</v>
          </cell>
          <cell r="O302">
            <v>0</v>
          </cell>
          <cell r="P302">
            <v>0</v>
          </cell>
          <cell r="Q302">
            <v>0</v>
          </cell>
          <cell r="R302">
            <v>0</v>
          </cell>
          <cell r="T302">
            <v>0</v>
          </cell>
        </row>
        <row r="303">
          <cell r="B303">
            <v>39900</v>
          </cell>
          <cell r="C303" t="str">
            <v>Yadkin County Schools</v>
          </cell>
          <cell r="D303">
            <v>29748048.485608377</v>
          </cell>
          <cell r="E303">
            <v>30818352.49624325</v>
          </cell>
          <cell r="F303">
            <v>314396250.08479983</v>
          </cell>
          <cell r="G303">
            <v>302358367.62397081</v>
          </cell>
          <cell r="H303">
            <v>1665447.19</v>
          </cell>
          <cell r="I303">
            <v>1788993.84</v>
          </cell>
          <cell r="J303">
            <v>4748551.4263538541</v>
          </cell>
          <cell r="K303">
            <v>4823787.2199905263</v>
          </cell>
          <cell r="L303">
            <v>1665447.19</v>
          </cell>
          <cell r="M303">
            <v>1788993.84</v>
          </cell>
          <cell r="N303">
            <v>0</v>
          </cell>
          <cell r="O303">
            <v>0</v>
          </cell>
          <cell r="P303">
            <v>0</v>
          </cell>
          <cell r="Q303">
            <v>0</v>
          </cell>
          <cell r="R303">
            <v>0</v>
          </cell>
          <cell r="T303">
            <v>0</v>
          </cell>
        </row>
        <row r="304">
          <cell r="B304">
            <v>40000</v>
          </cell>
          <cell r="C304" t="str">
            <v>Consolidated Judicial Retirement System</v>
          </cell>
          <cell r="D304">
            <v>69126557.761851758</v>
          </cell>
          <cell r="E304">
            <v>72856570.009750307</v>
          </cell>
          <cell r="F304">
            <v>509405989.16756624</v>
          </cell>
          <cell r="G304">
            <v>420787689.29055727</v>
          </cell>
          <cell r="H304">
            <v>3870056.6</v>
          </cell>
          <cell r="I304">
            <v>4229296.6493539996</v>
          </cell>
          <cell r="J304">
            <v>11034371.367848745</v>
          </cell>
          <cell r="K304">
            <v>11403743.641008051</v>
          </cell>
          <cell r="L304">
            <v>3870056.6</v>
          </cell>
          <cell r="M304">
            <v>4229296.6493539996</v>
          </cell>
          <cell r="N304">
            <v>0</v>
          </cell>
          <cell r="O304">
            <v>0</v>
          </cell>
          <cell r="P304">
            <v>0</v>
          </cell>
          <cell r="Q304">
            <v>0</v>
          </cell>
          <cell r="R304">
            <v>0</v>
          </cell>
          <cell r="T304">
            <v>0</v>
          </cell>
        </row>
        <row r="305">
          <cell r="B305">
            <v>51000</v>
          </cell>
          <cell r="C305" t="str">
            <v>Highway - Administrative</v>
          </cell>
          <cell r="D305">
            <v>503462664.72964084</v>
          </cell>
          <cell r="E305">
            <v>516294855.3490479</v>
          </cell>
          <cell r="F305">
            <v>4795804738.3380404</v>
          </cell>
          <cell r="G305">
            <v>4164462652.6893148</v>
          </cell>
          <cell r="H305">
            <v>28186402.90469946</v>
          </cell>
          <cell r="I305">
            <v>29970723.32</v>
          </cell>
          <cell r="J305">
            <v>80365552.579841956</v>
          </cell>
          <cell r="K305">
            <v>80812124.051186234</v>
          </cell>
          <cell r="L305">
            <v>28186402.90469946</v>
          </cell>
          <cell r="M305">
            <v>29970723.32</v>
          </cell>
          <cell r="N305">
            <v>0</v>
          </cell>
          <cell r="O305">
            <v>0</v>
          </cell>
          <cell r="P305">
            <v>0</v>
          </cell>
          <cell r="Q305">
            <v>0</v>
          </cell>
          <cell r="R305">
            <v>0</v>
          </cell>
          <cell r="T305">
            <v>0</v>
          </cell>
        </row>
        <row r="306">
          <cell r="B306">
            <v>51000.1</v>
          </cell>
          <cell r="C306" t="str">
            <v>NC Global TransPark Authority (subset of DOT)</v>
          </cell>
          <cell r="D306">
            <v>447255.68896036019</v>
          </cell>
          <cell r="E306">
            <v>440795.25934749574</v>
          </cell>
          <cell r="F306">
            <v>2592522.6902000001</v>
          </cell>
          <cell r="G306">
            <v>2498619.514064997</v>
          </cell>
          <cell r="H306">
            <v>25039.650273224044</v>
          </cell>
          <cell r="I306">
            <v>25588</v>
          </cell>
          <cell r="J306">
            <v>71393.477820404325</v>
          </cell>
          <cell r="K306">
            <v>68994.685518379192</v>
          </cell>
          <cell r="L306">
            <v>25039.650273224044</v>
          </cell>
          <cell r="M306">
            <v>25588</v>
          </cell>
          <cell r="N306">
            <v>0</v>
          </cell>
          <cell r="O306">
            <v>0</v>
          </cell>
          <cell r="P306">
            <v>0</v>
          </cell>
          <cell r="Q306">
            <v>0</v>
          </cell>
          <cell r="R306">
            <v>0</v>
          </cell>
          <cell r="T306">
            <v>0</v>
          </cell>
        </row>
        <row r="307">
          <cell r="B307">
            <v>51000.2</v>
          </cell>
          <cell r="C307" t="str">
            <v>NC State Ports Authority (subset of DOT)</v>
          </cell>
          <cell r="D307">
            <v>12325795.269466814</v>
          </cell>
          <cell r="E307">
            <v>12505472.447248802</v>
          </cell>
          <cell r="F307">
            <v>103182162.23689999</v>
          </cell>
          <cell r="G307">
            <v>96031999.96463792</v>
          </cell>
          <cell r="H307">
            <v>690060.76502732246</v>
          </cell>
          <cell r="I307">
            <v>725938</v>
          </cell>
          <cell r="J307">
            <v>1967513.0197561674</v>
          </cell>
          <cell r="K307">
            <v>1957396.5927716568</v>
          </cell>
          <cell r="L307">
            <v>690060.76502732246</v>
          </cell>
          <cell r="M307">
            <v>725938</v>
          </cell>
          <cell r="N307">
            <v>0</v>
          </cell>
          <cell r="O307">
            <v>0</v>
          </cell>
          <cell r="P307">
            <v>0</v>
          </cell>
          <cell r="Q307">
            <v>0</v>
          </cell>
          <cell r="R307">
            <v>0</v>
          </cell>
          <cell r="T307">
            <v>0</v>
          </cell>
        </row>
        <row r="308">
          <cell r="B308">
            <v>60000</v>
          </cell>
          <cell r="C308" t="str">
            <v>Legislative Retirement System</v>
          </cell>
          <cell r="D308">
            <v>3616730.4149406692</v>
          </cell>
          <cell r="E308">
            <v>3618127.757320472</v>
          </cell>
          <cell r="F308">
            <v>24436426.90976106</v>
          </cell>
          <cell r="G308">
            <v>17779542.14137499</v>
          </cell>
          <cell r="H308">
            <v>202482.98</v>
          </cell>
          <cell r="I308">
            <v>210030.96356200005</v>
          </cell>
          <cell r="J308">
            <v>577322.92519667279</v>
          </cell>
          <cell r="K308">
            <v>566320.94263257599</v>
          </cell>
          <cell r="L308">
            <v>202482.98</v>
          </cell>
          <cell r="M308">
            <v>210030.96356200005</v>
          </cell>
          <cell r="N308">
            <v>0</v>
          </cell>
          <cell r="O308">
            <v>0</v>
          </cell>
          <cell r="P308">
            <v>0</v>
          </cell>
          <cell r="Q308">
            <v>0</v>
          </cell>
          <cell r="R308">
            <v>0</v>
          </cell>
          <cell r="T308">
            <v>0</v>
          </cell>
        </row>
        <row r="309">
          <cell r="B309">
            <v>90901</v>
          </cell>
          <cell r="C309" t="str">
            <v>Bladen County</v>
          </cell>
          <cell r="D309">
            <v>13200527.889120577</v>
          </cell>
          <cell r="E309">
            <v>13364597.360440426</v>
          </cell>
          <cell r="F309">
            <v>121726805.52031019</v>
          </cell>
          <cell r="G309">
            <v>127670583.16554983</v>
          </cell>
          <cell r="H309">
            <v>739032.75</v>
          </cell>
          <cell r="I309">
            <v>775809.88000000012</v>
          </cell>
          <cell r="J309">
            <v>2107142.7783517479</v>
          </cell>
          <cell r="K309">
            <v>2091869.5752951191</v>
          </cell>
          <cell r="L309">
            <v>739032.75</v>
          </cell>
          <cell r="M309">
            <v>775809.88000000012</v>
          </cell>
          <cell r="N309">
            <v>0</v>
          </cell>
          <cell r="O309">
            <v>0</v>
          </cell>
          <cell r="P309">
            <v>0</v>
          </cell>
          <cell r="Q309">
            <v>0</v>
          </cell>
          <cell r="R309">
            <v>0</v>
          </cell>
          <cell r="T309">
            <v>0</v>
          </cell>
        </row>
        <row r="310">
          <cell r="B310">
            <v>91041</v>
          </cell>
          <cell r="C310" t="str">
            <v>Town Of Sunset Beach</v>
          </cell>
          <cell r="D310">
            <v>2124507.5912101571</v>
          </cell>
          <cell r="E310">
            <v>2120562.4950688495</v>
          </cell>
          <cell r="F310">
            <v>22076590.634999998</v>
          </cell>
          <cell r="G310">
            <v>23318488.838417981</v>
          </cell>
          <cell r="H310">
            <v>118940.75</v>
          </cell>
          <cell r="I310">
            <v>123097.85999999999</v>
          </cell>
          <cell r="J310">
            <v>339125.8945077071</v>
          </cell>
          <cell r="K310">
            <v>331917.23224501597</v>
          </cell>
          <cell r="L310">
            <v>118940.75</v>
          </cell>
          <cell r="M310">
            <v>123097.85999999999</v>
          </cell>
          <cell r="N310">
            <v>0</v>
          </cell>
          <cell r="O310">
            <v>0</v>
          </cell>
          <cell r="P310">
            <v>0</v>
          </cell>
          <cell r="Q310">
            <v>0</v>
          </cell>
          <cell r="R310">
            <v>0</v>
          </cell>
          <cell r="T310">
            <v>0</v>
          </cell>
        </row>
        <row r="311">
          <cell r="B311">
            <v>91111</v>
          </cell>
          <cell r="C311" t="str">
            <v>Town Of Biltmore Forest</v>
          </cell>
          <cell r="D311">
            <v>1394496.4480083075</v>
          </cell>
          <cell r="E311">
            <v>1455487.9273001943</v>
          </cell>
          <cell r="F311">
            <v>11927687.519399997</v>
          </cell>
          <cell r="G311">
            <v>13217825.019427987</v>
          </cell>
          <cell r="H311">
            <v>78071.010000000009</v>
          </cell>
          <cell r="I311">
            <v>84490.53</v>
          </cell>
          <cell r="J311">
            <v>222597.39493294051</v>
          </cell>
          <cell r="K311">
            <v>227817.63117989615</v>
          </cell>
          <cell r="L311">
            <v>78071.010000000009</v>
          </cell>
          <cell r="M311">
            <v>84490.53</v>
          </cell>
          <cell r="N311">
            <v>0</v>
          </cell>
          <cell r="O311">
            <v>0</v>
          </cell>
          <cell r="P311">
            <v>0</v>
          </cell>
          <cell r="Q311">
            <v>0</v>
          </cell>
          <cell r="R311">
            <v>0</v>
          </cell>
          <cell r="T311">
            <v>0</v>
          </cell>
        </row>
        <row r="312">
          <cell r="B312">
            <v>91151</v>
          </cell>
          <cell r="C312" t="str">
            <v>Town Of Black Mountain</v>
          </cell>
          <cell r="D312">
            <v>3224644.2405681154</v>
          </cell>
          <cell r="E312">
            <v>3444827.182714941</v>
          </cell>
          <cell r="F312">
            <v>34714498.57093589</v>
          </cell>
          <cell r="G312">
            <v>36296291.065155953</v>
          </cell>
          <cell r="H312">
            <v>180532</v>
          </cell>
          <cell r="I312">
            <v>199970.93</v>
          </cell>
          <cell r="J312">
            <v>514735.91672547359</v>
          </cell>
          <cell r="K312">
            <v>539195.38174799981</v>
          </cell>
          <cell r="L312">
            <v>180532</v>
          </cell>
          <cell r="M312">
            <v>199970.93</v>
          </cell>
          <cell r="N312">
            <v>0</v>
          </cell>
          <cell r="O312">
            <v>0</v>
          </cell>
          <cell r="P312">
            <v>0</v>
          </cell>
          <cell r="Q312">
            <v>0</v>
          </cell>
          <cell r="R312">
            <v>0</v>
          </cell>
          <cell r="T312">
            <v>0</v>
          </cell>
        </row>
        <row r="313">
          <cell r="B313">
            <v>98101</v>
          </cell>
          <cell r="C313" t="str">
            <v>Rutherford County</v>
          </cell>
          <cell r="D313">
            <v>16256267.875062801</v>
          </cell>
          <cell r="E313">
            <v>16395391.557811568</v>
          </cell>
          <cell r="F313">
            <v>157660588.45182958</v>
          </cell>
          <cell r="G313">
            <v>163016296.6347298</v>
          </cell>
          <cell r="H313">
            <v>910108.62999999989</v>
          </cell>
          <cell r="I313">
            <v>951746.34999999986</v>
          </cell>
          <cell r="J313">
            <v>2594917.2444930249</v>
          </cell>
          <cell r="K313">
            <v>2566259.1883506035</v>
          </cell>
          <cell r="L313">
            <v>910108.62999999989</v>
          </cell>
          <cell r="M313">
            <v>951746.34999999986</v>
          </cell>
          <cell r="N313">
            <v>0</v>
          </cell>
          <cell r="O313">
            <v>0</v>
          </cell>
          <cell r="P313">
            <v>0</v>
          </cell>
          <cell r="Q313">
            <v>0</v>
          </cell>
          <cell r="R313">
            <v>0</v>
          </cell>
          <cell r="T313">
            <v>0</v>
          </cell>
        </row>
        <row r="314">
          <cell r="B314">
            <v>98103</v>
          </cell>
          <cell r="C314" t="str">
            <v>Rutherford Polk Mcdowell Dist Brd Of Health</v>
          </cell>
          <cell r="D314">
            <v>3500638.2566724643</v>
          </cell>
          <cell r="E314">
            <v>3522586.8566665528</v>
          </cell>
          <cell r="F314">
            <v>31727401.273866609</v>
          </cell>
          <cell r="G314">
            <v>30012179.904446982</v>
          </cell>
          <cell r="H314">
            <v>195983.55000000002</v>
          </cell>
          <cell r="I314">
            <v>204484.84999999998</v>
          </cell>
          <cell r="J314">
            <v>558791.63955621549</v>
          </cell>
          <cell r="K314">
            <v>551366.57491882681</v>
          </cell>
          <cell r="L314">
            <v>195983.55000000002</v>
          </cell>
          <cell r="M314">
            <v>204484.84999999998</v>
          </cell>
          <cell r="N314">
            <v>0</v>
          </cell>
          <cell r="O314">
            <v>0</v>
          </cell>
          <cell r="P314">
            <v>0</v>
          </cell>
          <cell r="Q314">
            <v>0</v>
          </cell>
          <cell r="R314">
            <v>0</v>
          </cell>
          <cell r="T314">
            <v>0</v>
          </cell>
        </row>
        <row r="315">
          <cell r="B315">
            <v>98111</v>
          </cell>
          <cell r="C315" t="str">
            <v>Town Of Forest City</v>
          </cell>
          <cell r="D315">
            <v>5636206.2926051319</v>
          </cell>
          <cell r="E315">
            <v>5843788.3700848417</v>
          </cell>
          <cell r="F315">
            <v>60001728.72075171</v>
          </cell>
          <cell r="G315">
            <v>57854632.524067953</v>
          </cell>
          <cell r="H315">
            <v>315543.51999999996</v>
          </cell>
          <cell r="I315">
            <v>339229.73</v>
          </cell>
          <cell r="J315">
            <v>899683.06468649756</v>
          </cell>
          <cell r="K315">
            <v>914688.46880704549</v>
          </cell>
          <cell r="L315">
            <v>315543.51999999996</v>
          </cell>
          <cell r="M315">
            <v>339229.73</v>
          </cell>
          <cell r="N315">
            <v>0</v>
          </cell>
          <cell r="O315">
            <v>0</v>
          </cell>
          <cell r="P315">
            <v>0</v>
          </cell>
          <cell r="Q315">
            <v>0</v>
          </cell>
          <cell r="R315">
            <v>0</v>
          </cell>
          <cell r="T315">
            <v>0</v>
          </cell>
        </row>
        <row r="316">
          <cell r="B316">
            <v>98131</v>
          </cell>
          <cell r="C316" t="str">
            <v>Town Of Lake Lure</v>
          </cell>
          <cell r="D316">
            <v>1660425.9988445011</v>
          </cell>
          <cell r="E316">
            <v>1615254.6755139043</v>
          </cell>
          <cell r="F316">
            <v>16897171.661800001</v>
          </cell>
          <cell r="G316">
            <v>14081782.946538989</v>
          </cell>
          <cell r="H316">
            <v>92959.1</v>
          </cell>
          <cell r="I316">
            <v>93764.930000000008</v>
          </cell>
          <cell r="J316">
            <v>265046.57100389391</v>
          </cell>
          <cell r="K316">
            <v>252824.83421927618</v>
          </cell>
          <cell r="L316">
            <v>92959.1</v>
          </cell>
          <cell r="M316">
            <v>93764.930000000008</v>
          </cell>
          <cell r="N316">
            <v>0</v>
          </cell>
          <cell r="O316">
            <v>0</v>
          </cell>
          <cell r="P316">
            <v>0</v>
          </cell>
          <cell r="Q316">
            <v>0</v>
          </cell>
          <cell r="R316">
            <v>0</v>
          </cell>
          <cell r="T316">
            <v>0</v>
          </cell>
        </row>
        <row r="317">
          <cell r="B317">
            <v>99401</v>
          </cell>
          <cell r="C317" t="str">
            <v>Washington County</v>
          </cell>
          <cell r="D317">
            <v>5668534.8997434191</v>
          </cell>
          <cell r="E317">
            <v>5662636.2989499755</v>
          </cell>
          <cell r="F317">
            <v>51757330.603164405</v>
          </cell>
          <cell r="G317">
            <v>52301235.589592889</v>
          </cell>
          <cell r="H317">
            <v>317353.44</v>
          </cell>
          <cell r="I317">
            <v>328713.92000000004</v>
          </cell>
          <cell r="J317">
            <v>904843.53945218888</v>
          </cell>
          <cell r="K317">
            <v>886333.96654344455</v>
          </cell>
          <cell r="L317">
            <v>317353.44</v>
          </cell>
          <cell r="M317">
            <v>328713.92000000004</v>
          </cell>
          <cell r="N317">
            <v>0</v>
          </cell>
          <cell r="O317">
            <v>0</v>
          </cell>
          <cell r="P317">
            <v>0</v>
          </cell>
          <cell r="Q317">
            <v>0</v>
          </cell>
          <cell r="R317">
            <v>0</v>
          </cell>
          <cell r="T317">
            <v>0</v>
          </cell>
        </row>
        <row r="318">
          <cell r="B318">
            <v>99521</v>
          </cell>
          <cell r="C318" t="str">
            <v>Town Of Blowing Rock</v>
          </cell>
          <cell r="D318">
            <v>2232952.7135386281</v>
          </cell>
          <cell r="E318">
            <v>2403270.9481164846</v>
          </cell>
          <cell r="F318">
            <v>23032820.853925698</v>
          </cell>
          <cell r="G318">
            <v>24140191.971841976</v>
          </cell>
          <cell r="H318">
            <v>125012.06</v>
          </cell>
          <cell r="I318">
            <v>139508.98000000001</v>
          </cell>
          <cell r="J318">
            <v>356436.51710411394</v>
          </cell>
          <cell r="K318">
            <v>376167.66461192176</v>
          </cell>
          <cell r="L318">
            <v>125012.06</v>
          </cell>
          <cell r="M318">
            <v>139508.98000000001</v>
          </cell>
          <cell r="N318">
            <v>0</v>
          </cell>
          <cell r="O318">
            <v>0</v>
          </cell>
          <cell r="P318">
            <v>0</v>
          </cell>
          <cell r="Q318">
            <v>0</v>
          </cell>
          <cell r="R318">
            <v>0</v>
          </cell>
          <cell r="T318">
            <v>0</v>
          </cell>
        </row>
        <row r="319">
          <cell r="B319">
            <v>99831</v>
          </cell>
          <cell r="C319" t="str">
            <v>Town Of Black Creek</v>
          </cell>
          <cell r="D319">
            <v>349483.93913593877</v>
          </cell>
          <cell r="E319">
            <v>383467.93060299143</v>
          </cell>
          <cell r="F319">
            <v>2935521.3997</v>
          </cell>
          <cell r="G319">
            <v>3679518.546457998</v>
          </cell>
          <cell r="H319">
            <v>19565.890000000003</v>
          </cell>
          <cell r="I319">
            <v>22260.17</v>
          </cell>
          <cell r="J319">
            <v>55786.599194047471</v>
          </cell>
          <cell r="K319">
            <v>60021.628448321826</v>
          </cell>
          <cell r="L319">
            <v>19565.890000000003</v>
          </cell>
          <cell r="M319">
            <v>22260.17</v>
          </cell>
          <cell r="N319">
            <v>0</v>
          </cell>
          <cell r="O319">
            <v>0</v>
          </cell>
          <cell r="P319">
            <v>0</v>
          </cell>
          <cell r="Q319">
            <v>0</v>
          </cell>
          <cell r="R319" t="str">
            <v>FALSE</v>
          </cell>
          <cell r="T319">
            <v>0</v>
          </cell>
        </row>
      </sheetData>
      <sheetData sheetId="17">
        <row r="12">
          <cell r="P12">
            <v>0</v>
          </cell>
        </row>
      </sheetData>
      <sheetData sheetId="18" refreshError="1"/>
      <sheetData sheetId="19" refreshError="1"/>
      <sheetData sheetId="20" refreshError="1"/>
      <sheetData sheetId="21" refreshError="1"/>
      <sheetData sheetId="22" refreshError="1"/>
      <sheetData sheetId="23">
        <row r="8">
          <cell r="L8">
            <v>10200</v>
          </cell>
        </row>
      </sheetData>
      <sheetData sheetId="24"/>
      <sheetData sheetId="25">
        <row r="4">
          <cell r="D4">
            <v>2.2000000000000002</v>
          </cell>
        </row>
        <row r="7">
          <cell r="D7" t="str">
            <v>North Carolina State Health Plan</v>
          </cell>
        </row>
        <row r="8">
          <cell r="D8" t="str">
            <v>SHPNC</v>
          </cell>
        </row>
        <row r="9">
          <cell r="D9" t="str">
            <v>Client_GASB</v>
          </cell>
        </row>
        <row r="10">
          <cell r="D10" t="str">
            <v>Committee on Actuarial Valuation of Retired Employees' Health Benefits (OPEB)\nState of North Carolina</v>
          </cell>
        </row>
        <row r="11">
          <cell r="D11" t="str">
            <v>4901 Glenwood Avenue, Suite 300</v>
          </cell>
        </row>
        <row r="12">
          <cell r="D12" t="str">
            <v>Raleigh, North Carolina 27612</v>
          </cell>
        </row>
        <row r="17">
          <cell r="D17" t="str">
            <v>Kenneth C. Vieira</v>
          </cell>
        </row>
        <row r="18">
          <cell r="D18" t="str">
            <v>Senior Vice President and Actuary</v>
          </cell>
        </row>
        <row r="19">
          <cell r="D19" t="str">
            <v>FCA, FSA, MAAA</v>
          </cell>
        </row>
        <row r="20">
          <cell r="D20" t="str">
            <v>MAP</v>
          </cell>
        </row>
        <row r="21">
          <cell r="D21" t="str">
            <v>DAB</v>
          </cell>
        </row>
        <row r="22">
          <cell r="D22" t="str">
            <v>David A. Berger, FCA, ASA, MAAA, EA</v>
          </cell>
        </row>
        <row r="23">
          <cell r="D23" t="str">
            <v>Vice President and Associate Actuary</v>
          </cell>
        </row>
        <row r="24">
          <cell r="D24" t="str">
            <v>Atlanta</v>
          </cell>
        </row>
        <row r="25">
          <cell r="D25">
            <v>99999</v>
          </cell>
        </row>
        <row r="26">
          <cell r="D26">
            <v>1</v>
          </cell>
        </row>
        <row r="30">
          <cell r="D30">
            <v>42916</v>
          </cell>
          <cell r="E30">
            <v>42551</v>
          </cell>
        </row>
        <row r="31">
          <cell r="D31">
            <v>42916</v>
          </cell>
          <cell r="E31">
            <v>42551</v>
          </cell>
          <cell r="F31">
            <v>42185</v>
          </cell>
        </row>
        <row r="32">
          <cell r="D32">
            <v>42735</v>
          </cell>
          <cell r="E32">
            <v>42369</v>
          </cell>
        </row>
        <row r="33">
          <cell r="D33">
            <v>42735</v>
          </cell>
          <cell r="E33">
            <v>42369</v>
          </cell>
        </row>
        <row r="34">
          <cell r="F34" t="b">
            <v>0</v>
          </cell>
        </row>
        <row r="36">
          <cell r="D36">
            <v>0.5</v>
          </cell>
        </row>
        <row r="37">
          <cell r="D37">
            <v>0.5</v>
          </cell>
          <cell r="F37">
            <v>0.5</v>
          </cell>
        </row>
        <row r="38">
          <cell r="D38">
            <v>3.5000000000000003E-2</v>
          </cell>
          <cell r="E38">
            <v>3.5000000000000003E-2</v>
          </cell>
        </row>
        <row r="39">
          <cell r="D39">
            <v>4.4999999999999998E-2</v>
          </cell>
          <cell r="E39">
            <v>4.4999999999999998E-2</v>
          </cell>
        </row>
        <row r="40">
          <cell r="D40">
            <v>0</v>
          </cell>
          <cell r="E40">
            <v>0</v>
          </cell>
        </row>
        <row r="41">
          <cell r="D41">
            <v>0</v>
          </cell>
        </row>
        <row r="47">
          <cell r="D47">
            <v>2.8500000000000001E-2</v>
          </cell>
          <cell r="E47">
            <v>3.5799999999999998E-2</v>
          </cell>
          <cell r="F47">
            <v>3.5799999999999998E-2</v>
          </cell>
          <cell r="G47">
            <v>4.58E-2</v>
          </cell>
          <cell r="H47">
            <v>2.58E-2</v>
          </cell>
          <cell r="I47">
            <v>2.8500000000000001E-2</v>
          </cell>
        </row>
        <row r="52">
          <cell r="D52">
            <v>43281</v>
          </cell>
          <cell r="E52">
            <v>42916</v>
          </cell>
        </row>
        <row r="53">
          <cell r="E53">
            <v>7.2499999999999995E-2</v>
          </cell>
          <cell r="F53">
            <v>7.2499999999999995E-2</v>
          </cell>
        </row>
        <row r="54">
          <cell r="D54">
            <v>6</v>
          </cell>
          <cell r="E54">
            <v>6</v>
          </cell>
        </row>
        <row r="61">
          <cell r="D61">
            <v>304</v>
          </cell>
        </row>
        <row r="65">
          <cell r="D65">
            <v>1</v>
          </cell>
        </row>
        <row r="75">
          <cell r="K75" t="str">
            <v>Atlanta</v>
          </cell>
          <cell r="L75" t="str">
            <v>2018 Powers Ferry Road, Suite 850</v>
          </cell>
          <cell r="M75" t="str">
            <v>Atlanta, GA  30339</v>
          </cell>
          <cell r="N75" t="str">
            <v>678.306.3100</v>
          </cell>
          <cell r="O75" t="str">
            <v>678-669-1887</v>
          </cell>
        </row>
        <row r="76">
          <cell r="K76" t="str">
            <v>Boston</v>
          </cell>
          <cell r="L76" t="str">
            <v>116 Huntington Ave., 8th Floor</v>
          </cell>
          <cell r="M76" t="str">
            <v>Boston, MA  02116</v>
          </cell>
          <cell r="N76" t="str">
            <v>617.424.7300</v>
          </cell>
          <cell r="O76" t="str">
            <v>617.904.1833</v>
          </cell>
        </row>
        <row r="77">
          <cell r="K77" t="str">
            <v>Chicago</v>
          </cell>
          <cell r="L77" t="str">
            <v>101 North Wacker Drive, Suite 500</v>
          </cell>
          <cell r="M77" t="str">
            <v>Chicago, IL  60606</v>
          </cell>
          <cell r="N77" t="str">
            <v>312.984.8500</v>
          </cell>
          <cell r="O77" t="str">
            <v>312.896.9364</v>
          </cell>
        </row>
        <row r="78">
          <cell r="K78" t="str">
            <v>Cleveland</v>
          </cell>
          <cell r="L78" t="str">
            <v>1300 East Ninth Street, Suite 1900</v>
          </cell>
          <cell r="M78" t="str">
            <v>Cleveland, OH  44114</v>
          </cell>
          <cell r="N78" t="str">
            <v>216.687.4400</v>
          </cell>
          <cell r="O78" t="str">
            <v>216.916.4320</v>
          </cell>
        </row>
        <row r="79">
          <cell r="K79" t="str">
            <v>Denver</v>
          </cell>
          <cell r="L79" t="str">
            <v>5990 Greenwood Plaza Blvd., Suite 118</v>
          </cell>
          <cell r="M79" t="str">
            <v>Greenwood Village, CO  80111</v>
          </cell>
          <cell r="N79" t="str">
            <v>303.714.9900</v>
          </cell>
          <cell r="O79" t="str">
            <v>303.223.9234</v>
          </cell>
        </row>
        <row r="80">
          <cell r="K80" t="str">
            <v>Detroit</v>
          </cell>
          <cell r="L80" t="str">
            <v>40701 Woodward Avenue, Suite 100</v>
          </cell>
          <cell r="M80" t="str">
            <v>Bloomfield Hills, MI 48304-5078</v>
          </cell>
          <cell r="N80" t="str">
            <v>248.530.6370</v>
          </cell>
          <cell r="O80" t="str">
            <v>248.562.3223</v>
          </cell>
        </row>
        <row r="81">
          <cell r="K81" t="str">
            <v>Hartford</v>
          </cell>
          <cell r="L81" t="str">
            <v>30 Waterside Drive, Suite 300</v>
          </cell>
          <cell r="M81" t="str">
            <v>Farmington, CT  06032</v>
          </cell>
          <cell r="N81" t="str">
            <v>860.678.3000</v>
          </cell>
          <cell r="O81" t="str">
            <v>860.371.3429</v>
          </cell>
        </row>
        <row r="82">
          <cell r="K82" t="str">
            <v>Houston</v>
          </cell>
          <cell r="L82" t="str">
            <v>7900 North Sam Houston Parkway West, Suite 110</v>
          </cell>
          <cell r="M82" t="str">
            <v>Houston, TX  77064-3425</v>
          </cell>
          <cell r="N82" t="str">
            <v xml:space="preserve">281.671.5600 </v>
          </cell>
          <cell r="O82" t="str">
            <v>281.754.4722</v>
          </cell>
        </row>
        <row r="83">
          <cell r="K83" t="str">
            <v>Los Angeles</v>
          </cell>
          <cell r="L83" t="str">
            <v>330 North Brand Boulevard, Suite 1100</v>
          </cell>
          <cell r="M83" t="str">
            <v>Glendale, CA  91203</v>
          </cell>
          <cell r="N83" t="str">
            <v>818.956.6700</v>
          </cell>
          <cell r="O83" t="str">
            <v>818.484.2697</v>
          </cell>
        </row>
        <row r="84">
          <cell r="K84" t="str">
            <v>Minneapolis</v>
          </cell>
          <cell r="L84" t="str">
            <v>3800 American Boulevard West, Suite 870</v>
          </cell>
          <cell r="M84" t="str">
            <v>Bloomington, MN  55431</v>
          </cell>
          <cell r="N84" t="str">
            <v>952.259.2600</v>
          </cell>
          <cell r="O84" t="str">
            <v>952.487.0476</v>
          </cell>
        </row>
        <row r="85">
          <cell r="K85" t="str">
            <v>New Orleans</v>
          </cell>
          <cell r="L85" t="str">
            <v>P.O. Box 56268</v>
          </cell>
          <cell r="M85" t="str">
            <v>Metairie, LA  70055</v>
          </cell>
          <cell r="N85" t="str">
            <v>504.483.0744</v>
          </cell>
          <cell r="O85" t="str">
            <v>504.483.0771</v>
          </cell>
        </row>
        <row r="86">
          <cell r="K86" t="str">
            <v>New York</v>
          </cell>
          <cell r="L86" t="str">
            <v>333 West 34th Street</v>
          </cell>
          <cell r="M86" t="str">
            <v>New York, NY  10001</v>
          </cell>
          <cell r="N86" t="str">
            <v>212.251.5000</v>
          </cell>
          <cell r="O86" t="str">
            <v>646.365.3243</v>
          </cell>
        </row>
        <row r="87">
          <cell r="K87" t="str">
            <v>Philadelphia</v>
          </cell>
          <cell r="L87" t="str">
            <v>Two Penn Center, 1500 JFK Boulevard, Suite 200</v>
          </cell>
          <cell r="M87" t="str">
            <v>Philadelphia, PA 19102-1706</v>
          </cell>
          <cell r="N87" t="str">
            <v>215.854.4017</v>
          </cell>
          <cell r="O87" t="str">
            <v>215.854.4018</v>
          </cell>
        </row>
        <row r="88">
          <cell r="K88" t="str">
            <v>Phoenix</v>
          </cell>
          <cell r="L88" t="str">
            <v>1230 W Washington Street, Suite 501</v>
          </cell>
          <cell r="M88" t="str">
            <v>Tempe, AZ  85281</v>
          </cell>
          <cell r="N88" t="str">
            <v>602.381.4000</v>
          </cell>
          <cell r="O88" t="str">
            <v>602.532.7654</v>
          </cell>
        </row>
        <row r="89">
          <cell r="K89" t="str">
            <v>San Francisco</v>
          </cell>
          <cell r="L89" t="str">
            <v>100 Montgomery Street, Suite 500</v>
          </cell>
          <cell r="M89" t="str">
            <v>San Francisco, CA  94104</v>
          </cell>
          <cell r="N89" t="str">
            <v>415.263.8200</v>
          </cell>
          <cell r="O89" t="str">
            <v>415.376.1167</v>
          </cell>
        </row>
        <row r="90">
          <cell r="K90" t="str">
            <v>Toronto</v>
          </cell>
          <cell r="L90" t="str">
            <v>45 St. Clair Avenue West, Suite 802</v>
          </cell>
          <cell r="M90" t="str">
            <v>Toronto, ONT  M4V 1K9</v>
          </cell>
          <cell r="N90" t="str">
            <v>416.961.3264</v>
          </cell>
          <cell r="O90" t="str">
            <v>416.961.2101</v>
          </cell>
        </row>
        <row r="91">
          <cell r="K91" t="str">
            <v>Washington</v>
          </cell>
          <cell r="L91" t="str">
            <v>1800 M Street NW, Suite 900 S</v>
          </cell>
          <cell r="M91" t="str">
            <v>Washington, DC  20036</v>
          </cell>
          <cell r="N91" t="str">
            <v>202.833.6400</v>
          </cell>
          <cell r="O91" t="str">
            <v>202.330.5694</v>
          </cell>
        </row>
      </sheetData>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maining Service Lives"/>
      <sheetName val="Experience"/>
      <sheetName val="Assumptions"/>
      <sheetName val="Earnings"/>
      <sheetName val="OPEB Expense"/>
      <sheetName val="AllocBase2018"/>
      <sheetName val="ExbA-Alloc of OE"/>
      <sheetName val="Proj Exp"/>
      <sheetName val="Proj Earnings"/>
      <sheetName val="Proj Assump"/>
      <sheetName val="Para 64 &amp; 65 - 2018 Outflows"/>
      <sheetName val="Para 64 &amp; 65 - 2018 Inflows"/>
      <sheetName val="Total Recog of D 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A3">
            <v>10200</v>
          </cell>
        </row>
        <row r="299">
          <cell r="D299">
            <v>12556998</v>
          </cell>
          <cell r="E299">
            <v>12554003</v>
          </cell>
          <cell r="F299">
            <v>6970001</v>
          </cell>
          <cell r="G299">
            <v>6970001</v>
          </cell>
          <cell r="H299">
            <v>6970001</v>
          </cell>
        </row>
      </sheetData>
      <sheetData sheetId="8" refreshError="1">
        <row r="3">
          <cell r="A3">
            <v>10200</v>
          </cell>
        </row>
        <row r="299">
          <cell r="D299">
            <v>6751996</v>
          </cell>
          <cell r="E299">
            <v>6751996</v>
          </cell>
          <cell r="F299">
            <v>6749015</v>
          </cell>
          <cell r="G299">
            <v>3403997</v>
          </cell>
          <cell r="H299">
            <v>0</v>
          </cell>
        </row>
      </sheetData>
      <sheetData sheetId="9" refreshError="1">
        <row r="3">
          <cell r="A3">
            <v>10200</v>
          </cell>
        </row>
        <row r="299">
          <cell r="D299">
            <v>955992</v>
          </cell>
          <cell r="E299">
            <v>955992</v>
          </cell>
          <cell r="F299">
            <v>955992</v>
          </cell>
          <cell r="G299">
            <v>955992</v>
          </cell>
          <cell r="H299">
            <v>955992</v>
          </cell>
        </row>
      </sheetData>
      <sheetData sheetId="10" refreshError="1">
        <row r="3">
          <cell r="A3">
            <v>10200</v>
          </cell>
        </row>
        <row r="299">
          <cell r="D299">
            <v>765298</v>
          </cell>
          <cell r="E299">
            <v>765293</v>
          </cell>
          <cell r="F299">
            <v>195150</v>
          </cell>
          <cell r="G299">
            <v>195150</v>
          </cell>
          <cell r="H299">
            <v>195150</v>
          </cell>
        </row>
      </sheetData>
      <sheetData sheetId="11" refreshError="1">
        <row r="3">
          <cell r="A3">
            <v>10200</v>
          </cell>
        </row>
        <row r="299">
          <cell r="D299">
            <v>-765087</v>
          </cell>
          <cell r="E299">
            <v>-765081</v>
          </cell>
          <cell r="F299">
            <v>-195151</v>
          </cell>
          <cell r="G299">
            <v>-195151</v>
          </cell>
          <cell r="H299">
            <v>-195151</v>
          </cell>
        </row>
      </sheetData>
      <sheetData sheetId="12" refreshError="1">
        <row r="3">
          <cell r="A3">
            <v>10200</v>
          </cell>
        </row>
        <row r="299">
          <cell r="D299">
            <v>20265197</v>
          </cell>
          <cell r="E299">
            <v>20262203</v>
          </cell>
          <cell r="F299">
            <v>14675007</v>
          </cell>
          <cell r="G299">
            <v>11329989</v>
          </cell>
          <cell r="H299">
            <v>7925992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maining Service Lives"/>
      <sheetName val="Experience"/>
      <sheetName val="Assumptions"/>
      <sheetName val="Earnings"/>
      <sheetName val="OPEB Expense"/>
      <sheetName val="AllocBase2018"/>
      <sheetName val="ExbA-Alloc of OE"/>
      <sheetName val="Proj Exp"/>
      <sheetName val="Proj Earnings"/>
      <sheetName val="Proj Assump"/>
      <sheetName val="Para 64 &amp; 65 - 2018 Outflows"/>
      <sheetName val="Para 64 &amp; 65 - 2018 Inflows"/>
      <sheetName val="Total Recog of D I-O"/>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99">
          <cell r="I299">
            <v>7923001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Y Summary"/>
      <sheetName val="PY Summary"/>
      <sheetName val="Contributions"/>
      <sheetName val="Deferred Amortization"/>
    </sheetNames>
    <sheetDataSet>
      <sheetData sheetId="0"/>
      <sheetData sheetId="1">
        <row r="1">
          <cell r="A1"/>
          <cell r="E1">
            <v>82606000</v>
          </cell>
        </row>
        <row r="2">
          <cell r="A2" t="str">
            <v>Agency Number</v>
          </cell>
          <cell r="B2" t="str">
            <v>Agency</v>
          </cell>
          <cell r="C2" t="str">
            <v>Current Proportional Share</v>
          </cell>
          <cell r="D2" t="str">
            <v>Prior Proportional Share</v>
          </cell>
          <cell r="E2" t="str">
            <v>Added by FOD - Beginning Net OPEB Liability</v>
          </cell>
          <cell r="F2" t="str">
            <v>Net Pension Liability</v>
          </cell>
        </row>
        <row r="3">
          <cell r="A3">
            <v>10200</v>
          </cell>
          <cell r="B3" t="str">
            <v>NORTH CAROLINA EDUCATION LOTTERY</v>
          </cell>
          <cell r="C3">
            <v>9.8879999999999997E-4</v>
          </cell>
          <cell r="D3">
            <v>1.0004E-3</v>
          </cell>
          <cell r="E3">
            <v>82639.042400000006</v>
          </cell>
          <cell r="F3">
            <v>-61404.479999999996</v>
          </cell>
        </row>
        <row r="4">
          <cell r="A4">
            <v>10400</v>
          </cell>
          <cell r="B4" t="str">
            <v>DEPARTMENT OF JUSTICE</v>
          </cell>
          <cell r="C4">
            <v>2.8936000000000001E-3</v>
          </cell>
          <cell r="D4">
            <v>2.8808000000000002E-3</v>
          </cell>
          <cell r="E4">
            <v>237971.36480000001</v>
          </cell>
          <cell r="F4">
            <v>-179692.56</v>
          </cell>
        </row>
        <row r="5">
          <cell r="A5">
            <v>10500</v>
          </cell>
          <cell r="B5" t="str">
            <v>STATE AUDITOR</v>
          </cell>
          <cell r="C5">
            <v>6.6390000000000004E-4</v>
          </cell>
          <cell r="D5">
            <v>6.581E-4</v>
          </cell>
          <cell r="E5">
            <v>54363.008600000001</v>
          </cell>
          <cell r="F5">
            <v>-41228.19</v>
          </cell>
        </row>
        <row r="6">
          <cell r="A6">
            <v>10700</v>
          </cell>
          <cell r="B6" t="str">
            <v>DEPARTMENT OF NATURAL AND CULTURAL RESOURCES</v>
          </cell>
          <cell r="C6">
            <v>4.0207999999999997E-3</v>
          </cell>
          <cell r="D6">
            <v>1.6463000000000001E-3</v>
          </cell>
          <cell r="E6">
            <v>135994.25779999999</v>
          </cell>
          <cell r="F6">
            <v>-249691.68</v>
          </cell>
        </row>
        <row r="7">
          <cell r="A7">
            <v>10800</v>
          </cell>
          <cell r="B7" t="str">
            <v>ADMINISTRATIVE OFFICE OF THE COURTS</v>
          </cell>
          <cell r="C7">
            <v>1.69856E-2</v>
          </cell>
          <cell r="D7">
            <v>1.7383800000000001E-2</v>
          </cell>
          <cell r="E7">
            <v>1436006.1828000001</v>
          </cell>
          <cell r="F7">
            <v>-1054805.76</v>
          </cell>
        </row>
        <row r="8">
          <cell r="A8">
            <v>10850</v>
          </cell>
          <cell r="B8" t="str">
            <v>OFFICE OF ADMINISTRATIVE HEARING</v>
          </cell>
          <cell r="C8">
            <v>1.1900000000000001E-4</v>
          </cell>
          <cell r="D8">
            <v>1.0959999999999999E-4</v>
          </cell>
          <cell r="E8">
            <v>9053.6175999999996</v>
          </cell>
          <cell r="F8">
            <v>-7389.9000000000005</v>
          </cell>
        </row>
        <row r="9">
          <cell r="A9">
            <v>10900</v>
          </cell>
          <cell r="B9" t="str">
            <v>DEPARTMENT OF ADMINISTRATION</v>
          </cell>
          <cell r="C9">
            <v>1.6461E-3</v>
          </cell>
          <cell r="D9">
            <v>1.6946999999999999E-3</v>
          </cell>
          <cell r="E9">
            <v>139992.38819999999</v>
          </cell>
          <cell r="F9">
            <v>-102222.81</v>
          </cell>
        </row>
        <row r="10">
          <cell r="A10">
            <v>10910</v>
          </cell>
          <cell r="B10" t="str">
            <v>OFFICE OF STATE BUDGET &amp; MANAGEMENT</v>
          </cell>
          <cell r="C10">
            <v>2.3949999999999999E-4</v>
          </cell>
          <cell r="D10">
            <v>3.0180000000000002E-4</v>
          </cell>
          <cell r="E10">
            <v>24930.490800000003</v>
          </cell>
          <cell r="F10">
            <v>-14872.949999999999</v>
          </cell>
        </row>
        <row r="11">
          <cell r="A11">
            <v>10930</v>
          </cell>
          <cell r="B11" t="str">
            <v>INFORMATION TECHNOLOGY SERVICES</v>
          </cell>
          <cell r="C11">
            <v>2.1821000000000002E-3</v>
          </cell>
          <cell r="D11">
            <v>2.2986999999999999E-3</v>
          </cell>
          <cell r="E11">
            <v>189886.41219999999</v>
          </cell>
          <cell r="F11">
            <v>-135508.41</v>
          </cell>
        </row>
        <row r="12">
          <cell r="A12">
            <v>10940</v>
          </cell>
          <cell r="B12" t="str">
            <v>OFFICE OF STATE CONTROLLER</v>
          </cell>
          <cell r="C12">
            <v>6.0190000000000005E-4</v>
          </cell>
          <cell r="D12">
            <v>6.3520000000000004E-4</v>
          </cell>
          <cell r="E12">
            <v>52471.331200000001</v>
          </cell>
          <cell r="F12">
            <v>-37377.990000000005</v>
          </cell>
        </row>
        <row r="13">
          <cell r="A13">
            <v>10950</v>
          </cell>
          <cell r="B13" t="str">
            <v>N C SCHOOL OF SCIENCE &amp; MATHEMATICS</v>
          </cell>
          <cell r="C13">
            <v>7.7360000000000005E-4</v>
          </cell>
          <cell r="D13">
            <v>7.626E-4</v>
          </cell>
          <cell r="E13">
            <v>62995.335599999999</v>
          </cell>
          <cell r="F13">
            <v>-48040.560000000005</v>
          </cell>
        </row>
        <row r="14">
          <cell r="A14">
            <v>11300</v>
          </cell>
          <cell r="B14" t="str">
            <v>ENVIRONMENT AND NATURAL RESOURCES</v>
          </cell>
          <cell r="C14">
            <v>4.5649999999999996E-3</v>
          </cell>
          <cell r="D14">
            <v>7.2303999999999997E-3</v>
          </cell>
          <cell r="E14">
            <v>597274.42239999992</v>
          </cell>
          <cell r="F14">
            <v>-283486.5</v>
          </cell>
        </row>
        <row r="15">
          <cell r="A15">
            <v>11310</v>
          </cell>
          <cell r="B15" t="str">
            <v>NC HOUSING FINANCE AGENCY</v>
          </cell>
          <cell r="C15">
            <v>4.3340000000000002E-4</v>
          </cell>
          <cell r="D15">
            <v>4.5419999999999998E-4</v>
          </cell>
          <cell r="E15">
            <v>37519.645199999999</v>
          </cell>
          <cell r="F15">
            <v>-26914.14</v>
          </cell>
        </row>
        <row r="16">
          <cell r="A16">
            <v>11600</v>
          </cell>
          <cell r="B16" t="str">
            <v>WILDLIFE RESOURCES COMMISSION</v>
          </cell>
          <cell r="C16">
            <v>1.8975000000000001E-3</v>
          </cell>
          <cell r="D16">
            <v>1.9577000000000002E-3</v>
          </cell>
          <cell r="E16">
            <v>161717.76620000001</v>
          </cell>
          <cell r="F16">
            <v>-117834.75</v>
          </cell>
        </row>
        <row r="17">
          <cell r="A17">
            <v>11900</v>
          </cell>
          <cell r="B17" t="str">
            <v>STATE BOARD OF ELECTIONS</v>
          </cell>
          <cell r="C17">
            <v>2.186E-4</v>
          </cell>
          <cell r="D17">
            <v>2.2049999999999999E-4</v>
          </cell>
          <cell r="E17">
            <v>18214.623</v>
          </cell>
          <cell r="F17">
            <v>-13575.06</v>
          </cell>
        </row>
        <row r="18">
          <cell r="A18">
            <v>12100</v>
          </cell>
          <cell r="B18" t="str">
            <v>GOVERNOR'S OFFICE</v>
          </cell>
          <cell r="C18">
            <v>2.396E-4</v>
          </cell>
          <cell r="D18">
            <v>2.4340000000000001E-4</v>
          </cell>
          <cell r="E18">
            <v>20106.3004</v>
          </cell>
          <cell r="F18">
            <v>-14879.16</v>
          </cell>
        </row>
        <row r="19">
          <cell r="A19">
            <v>12150</v>
          </cell>
          <cell r="B19" t="str">
            <v>LT GOVERNOR'S OFFICE</v>
          </cell>
          <cell r="C19">
            <v>3.6999999999999998E-5</v>
          </cell>
          <cell r="D19">
            <v>3.9199999999999997E-5</v>
          </cell>
          <cell r="E19">
            <v>3238.1551999999997</v>
          </cell>
          <cell r="F19">
            <v>-2297.6999999999998</v>
          </cell>
        </row>
        <row r="20">
          <cell r="A20">
            <v>12160</v>
          </cell>
          <cell r="B20" t="str">
            <v>GENERAL ASSEMBLY</v>
          </cell>
          <cell r="C20">
            <v>1.6967E-3</v>
          </cell>
          <cell r="D20">
            <v>1.6524E-3</v>
          </cell>
          <cell r="E20">
            <v>136498.1544</v>
          </cell>
          <cell r="F20">
            <v>-105365.06999999999</v>
          </cell>
        </row>
        <row r="21">
          <cell r="A21">
            <v>12220</v>
          </cell>
          <cell r="B21" t="str">
            <v>HEALTH &amp; HUMAN SVCS</v>
          </cell>
          <cell r="C21">
            <v>4.1874000000000001E-2</v>
          </cell>
          <cell r="D21">
            <v>4.3741500000000003E-2</v>
          </cell>
          <cell r="E21">
            <v>3613310.3490000004</v>
          </cell>
          <cell r="F21">
            <v>-2600375.4</v>
          </cell>
        </row>
        <row r="22">
          <cell r="A22">
            <v>12510</v>
          </cell>
          <cell r="B22" t="str">
            <v>DEPARTMENT OF COMMERCE</v>
          </cell>
          <cell r="C22">
            <v>4.6820000000000004E-3</v>
          </cell>
          <cell r="D22">
            <v>5.0238000000000001E-3</v>
          </cell>
          <cell r="E22">
            <v>414996.02280000004</v>
          </cell>
          <cell r="F22">
            <v>-290752.2</v>
          </cell>
        </row>
        <row r="23">
          <cell r="A23">
            <v>12600</v>
          </cell>
          <cell r="B23" t="str">
            <v>INSURANCE DEPARTMENT</v>
          </cell>
          <cell r="C23">
            <v>1.2949000000000001E-3</v>
          </cell>
          <cell r="D23">
            <v>1.3450999999999999E-3</v>
          </cell>
          <cell r="E23">
            <v>111113.33059999999</v>
          </cell>
          <cell r="F23">
            <v>-80413.290000000008</v>
          </cell>
        </row>
        <row r="24">
          <cell r="A24">
            <v>12700</v>
          </cell>
          <cell r="B24" t="str">
            <v>LABOR DEPARTMENT</v>
          </cell>
          <cell r="C24">
            <v>9.923E-4</v>
          </cell>
          <cell r="D24">
            <v>1.0353999999999999E-3</v>
          </cell>
          <cell r="E24">
            <v>85530.252399999998</v>
          </cell>
          <cell r="F24">
            <v>-61621.83</v>
          </cell>
        </row>
        <row r="25">
          <cell r="A25">
            <v>13500</v>
          </cell>
          <cell r="B25" t="str">
            <v>REVENUE DEPARTMENT</v>
          </cell>
          <cell r="C25">
            <v>3.8471999999999998E-3</v>
          </cell>
          <cell r="D25">
            <v>3.7786999999999999E-3</v>
          </cell>
          <cell r="E25">
            <v>312143.29219999997</v>
          </cell>
          <cell r="F25">
            <v>-238911.12</v>
          </cell>
        </row>
        <row r="26">
          <cell r="A26">
            <v>13700</v>
          </cell>
          <cell r="B26" t="str">
            <v>SECRETARY OF STATE</v>
          </cell>
          <cell r="C26">
            <v>4.505E-4</v>
          </cell>
          <cell r="D26">
            <v>4.7610000000000003E-4</v>
          </cell>
          <cell r="E26">
            <v>39328.7166</v>
          </cell>
          <cell r="F26">
            <v>-27976.05</v>
          </cell>
        </row>
        <row r="27">
          <cell r="A27">
            <v>14300</v>
          </cell>
          <cell r="B27" t="str">
            <v>STATE TREASURER</v>
          </cell>
          <cell r="C27">
            <v>1.4867000000000001E-3</v>
          </cell>
          <cell r="D27">
            <v>1.3965E-3</v>
          </cell>
          <cell r="E27">
            <v>115359.27899999999</v>
          </cell>
          <cell r="F27">
            <v>-92324.07</v>
          </cell>
        </row>
        <row r="28">
          <cell r="A28">
            <v>18400</v>
          </cell>
          <cell r="B28" t="str">
            <v>DEPT OF AGRICULTURE &amp; CONSUMER SVCS.</v>
          </cell>
          <cell r="C28">
            <v>4.9541000000000003E-3</v>
          </cell>
          <cell r="D28">
            <v>5.1003999999999997E-3</v>
          </cell>
          <cell r="E28">
            <v>421323.64239999995</v>
          </cell>
          <cell r="F28">
            <v>-307649.61000000004</v>
          </cell>
        </row>
        <row r="29">
          <cell r="A29">
            <v>18600</v>
          </cell>
          <cell r="B29" t="str">
            <v>BARBER EXAMINERS, STATE BOARD OF</v>
          </cell>
          <cell r="C29">
            <v>1.9000000000000001E-5</v>
          </cell>
          <cell r="D29">
            <v>1.6099999999999998E-5</v>
          </cell>
          <cell r="E29">
            <v>1329.9565999999998</v>
          </cell>
          <cell r="F29">
            <v>-1179.9000000000001</v>
          </cell>
        </row>
        <row r="30">
          <cell r="A30">
            <v>18690</v>
          </cell>
          <cell r="B30" t="str">
            <v>N C REAL ESTATE COMMISSION</v>
          </cell>
          <cell r="C30">
            <v>4.0999999999999997E-6</v>
          </cell>
          <cell r="D30">
            <v>7.6000000000000001E-6</v>
          </cell>
          <cell r="E30">
            <v>627.80560000000003</v>
          </cell>
          <cell r="F30">
            <v>-254.60999999999999</v>
          </cell>
        </row>
        <row r="31">
          <cell r="A31">
            <v>18740</v>
          </cell>
          <cell r="B31" t="str">
            <v>N C AUCTIONEERS LICENSING BOARD</v>
          </cell>
          <cell r="C31">
            <v>6.4999999999999996E-6</v>
          </cell>
          <cell r="D31">
            <v>5.4E-6</v>
          </cell>
          <cell r="E31">
            <v>446.07240000000002</v>
          </cell>
          <cell r="F31">
            <v>-403.65</v>
          </cell>
        </row>
        <row r="32">
          <cell r="A32">
            <v>18780</v>
          </cell>
          <cell r="B32" t="str">
            <v>N C STATE BOARD OF EXAMINERS OF PRACTICING PSYCHOL</v>
          </cell>
          <cell r="C32">
            <v>1.36E-5</v>
          </cell>
          <cell r="D32">
            <v>1.17E-5</v>
          </cell>
          <cell r="E32">
            <v>966.49019999999996</v>
          </cell>
          <cell r="F32">
            <v>-844.56000000000006</v>
          </cell>
        </row>
        <row r="33">
          <cell r="A33">
            <v>19005</v>
          </cell>
          <cell r="B33" t="str">
            <v>COMMUNITY COLLEGES ADMINISTRATION</v>
          </cell>
          <cell r="C33">
            <v>6.5709999999999998E-4</v>
          </cell>
          <cell r="D33">
            <v>7.0779999999999997E-4</v>
          </cell>
          <cell r="E33">
            <v>58468.5268</v>
          </cell>
          <cell r="F33">
            <v>-40805.909999999996</v>
          </cell>
        </row>
        <row r="34">
          <cell r="A34">
            <v>19100</v>
          </cell>
          <cell r="B34" t="str">
            <v>DEPARTMENT OF PUBLIC SAFETY</v>
          </cell>
          <cell r="C34">
            <v>6.1746300000000004E-2</v>
          </cell>
          <cell r="D34">
            <v>6.3048800000000002E-2</v>
          </cell>
          <cell r="E34">
            <v>5208209.1727999998</v>
          </cell>
          <cell r="F34">
            <v>-3834445.2300000004</v>
          </cell>
        </row>
        <row r="35">
          <cell r="A35">
            <v>20100</v>
          </cell>
          <cell r="B35" t="str">
            <v>APPALACHIAN STATE UNIVERSITY</v>
          </cell>
          <cell r="C35">
            <v>1.0171100000000001E-2</v>
          </cell>
          <cell r="D35">
            <v>9.8910000000000005E-3</v>
          </cell>
          <cell r="E35">
            <v>817055.946</v>
          </cell>
          <cell r="F35">
            <v>-631625.31000000006</v>
          </cell>
        </row>
        <row r="36">
          <cell r="A36">
            <v>20200</v>
          </cell>
          <cell r="B36" t="str">
            <v>N C SCHOOL OF THE ARTS</v>
          </cell>
          <cell r="C36">
            <v>1.3272E-3</v>
          </cell>
          <cell r="D36">
            <v>1.2939E-3</v>
          </cell>
          <cell r="E36">
            <v>106883.9034</v>
          </cell>
          <cell r="F36">
            <v>-82419.12</v>
          </cell>
        </row>
        <row r="37">
          <cell r="A37">
            <v>20300</v>
          </cell>
          <cell r="B37" t="str">
            <v>EAST CAROLINA UNIVERSITY</v>
          </cell>
          <cell r="C37">
            <v>2.4237000000000002E-2</v>
          </cell>
          <cell r="D37">
            <v>2.4496E-2</v>
          </cell>
          <cell r="E37">
            <v>2023516.5760000001</v>
          </cell>
          <cell r="F37">
            <v>-1505117.7000000002</v>
          </cell>
        </row>
        <row r="38">
          <cell r="A38">
            <v>20400</v>
          </cell>
          <cell r="B38" t="str">
            <v>ELIZABETH CITY STATE UNIVERSITY</v>
          </cell>
          <cell r="C38">
            <v>1.1854999999999999E-3</v>
          </cell>
          <cell r="D38">
            <v>1.4059999999999999E-3</v>
          </cell>
          <cell r="E38">
            <v>116144.03599999999</v>
          </cell>
          <cell r="F38">
            <v>-73619.549999999988</v>
          </cell>
        </row>
        <row r="39">
          <cell r="A39">
            <v>20600</v>
          </cell>
          <cell r="B39" t="str">
            <v>FAYETTEVILLE STATE UNIVERSITY</v>
          </cell>
          <cell r="C39">
            <v>2.6253000000000001E-3</v>
          </cell>
          <cell r="D39">
            <v>2.8386000000000002E-3</v>
          </cell>
          <cell r="E39">
            <v>234485.3916</v>
          </cell>
          <cell r="F39">
            <v>-163031.13</v>
          </cell>
        </row>
        <row r="40">
          <cell r="A40">
            <v>20700</v>
          </cell>
          <cell r="B40" t="str">
            <v>NC A&amp;T UNIVERSITY</v>
          </cell>
          <cell r="C40">
            <v>5.8230000000000001E-3</v>
          </cell>
          <cell r="D40">
            <v>5.8859999999999997E-3</v>
          </cell>
          <cell r="E40">
            <v>486218.91599999997</v>
          </cell>
          <cell r="F40">
            <v>-361608.3</v>
          </cell>
        </row>
        <row r="41">
          <cell r="A41">
            <v>20800</v>
          </cell>
          <cell r="B41" t="str">
            <v>N C CENTRAL UNIVERSITY</v>
          </cell>
          <cell r="C41">
            <v>4.6451000000000001E-3</v>
          </cell>
          <cell r="D41">
            <v>4.6766000000000004E-3</v>
          </cell>
          <cell r="E41">
            <v>386315.21960000001</v>
          </cell>
          <cell r="F41">
            <v>-288460.71000000002</v>
          </cell>
        </row>
        <row r="42">
          <cell r="A42">
            <v>20900</v>
          </cell>
          <cell r="B42" t="str">
            <v>UNIVERSITY OF NORTH CAROLINA AT GREENSBORO</v>
          </cell>
          <cell r="C42">
            <v>9.0533999999999996E-3</v>
          </cell>
          <cell r="D42">
            <v>9.4643999999999995E-3</v>
          </cell>
          <cell r="E42">
            <v>781816.22639999993</v>
          </cell>
          <cell r="F42">
            <v>-562216.14</v>
          </cell>
        </row>
        <row r="43">
          <cell r="A43">
            <v>21200</v>
          </cell>
          <cell r="B43" t="str">
            <v>UNC - PEMBROKE</v>
          </cell>
          <cell r="C43">
            <v>3.0804999999999999E-3</v>
          </cell>
          <cell r="D43">
            <v>2.9313E-3</v>
          </cell>
          <cell r="E43">
            <v>242142.96779999998</v>
          </cell>
          <cell r="F43">
            <v>-191299.05</v>
          </cell>
        </row>
        <row r="44">
          <cell r="A44">
            <v>21300</v>
          </cell>
          <cell r="B44" t="str">
            <v>N C STATE UNIVERSITY</v>
          </cell>
          <cell r="C44">
            <v>3.7188200000000005E-2</v>
          </cell>
          <cell r="D44">
            <v>3.6200000000000003E-2</v>
          </cell>
          <cell r="E44">
            <v>2990337.2</v>
          </cell>
          <cell r="F44">
            <v>-2309387.2200000002</v>
          </cell>
        </row>
        <row r="45">
          <cell r="A45">
            <v>21520</v>
          </cell>
          <cell r="B45" t="str">
            <v>UNC-CHAPEL HILL CB1260</v>
          </cell>
          <cell r="C45">
            <v>6.6604300000000005E-2</v>
          </cell>
          <cell r="D45">
            <v>6.66297E-2</v>
          </cell>
          <cell r="E45">
            <v>5504012.9982000003</v>
          </cell>
          <cell r="F45">
            <v>-4136127.0300000003</v>
          </cell>
        </row>
        <row r="46">
          <cell r="A46">
            <v>21525</v>
          </cell>
          <cell r="B46" t="str">
            <v>UNC-GENERAL ADMINISTRATION</v>
          </cell>
          <cell r="C46">
            <v>1.768E-3</v>
          </cell>
          <cell r="D46">
            <v>1.7168000000000001E-3</v>
          </cell>
          <cell r="E46">
            <v>141817.98080000002</v>
          </cell>
          <cell r="F46">
            <v>-109792.8</v>
          </cell>
        </row>
        <row r="47">
          <cell r="A47">
            <v>21550</v>
          </cell>
          <cell r="B47" t="str">
            <v>UNC HEALTH CARE SYSTEM</v>
          </cell>
          <cell r="C47">
            <v>3.6935200000000001E-2</v>
          </cell>
          <cell r="D47">
            <v>3.6450200000000002E-2</v>
          </cell>
          <cell r="E47">
            <v>3011005.2212</v>
          </cell>
          <cell r="F47">
            <v>-2293675.92</v>
          </cell>
        </row>
        <row r="48">
          <cell r="A48">
            <v>21570</v>
          </cell>
          <cell r="B48" t="str">
            <v>UNIVERSITY OF NORTH CAROLINA PRESS</v>
          </cell>
          <cell r="C48">
            <v>1.629E-4</v>
          </cell>
          <cell r="D48">
            <v>1.4889999999999999E-4</v>
          </cell>
          <cell r="E48">
            <v>12300.033399999998</v>
          </cell>
          <cell r="F48">
            <v>-10116.09</v>
          </cell>
        </row>
        <row r="49">
          <cell r="A49">
            <v>21800</v>
          </cell>
          <cell r="B49" t="str">
            <v>WESTERN CAROLINA UNIVERSITY</v>
          </cell>
          <cell r="C49">
            <v>5.5704999999999999E-3</v>
          </cell>
          <cell r="D49">
            <v>5.4824000000000001E-3</v>
          </cell>
          <cell r="E49">
            <v>452879.13440000004</v>
          </cell>
          <cell r="F49">
            <v>-345928.05</v>
          </cell>
        </row>
        <row r="50">
          <cell r="A50">
            <v>21900</v>
          </cell>
          <cell r="B50" t="str">
            <v>WINSTON-SALEM STATE UNIVERSITY</v>
          </cell>
          <cell r="C50">
            <v>3.2564999999999998E-3</v>
          </cell>
          <cell r="D50">
            <v>3.3628E-3</v>
          </cell>
          <cell r="E50">
            <v>277787.45679999999</v>
          </cell>
          <cell r="F50">
            <v>-202228.65</v>
          </cell>
        </row>
        <row r="51">
          <cell r="A51">
            <v>22000</v>
          </cell>
          <cell r="B51" t="str">
            <v>DEPARTMENT OF PUBLIC INSTRUCTION</v>
          </cell>
          <cell r="C51">
            <v>3.3175000000000001E-3</v>
          </cell>
          <cell r="D51">
            <v>3.6338999999999998E-3</v>
          </cell>
          <cell r="E51">
            <v>300181.94339999999</v>
          </cell>
          <cell r="F51">
            <v>-206016.75</v>
          </cell>
        </row>
        <row r="52">
          <cell r="A52">
            <v>23000</v>
          </cell>
          <cell r="B52" t="str">
            <v>UNIVERSITY OF NORTH CAROLINA AT ASHEVILLE</v>
          </cell>
          <cell r="C52">
            <v>2.4472999999999999E-3</v>
          </cell>
          <cell r="D52">
            <v>2.3429000000000002E-3</v>
          </cell>
          <cell r="E52">
            <v>193537.59740000003</v>
          </cell>
          <cell r="F52">
            <v>-151977.32999999999</v>
          </cell>
        </row>
        <row r="53">
          <cell r="A53">
            <v>23100</v>
          </cell>
          <cell r="B53" t="str">
            <v>UNIVERSITY OF NORTH CAROLINA AT CHARLOTTE</v>
          </cell>
          <cell r="C53">
            <v>1.3588599999999999E-2</v>
          </cell>
          <cell r="D53">
            <v>1.34612E-2</v>
          </cell>
          <cell r="E53">
            <v>1111975.8872</v>
          </cell>
          <cell r="F53">
            <v>-843852.05999999994</v>
          </cell>
        </row>
        <row r="54">
          <cell r="A54">
            <v>23200</v>
          </cell>
          <cell r="B54" t="str">
            <v>UNIVERSITY OF NORTH CAROLINA AT WILMINGTON</v>
          </cell>
          <cell r="C54">
            <v>7.2922000000000004E-3</v>
          </cell>
          <cell r="D54">
            <v>6.8637000000000004E-3</v>
          </cell>
          <cell r="E54">
            <v>566982.80220000003</v>
          </cell>
          <cell r="F54">
            <v>-452845.62000000005</v>
          </cell>
        </row>
        <row r="55">
          <cell r="A55">
            <v>30000</v>
          </cell>
          <cell r="B55" t="str">
            <v>YANCEY COUNTY SCHOOLS</v>
          </cell>
          <cell r="C55">
            <v>8.9260000000000001E-4</v>
          </cell>
          <cell r="D55">
            <v>9.0740000000000005E-4</v>
          </cell>
          <cell r="E55">
            <v>74956.684399999998</v>
          </cell>
          <cell r="F55">
            <v>-55430.46</v>
          </cell>
        </row>
        <row r="56">
          <cell r="A56">
            <v>30100</v>
          </cell>
          <cell r="B56" t="str">
            <v>ALAMANCE COUNTY SCHOOLS</v>
          </cell>
          <cell r="C56">
            <v>7.9336000000000007E-3</v>
          </cell>
          <cell r="D56">
            <v>7.6858999999999999E-3</v>
          </cell>
          <cell r="E56">
            <v>634901.45539999998</v>
          </cell>
          <cell r="F56">
            <v>-492676.56000000006</v>
          </cell>
        </row>
        <row r="57">
          <cell r="A57">
            <v>30102</v>
          </cell>
          <cell r="B57" t="str">
            <v>CLOVER GARDEN CHARTER SCHOOL</v>
          </cell>
          <cell r="C57">
            <v>1.4349999999999999E-4</v>
          </cell>
          <cell r="D57">
            <v>1.2640000000000001E-4</v>
          </cell>
          <cell r="E57">
            <v>10441.3984</v>
          </cell>
          <cell r="F57">
            <v>-8911.35</v>
          </cell>
        </row>
        <row r="58">
          <cell r="A58">
            <v>30103</v>
          </cell>
          <cell r="B58" t="str">
            <v>RIVER MILL ACADEMY CHARTER</v>
          </cell>
          <cell r="C58">
            <v>1.7149999999999999E-4</v>
          </cell>
          <cell r="D58">
            <v>1.693E-4</v>
          </cell>
          <cell r="E58">
            <v>13985.1958</v>
          </cell>
          <cell r="F58">
            <v>-10650.15</v>
          </cell>
        </row>
        <row r="59">
          <cell r="A59">
            <v>30104</v>
          </cell>
          <cell r="B59" t="str">
            <v>THE HAWBRIDGE SCHOOL</v>
          </cell>
          <cell r="C59">
            <v>1.013E-4</v>
          </cell>
          <cell r="D59">
            <v>7.8999999999999996E-5</v>
          </cell>
          <cell r="E59">
            <v>6525.8739999999998</v>
          </cell>
          <cell r="F59">
            <v>-6290.73</v>
          </cell>
        </row>
        <row r="60">
          <cell r="A60">
            <v>30105</v>
          </cell>
          <cell r="B60" t="str">
            <v>ALAMANCE COMMUNITY COLLEGE</v>
          </cell>
          <cell r="C60">
            <v>7.4439999999999999E-4</v>
          </cell>
          <cell r="D60">
            <v>7.2150000000000003E-4</v>
          </cell>
          <cell r="E60">
            <v>59600.228999999999</v>
          </cell>
          <cell r="F60">
            <v>-46227.24</v>
          </cell>
        </row>
        <row r="61">
          <cell r="A61">
            <v>30200</v>
          </cell>
          <cell r="B61" t="str">
            <v>ALEXANDER COUNTY SCHOOLS</v>
          </cell>
          <cell r="C61">
            <v>1.7336000000000001E-3</v>
          </cell>
          <cell r="D61">
            <v>1.8021000000000001E-3</v>
          </cell>
          <cell r="E61">
            <v>148864.2726</v>
          </cell>
          <cell r="F61">
            <v>-107656.56</v>
          </cell>
        </row>
        <row r="62">
          <cell r="A62">
            <v>30300</v>
          </cell>
          <cell r="B62" t="str">
            <v>ALLEGHANY COUNTY SCHOOLS</v>
          </cell>
          <cell r="C62">
            <v>6.0309999999999997E-4</v>
          </cell>
          <cell r="D62">
            <v>6.0019999999999995E-4</v>
          </cell>
          <cell r="E62">
            <v>49580.121199999994</v>
          </cell>
          <cell r="F62">
            <v>-37452.509999999995</v>
          </cell>
        </row>
        <row r="63">
          <cell r="A63">
            <v>30400</v>
          </cell>
          <cell r="B63" t="str">
            <v>ANSON COUNTY SCHOOLS</v>
          </cell>
          <cell r="C63">
            <v>1.1155E-3</v>
          </cell>
          <cell r="D63">
            <v>1.1854000000000001E-3</v>
          </cell>
          <cell r="E63">
            <v>97921.152400000006</v>
          </cell>
          <cell r="F63">
            <v>-69272.55</v>
          </cell>
        </row>
        <row r="64">
          <cell r="A64">
            <v>30405</v>
          </cell>
          <cell r="B64" t="str">
            <v>SOUTH PIEDMONT COMMUNITY COLLEGE</v>
          </cell>
          <cell r="C64">
            <v>7.3749999999999998E-4</v>
          </cell>
          <cell r="D64">
            <v>7.2070000000000001E-4</v>
          </cell>
          <cell r="E64">
            <v>59534.144200000002</v>
          </cell>
          <cell r="F64">
            <v>-45798.75</v>
          </cell>
        </row>
        <row r="65">
          <cell r="A65">
            <v>30500</v>
          </cell>
          <cell r="B65" t="str">
            <v>ASHE COUNTY SCHOOLS</v>
          </cell>
          <cell r="C65">
            <v>1.1643000000000001E-3</v>
          </cell>
          <cell r="D65">
            <v>1.1812999999999999E-3</v>
          </cell>
          <cell r="E65">
            <v>97582.467799999999</v>
          </cell>
          <cell r="F65">
            <v>-72303.03</v>
          </cell>
        </row>
        <row r="66">
          <cell r="A66">
            <v>30600</v>
          </cell>
          <cell r="B66" t="str">
            <v>AVERY COUNTY SCHOOLS</v>
          </cell>
          <cell r="C66">
            <v>9.0720000000000004E-4</v>
          </cell>
          <cell r="D66">
            <v>9.1350000000000003E-4</v>
          </cell>
          <cell r="E66">
            <v>75460.581000000006</v>
          </cell>
          <cell r="F66">
            <v>-56337.120000000003</v>
          </cell>
        </row>
        <row r="67">
          <cell r="A67">
            <v>30601</v>
          </cell>
          <cell r="B67" t="str">
            <v>GRANDFATHER ACADEMY</v>
          </cell>
          <cell r="C67">
            <v>2.12E-5</v>
          </cell>
          <cell r="D67">
            <v>2.23E-5</v>
          </cell>
          <cell r="E67">
            <v>1842.1138000000001</v>
          </cell>
          <cell r="F67">
            <v>-1316.52</v>
          </cell>
        </row>
        <row r="68">
          <cell r="A68">
            <v>30700</v>
          </cell>
          <cell r="B68" t="str">
            <v>BEAUFORT COUNTY SCHOOLS</v>
          </cell>
          <cell r="C68">
            <v>2.3170999999999999E-3</v>
          </cell>
          <cell r="D68">
            <v>2.3408999999999999E-3</v>
          </cell>
          <cell r="E68">
            <v>193372.3854</v>
          </cell>
          <cell r="F68">
            <v>-143891.91</v>
          </cell>
        </row>
        <row r="69">
          <cell r="A69">
            <v>30705</v>
          </cell>
          <cell r="B69" t="str">
            <v>BEAUFORT COUNTY COMMUNITY COLLEGE</v>
          </cell>
          <cell r="C69">
            <v>4.7140000000000002E-4</v>
          </cell>
          <cell r="D69">
            <v>4.3859999999999998E-4</v>
          </cell>
          <cell r="E69">
            <v>36230.991600000001</v>
          </cell>
          <cell r="F69">
            <v>-29273.940000000002</v>
          </cell>
        </row>
        <row r="70">
          <cell r="A70">
            <v>30800</v>
          </cell>
          <cell r="B70" t="str">
            <v>BERTIE COUNTY SCHOOLS</v>
          </cell>
          <cell r="C70">
            <v>9.1989999999999997E-4</v>
          </cell>
          <cell r="D70">
            <v>1.0004E-3</v>
          </cell>
          <cell r="E70">
            <v>82639.042400000006</v>
          </cell>
          <cell r="F70">
            <v>-57125.79</v>
          </cell>
        </row>
        <row r="71">
          <cell r="A71">
            <v>30900</v>
          </cell>
          <cell r="B71" t="str">
            <v>BLADEN COUNTY SCHOOLS</v>
          </cell>
          <cell r="C71">
            <v>1.5181000000000001E-3</v>
          </cell>
          <cell r="D71">
            <v>1.5643E-3</v>
          </cell>
          <cell r="E71">
            <v>129220.5658</v>
          </cell>
          <cell r="F71">
            <v>-94274.010000000009</v>
          </cell>
        </row>
        <row r="72">
          <cell r="A72">
            <v>30905</v>
          </cell>
          <cell r="B72" t="str">
            <v>BLADEN COMMUNITY COLLEGE</v>
          </cell>
          <cell r="C72">
            <v>3.0170000000000002E-4</v>
          </cell>
          <cell r="D72">
            <v>3.3139999999999998E-4</v>
          </cell>
          <cell r="E72">
            <v>27375.628399999998</v>
          </cell>
          <cell r="F72">
            <v>-18735.57</v>
          </cell>
        </row>
        <row r="73">
          <cell r="A73">
            <v>31000</v>
          </cell>
          <cell r="B73" t="str">
            <v>BRUNSWICK COUNTY SCHOOLS</v>
          </cell>
          <cell r="C73">
            <v>4.2865999999999998E-3</v>
          </cell>
          <cell r="D73">
            <v>4.3176000000000004E-3</v>
          </cell>
          <cell r="E73">
            <v>356659.66560000001</v>
          </cell>
          <cell r="F73">
            <v>-266197.86</v>
          </cell>
        </row>
        <row r="74">
          <cell r="A74">
            <v>31005</v>
          </cell>
          <cell r="B74" t="str">
            <v>BRUNSWICK COMMUNITY COLLEGE</v>
          </cell>
          <cell r="C74">
            <v>4.239E-4</v>
          </cell>
          <cell r="D74">
            <v>4.1360000000000002E-4</v>
          </cell>
          <cell r="E74">
            <v>34165.8416</v>
          </cell>
          <cell r="F74">
            <v>-26324.19</v>
          </cell>
        </row>
        <row r="75">
          <cell r="A75">
            <v>31100</v>
          </cell>
          <cell r="B75" t="str">
            <v>BUNCOMBE COUNTY SCHOOLS</v>
          </cell>
          <cell r="C75">
            <v>8.8377999999999998E-3</v>
          </cell>
          <cell r="D75">
            <v>8.8561999999999998E-3</v>
          </cell>
          <cell r="E75">
            <v>731575.25719999999</v>
          </cell>
          <cell r="F75">
            <v>-548827.38</v>
          </cell>
        </row>
        <row r="76">
          <cell r="A76">
            <v>31101</v>
          </cell>
          <cell r="B76" t="str">
            <v>F DELANY NEW SCHOOL FOR CHILDREN</v>
          </cell>
          <cell r="C76">
            <v>6.0099999999999997E-5</v>
          </cell>
          <cell r="D76">
            <v>6.1199999999999997E-5</v>
          </cell>
          <cell r="E76">
            <v>5055.4871999999996</v>
          </cell>
          <cell r="F76">
            <v>-3732.21</v>
          </cell>
        </row>
        <row r="77">
          <cell r="A77">
            <v>31102</v>
          </cell>
          <cell r="B77" t="str">
            <v>EVERGREEN COMMUNITY CHARTER SCHOOL</v>
          </cell>
          <cell r="C77">
            <v>1.393E-4</v>
          </cell>
          <cell r="D77">
            <v>1.3880000000000001E-4</v>
          </cell>
          <cell r="E77">
            <v>11465.712800000001</v>
          </cell>
          <cell r="F77">
            <v>-8650.5300000000007</v>
          </cell>
        </row>
        <row r="78">
          <cell r="A78">
            <v>31105</v>
          </cell>
          <cell r="B78" t="str">
            <v>ASHEVILLE-BUNCOMBE TECHNICAL COLLEGE</v>
          </cell>
          <cell r="C78">
            <v>1.3611000000000001E-3</v>
          </cell>
          <cell r="D78">
            <v>1.4457999999999999E-3</v>
          </cell>
          <cell r="E78">
            <v>119431.7548</v>
          </cell>
          <cell r="F78">
            <v>-84524.31</v>
          </cell>
        </row>
        <row r="79">
          <cell r="A79">
            <v>31110</v>
          </cell>
          <cell r="B79" t="str">
            <v>ASHEVILLE CITY SCHOOLS</v>
          </cell>
          <cell r="C79">
            <v>2.0669E-3</v>
          </cell>
          <cell r="D79">
            <v>2.0998000000000002E-3</v>
          </cell>
          <cell r="E79">
            <v>173456.07880000002</v>
          </cell>
          <cell r="F79">
            <v>-128354.49</v>
          </cell>
        </row>
        <row r="80">
          <cell r="A80">
            <v>31200</v>
          </cell>
          <cell r="B80" t="str">
            <v>BURKE COUNTY SCHOOLS</v>
          </cell>
          <cell r="C80">
            <v>4.1901000000000004E-3</v>
          </cell>
          <cell r="D80">
            <v>4.3239999999999997E-3</v>
          </cell>
          <cell r="E80">
            <v>357188.34399999998</v>
          </cell>
          <cell r="F80">
            <v>-260205.21000000002</v>
          </cell>
        </row>
        <row r="81">
          <cell r="A81">
            <v>31205</v>
          </cell>
          <cell r="B81" t="str">
            <v>WESTERN PIEDMONT COMM COLLEGE</v>
          </cell>
          <cell r="C81">
            <v>5.0940000000000002E-4</v>
          </cell>
          <cell r="D81">
            <v>5.5029999999999999E-4</v>
          </cell>
          <cell r="E81">
            <v>45458.0818</v>
          </cell>
          <cell r="F81">
            <v>-31633.74</v>
          </cell>
        </row>
        <row r="82">
          <cell r="A82">
            <v>31300</v>
          </cell>
          <cell r="B82" t="str">
            <v>CABARRUS COUNTY SCHOOLS</v>
          </cell>
          <cell r="C82">
            <v>1.06321E-2</v>
          </cell>
          <cell r="D82">
            <v>1.0067E-2</v>
          </cell>
          <cell r="E82">
            <v>831594.60199999996</v>
          </cell>
          <cell r="F82">
            <v>-660253.41</v>
          </cell>
        </row>
        <row r="83">
          <cell r="A83">
            <v>31301</v>
          </cell>
          <cell r="B83" t="str">
            <v>CAROLINA INTERNATIONAL SCHOOL</v>
          </cell>
          <cell r="C83">
            <v>2.154E-4</v>
          </cell>
          <cell r="D83">
            <v>1.739E-4</v>
          </cell>
          <cell r="E83">
            <v>14365.1834</v>
          </cell>
          <cell r="F83">
            <v>-13376.34</v>
          </cell>
        </row>
        <row r="84">
          <cell r="A84">
            <v>31320</v>
          </cell>
          <cell r="B84" t="str">
            <v>KANNAPOLIS CITY SCHOOLS</v>
          </cell>
          <cell r="C84">
            <v>1.9859999999999999E-3</v>
          </cell>
          <cell r="D84">
            <v>1.9845000000000002E-3</v>
          </cell>
          <cell r="E84">
            <v>163931.60700000002</v>
          </cell>
          <cell r="F84">
            <v>-123330.59999999999</v>
          </cell>
        </row>
        <row r="85">
          <cell r="A85">
            <v>31400</v>
          </cell>
          <cell r="B85" t="str">
            <v>CALDWELL COUNTY SCHOOLS</v>
          </cell>
          <cell r="C85">
            <v>4.1777999999999997E-3</v>
          </cell>
          <cell r="D85">
            <v>4.2136999999999999E-3</v>
          </cell>
          <cell r="E85">
            <v>348076.90220000001</v>
          </cell>
          <cell r="F85">
            <v>-259441.37999999998</v>
          </cell>
        </row>
        <row r="86">
          <cell r="A86">
            <v>31405</v>
          </cell>
          <cell r="B86" t="str">
            <v>CALDWELL COMMUNITY COLLEGE</v>
          </cell>
          <cell r="C86">
            <v>8.1789999999999999E-4</v>
          </cell>
          <cell r="D86">
            <v>8.6589999999999996E-4</v>
          </cell>
          <cell r="E86">
            <v>71528.535399999993</v>
          </cell>
          <cell r="F86">
            <v>-50791.59</v>
          </cell>
        </row>
        <row r="87">
          <cell r="A87">
            <v>31500</v>
          </cell>
          <cell r="B87" t="str">
            <v>CAMDEN COUNTY SCHOOLS</v>
          </cell>
          <cell r="C87">
            <v>6.3369999999999995E-4</v>
          </cell>
          <cell r="D87">
            <v>6.5700000000000003E-4</v>
          </cell>
          <cell r="E87">
            <v>54272.142</v>
          </cell>
          <cell r="F87">
            <v>-39352.769999999997</v>
          </cell>
        </row>
        <row r="88">
          <cell r="A88">
            <v>31600</v>
          </cell>
          <cell r="B88" t="str">
            <v>CARTERET COUNTY SCHOOLS</v>
          </cell>
          <cell r="C88">
            <v>2.9166999999999999E-3</v>
          </cell>
          <cell r="D88">
            <v>2.9052000000000001E-3</v>
          </cell>
          <cell r="E88">
            <v>239986.95120000001</v>
          </cell>
          <cell r="F88">
            <v>-181127.07</v>
          </cell>
        </row>
        <row r="89">
          <cell r="A89">
            <v>31605</v>
          </cell>
          <cell r="B89" t="str">
            <v>CARTERET COMMUNITY COLLEGE</v>
          </cell>
          <cell r="C89">
            <v>4.0969999999999998E-4</v>
          </cell>
          <cell r="D89">
            <v>4.169E-4</v>
          </cell>
          <cell r="E89">
            <v>34438.441399999996</v>
          </cell>
          <cell r="F89">
            <v>-25442.37</v>
          </cell>
        </row>
        <row r="90">
          <cell r="A90">
            <v>31700</v>
          </cell>
          <cell r="B90" t="str">
            <v>CASWELL COUNTY SCHOOLS</v>
          </cell>
          <cell r="C90">
            <v>8.7489999999999996E-4</v>
          </cell>
          <cell r="D90">
            <v>8.811E-4</v>
          </cell>
          <cell r="E90">
            <v>72784.146600000007</v>
          </cell>
          <cell r="F90">
            <v>-54331.29</v>
          </cell>
        </row>
        <row r="91">
          <cell r="A91">
            <v>31800</v>
          </cell>
          <cell r="B91" t="str">
            <v>CATAWBA COUNTY SCHOOLS</v>
          </cell>
          <cell r="C91">
            <v>5.4010000000000004E-3</v>
          </cell>
          <cell r="D91">
            <v>5.5672999999999999E-3</v>
          </cell>
          <cell r="E91">
            <v>459892.38380000001</v>
          </cell>
          <cell r="F91">
            <v>-335402.10000000003</v>
          </cell>
        </row>
        <row r="92">
          <cell r="A92">
            <v>31805</v>
          </cell>
          <cell r="B92" t="str">
            <v>CATAWBA VALLEY COMMUNITY COLLEGE</v>
          </cell>
          <cell r="C92">
            <v>1.0135999999999999E-3</v>
          </cell>
          <cell r="D92">
            <v>1.0246000000000001E-3</v>
          </cell>
          <cell r="E92">
            <v>84638.107600000003</v>
          </cell>
          <cell r="F92">
            <v>-62944.56</v>
          </cell>
        </row>
        <row r="93">
          <cell r="A93">
            <v>31810</v>
          </cell>
          <cell r="B93" t="str">
            <v>HICKORY CITY SCHOOLS</v>
          </cell>
          <cell r="C93">
            <v>1.3606E-3</v>
          </cell>
          <cell r="D93">
            <v>1.3273E-3</v>
          </cell>
          <cell r="E93">
            <v>109642.94379999999</v>
          </cell>
          <cell r="F93">
            <v>-84493.26</v>
          </cell>
        </row>
        <row r="94">
          <cell r="A94">
            <v>31820</v>
          </cell>
          <cell r="B94" t="str">
            <v>NEWTON-CONOVER CITY SCHOOLS</v>
          </cell>
          <cell r="C94">
            <v>1.2298999999999999E-3</v>
          </cell>
          <cell r="D94">
            <v>1.1599E-3</v>
          </cell>
          <cell r="E94">
            <v>95814.699399999998</v>
          </cell>
          <cell r="F94">
            <v>-76376.789999999994</v>
          </cell>
        </row>
        <row r="95">
          <cell r="A95">
            <v>31900</v>
          </cell>
          <cell r="B95" t="str">
            <v>CHATHAM COUNTY SCHOOLS</v>
          </cell>
          <cell r="C95">
            <v>3.137E-3</v>
          </cell>
          <cell r="D95">
            <v>3.1959000000000002E-3</v>
          </cell>
          <cell r="E95">
            <v>264000.51540000003</v>
          </cell>
          <cell r="F95">
            <v>-194807.7</v>
          </cell>
        </row>
        <row r="96">
          <cell r="A96">
            <v>32000</v>
          </cell>
          <cell r="B96" t="str">
            <v>CHEROKEE COUNTY SCHOOLS</v>
          </cell>
          <cell r="C96">
            <v>1.2830999999999999E-3</v>
          </cell>
          <cell r="D96">
            <v>1.2183000000000001E-3</v>
          </cell>
          <cell r="E96">
            <v>100638.8898</v>
          </cell>
          <cell r="F96">
            <v>-79680.509999999995</v>
          </cell>
        </row>
        <row r="97">
          <cell r="A97">
            <v>32005</v>
          </cell>
          <cell r="B97" t="str">
            <v>TRI-COUNTY COMMUNITY COLLEGE</v>
          </cell>
          <cell r="C97">
            <v>2.8860000000000002E-4</v>
          </cell>
          <cell r="D97">
            <v>3.0249999999999998E-4</v>
          </cell>
          <cell r="E97">
            <v>24988.314999999999</v>
          </cell>
          <cell r="F97">
            <v>-17922.060000000001</v>
          </cell>
        </row>
        <row r="98">
          <cell r="A98">
            <v>32100</v>
          </cell>
          <cell r="B98" t="str">
            <v>EDENTON-CHOWAN COUNTY SCHOOLS</v>
          </cell>
          <cell r="C98">
            <v>7.8859999999999998E-4</v>
          </cell>
          <cell r="D98">
            <v>8.3250000000000002E-4</v>
          </cell>
          <cell r="E98">
            <v>68769.494999999995</v>
          </cell>
          <cell r="F98">
            <v>-48972.06</v>
          </cell>
        </row>
        <row r="99">
          <cell r="A99">
            <v>32200</v>
          </cell>
          <cell r="B99" t="str">
            <v>CLAY COUNTY SCHOOLS</v>
          </cell>
          <cell r="C99">
            <v>4.8809999999999999E-4</v>
          </cell>
          <cell r="D99">
            <v>4.8559999999999999E-4</v>
          </cell>
          <cell r="E99">
            <v>40113.473599999998</v>
          </cell>
          <cell r="F99">
            <v>-30311.01</v>
          </cell>
        </row>
        <row r="100">
          <cell r="A100">
            <v>32300</v>
          </cell>
          <cell r="B100" t="str">
            <v>CLEVELAND COUNTY SCHOOLS</v>
          </cell>
          <cell r="C100">
            <v>5.5947999999999996E-3</v>
          </cell>
          <cell r="D100">
            <v>5.6376000000000004E-3</v>
          </cell>
          <cell r="E100">
            <v>465699.58560000005</v>
          </cell>
          <cell r="F100">
            <v>-347437.07999999996</v>
          </cell>
        </row>
        <row r="101">
          <cell r="A101">
            <v>32305</v>
          </cell>
          <cell r="B101" t="str">
            <v>CLEVELAND COMMUNITY COLLEGE</v>
          </cell>
          <cell r="C101">
            <v>5.6249999999999996E-4</v>
          </cell>
          <cell r="D101">
            <v>5.7220000000000003E-4</v>
          </cell>
          <cell r="E101">
            <v>47267.153200000001</v>
          </cell>
          <cell r="F101">
            <v>-34931.25</v>
          </cell>
        </row>
        <row r="102">
          <cell r="A102">
            <v>32400</v>
          </cell>
          <cell r="B102" t="str">
            <v>COLUMBUS COUNTY SCHOOLS</v>
          </cell>
          <cell r="C102">
            <v>2.0022999999999998E-3</v>
          </cell>
          <cell r="D102">
            <v>2.0140000000000002E-3</v>
          </cell>
          <cell r="E102">
            <v>166368.48400000003</v>
          </cell>
          <cell r="F102">
            <v>-124342.82999999999</v>
          </cell>
        </row>
        <row r="103">
          <cell r="A103">
            <v>32405</v>
          </cell>
          <cell r="B103" t="str">
            <v>SOUTHEASTERN COMMUNITY COLLEGE</v>
          </cell>
          <cell r="C103">
            <v>4.8999999999999998E-4</v>
          </cell>
          <cell r="D103">
            <v>5.0960000000000003E-4</v>
          </cell>
          <cell r="E103">
            <v>42096.017599999999</v>
          </cell>
          <cell r="F103">
            <v>-30429</v>
          </cell>
        </row>
        <row r="104">
          <cell r="A104">
            <v>32410</v>
          </cell>
          <cell r="B104" t="str">
            <v>WHITEVILLE CITY SCHOOLS</v>
          </cell>
          <cell r="C104">
            <v>7.8669999999999999E-4</v>
          </cell>
          <cell r="D104">
            <v>8.0210000000000004E-4</v>
          </cell>
          <cell r="E104">
            <v>66258.272599999997</v>
          </cell>
          <cell r="F104">
            <v>-48854.07</v>
          </cell>
        </row>
        <row r="105">
          <cell r="A105">
            <v>32420</v>
          </cell>
          <cell r="B105" t="str">
            <v>SEGS ACADEMY</v>
          </cell>
          <cell r="C105">
            <v>0</v>
          </cell>
          <cell r="D105">
            <v>2.44E-5</v>
          </cell>
          <cell r="E105">
            <v>2015.5863999999999</v>
          </cell>
          <cell r="F105">
            <v>0</v>
          </cell>
        </row>
        <row r="106">
          <cell r="A106">
            <v>32500</v>
          </cell>
          <cell r="B106" t="str">
            <v>NEW BERN CRAVEN COUNTY BOARD OF EDUCATION</v>
          </cell>
          <cell r="C106">
            <v>4.5309E-3</v>
          </cell>
          <cell r="D106">
            <v>4.5427999999999996E-3</v>
          </cell>
          <cell r="E106">
            <v>375262.53679999994</v>
          </cell>
          <cell r="F106">
            <v>-281368.89</v>
          </cell>
        </row>
        <row r="107">
          <cell r="A107">
            <v>32505</v>
          </cell>
          <cell r="B107" t="str">
            <v>CRAVEN COMMUNITY COLLEGE</v>
          </cell>
          <cell r="C107">
            <v>6.3960000000000004E-4</v>
          </cell>
          <cell r="D107">
            <v>6.6270000000000001E-4</v>
          </cell>
          <cell r="E107">
            <v>54742.996200000001</v>
          </cell>
          <cell r="F107">
            <v>-39719.160000000003</v>
          </cell>
        </row>
        <row r="108">
          <cell r="A108">
            <v>32600</v>
          </cell>
          <cell r="B108" t="str">
            <v>CUMBERLAND COUNTY SCHOOLS</v>
          </cell>
          <cell r="C108">
            <v>1.584E-2</v>
          </cell>
          <cell r="D108">
            <v>1.66176E-2</v>
          </cell>
          <cell r="E108">
            <v>1372713.4656</v>
          </cell>
          <cell r="F108">
            <v>-983664</v>
          </cell>
        </row>
        <row r="109">
          <cell r="A109">
            <v>32605</v>
          </cell>
          <cell r="B109" t="str">
            <v>FAYETTEVILLE TECHNICAL COMMUNITY COLLEGE</v>
          </cell>
          <cell r="C109">
            <v>2.2585000000000001E-3</v>
          </cell>
          <cell r="D109">
            <v>2.2309000000000001E-3</v>
          </cell>
          <cell r="E109">
            <v>184285.7254</v>
          </cell>
          <cell r="F109">
            <v>-140252.85</v>
          </cell>
        </row>
        <row r="110">
          <cell r="A110">
            <v>32700</v>
          </cell>
          <cell r="B110" t="str">
            <v>CURRITUCK COUNTY SCHOOLS</v>
          </cell>
          <cell r="C110">
            <v>1.3795999999999999E-3</v>
          </cell>
          <cell r="D110">
            <v>1.3607000000000001E-3</v>
          </cell>
          <cell r="E110">
            <v>112401.98420000001</v>
          </cell>
          <cell r="F110">
            <v>-85673.159999999989</v>
          </cell>
        </row>
        <row r="111">
          <cell r="A111">
            <v>32800</v>
          </cell>
          <cell r="B111" t="str">
            <v>DARE COUNTY SCHOOLS</v>
          </cell>
          <cell r="C111">
            <v>1.8781E-3</v>
          </cell>
          <cell r="D111">
            <v>1.8592000000000001E-3</v>
          </cell>
          <cell r="E111">
            <v>153581.07520000002</v>
          </cell>
          <cell r="F111">
            <v>-116630.01</v>
          </cell>
        </row>
        <row r="112">
          <cell r="A112">
            <v>32900</v>
          </cell>
          <cell r="B112" t="str">
            <v>DAVIDSON COUNTY SCHOOLS</v>
          </cell>
          <cell r="C112">
            <v>5.8910999999999998E-3</v>
          </cell>
          <cell r="D112">
            <v>5.8795999999999996E-3</v>
          </cell>
          <cell r="E112">
            <v>485690.23759999999</v>
          </cell>
          <cell r="F112">
            <v>-365837.31</v>
          </cell>
        </row>
        <row r="113">
          <cell r="A113">
            <v>32901</v>
          </cell>
          <cell r="B113" t="str">
            <v>INVEST COLLEGIATE CHARTER (DAVIDSON)</v>
          </cell>
          <cell r="C113">
            <v>1.8709999999999999E-4</v>
          </cell>
          <cell r="D113">
            <v>1.572E-4</v>
          </cell>
          <cell r="E113">
            <v>12985.663199999999</v>
          </cell>
          <cell r="F113">
            <v>-11618.91</v>
          </cell>
        </row>
        <row r="114">
          <cell r="A114">
            <v>32905</v>
          </cell>
          <cell r="B114" t="str">
            <v>DAVIDSON COUNTY COMMUNITY COLLEGE</v>
          </cell>
          <cell r="C114">
            <v>8.3339999999999998E-4</v>
          </cell>
          <cell r="D114">
            <v>8.4259999999999999E-4</v>
          </cell>
          <cell r="E114">
            <v>69603.815600000002</v>
          </cell>
          <cell r="F114">
            <v>-51754.14</v>
          </cell>
        </row>
        <row r="115">
          <cell r="A115">
            <v>32910</v>
          </cell>
          <cell r="B115" t="str">
            <v>LEXINGTON CITY SCHOOLS</v>
          </cell>
          <cell r="C115">
            <v>1.088E-3</v>
          </cell>
          <cell r="D115">
            <v>1.1100999999999999E-3</v>
          </cell>
          <cell r="E115">
            <v>91700.920599999998</v>
          </cell>
          <cell r="F115">
            <v>-67564.800000000003</v>
          </cell>
        </row>
        <row r="116">
          <cell r="A116">
            <v>32920</v>
          </cell>
          <cell r="B116" t="str">
            <v>THOMASVILLE CITY SCHOOLS</v>
          </cell>
          <cell r="C116">
            <v>9.0510000000000005E-4</v>
          </cell>
          <cell r="D116">
            <v>9.2679999999999998E-4</v>
          </cell>
          <cell r="E116">
            <v>76559.2408</v>
          </cell>
          <cell r="F116">
            <v>-56206.710000000006</v>
          </cell>
        </row>
        <row r="117">
          <cell r="A117">
            <v>33000</v>
          </cell>
          <cell r="B117" t="str">
            <v>DAVIE COUNTY SCHOOLS</v>
          </cell>
          <cell r="C117">
            <v>2.2732999999999998E-3</v>
          </cell>
          <cell r="D117">
            <v>2.2821E-3</v>
          </cell>
          <cell r="E117">
            <v>188515.1526</v>
          </cell>
          <cell r="F117">
            <v>-141171.93</v>
          </cell>
        </row>
        <row r="118">
          <cell r="A118">
            <v>33001</v>
          </cell>
          <cell r="B118" t="str">
            <v>N.E. REGIONAL SCHOOL FOR BIOTECHNOLOGY</v>
          </cell>
          <cell r="C118">
            <v>6.6299999999999999E-5</v>
          </cell>
          <cell r="D118">
            <v>5.49E-5</v>
          </cell>
          <cell r="E118">
            <v>4535.0694000000003</v>
          </cell>
          <cell r="F118">
            <v>-4117.2299999999996</v>
          </cell>
        </row>
        <row r="119">
          <cell r="A119">
            <v>33027</v>
          </cell>
          <cell r="B119" t="str">
            <v>CORNERSTONE ACADEMY</v>
          </cell>
          <cell r="C119">
            <v>2.1880000000000001E-4</v>
          </cell>
          <cell r="D119">
            <v>1.7550000000000001E-4</v>
          </cell>
          <cell r="E119">
            <v>14497.353000000001</v>
          </cell>
          <cell r="F119">
            <v>-13587.48</v>
          </cell>
        </row>
        <row r="120">
          <cell r="A120">
            <v>33100</v>
          </cell>
          <cell r="B120" t="str">
            <v>DUPLIN COUNTY SCHOOLS</v>
          </cell>
          <cell r="C120">
            <v>3.2885000000000002E-3</v>
          </cell>
          <cell r="D120">
            <v>3.2246000000000002E-3</v>
          </cell>
          <cell r="E120">
            <v>266371.3076</v>
          </cell>
          <cell r="F120">
            <v>-204215.85</v>
          </cell>
        </row>
        <row r="121">
          <cell r="A121">
            <v>33105</v>
          </cell>
          <cell r="B121" t="str">
            <v>JAMES SPRUNT TECHNICAL COLLEGE</v>
          </cell>
          <cell r="C121">
            <v>3.4590000000000001E-4</v>
          </cell>
          <cell r="D121">
            <v>3.793E-4</v>
          </cell>
          <cell r="E121">
            <v>31332.4558</v>
          </cell>
          <cell r="F121">
            <v>-21480.39</v>
          </cell>
        </row>
        <row r="122">
          <cell r="A122">
            <v>33200</v>
          </cell>
          <cell r="B122" t="str">
            <v>DURHAM PUBLIC SCHOOLS</v>
          </cell>
          <cell r="C122">
            <v>1.42872E-2</v>
          </cell>
          <cell r="D122">
            <v>1.38251E-2</v>
          </cell>
          <cell r="E122">
            <v>1142036.2105999999</v>
          </cell>
          <cell r="F122">
            <v>-887235.12</v>
          </cell>
        </row>
        <row r="123">
          <cell r="A123">
            <v>33202</v>
          </cell>
          <cell r="B123" t="str">
            <v>CENTRAL PARK SCH FOR CHILDREN</v>
          </cell>
          <cell r="C123">
            <v>1.6670000000000001E-4</v>
          </cell>
          <cell r="D123">
            <v>1.417E-4</v>
          </cell>
          <cell r="E123">
            <v>11705.270200000001</v>
          </cell>
          <cell r="F123">
            <v>-10352.070000000002</v>
          </cell>
        </row>
        <row r="124">
          <cell r="A124">
            <v>33203</v>
          </cell>
          <cell r="B124" t="str">
            <v>HEALTHY START ACADEMY</v>
          </cell>
          <cell r="C124">
            <v>1.2510000000000001E-4</v>
          </cell>
          <cell r="D124">
            <v>1.237E-4</v>
          </cell>
          <cell r="E124">
            <v>10218.3622</v>
          </cell>
          <cell r="F124">
            <v>-7768.71</v>
          </cell>
        </row>
        <row r="125">
          <cell r="A125">
            <v>33204</v>
          </cell>
          <cell r="B125" t="str">
            <v>VOYAGER ACADEMY</v>
          </cell>
          <cell r="C125">
            <v>4.1169999999999998E-4</v>
          </cell>
          <cell r="D125">
            <v>3.7730000000000001E-4</v>
          </cell>
          <cell r="E125">
            <v>31167.2438</v>
          </cell>
          <cell r="F125">
            <v>-25566.57</v>
          </cell>
        </row>
        <row r="126">
          <cell r="A126">
            <v>33205</v>
          </cell>
          <cell r="B126" t="str">
            <v>DURHAM TECHNICAL INSTITUTE</v>
          </cell>
          <cell r="C126">
            <v>1.1393E-3</v>
          </cell>
          <cell r="D126">
            <v>1.0874999999999999E-3</v>
          </cell>
          <cell r="E126">
            <v>89834.024999999994</v>
          </cell>
          <cell r="F126">
            <v>-70750.53</v>
          </cell>
        </row>
        <row r="127">
          <cell r="A127">
            <v>33206</v>
          </cell>
          <cell r="B127" t="str">
            <v>BEAR GRASS CHARTER SCHOOL</v>
          </cell>
          <cell r="C127">
            <v>9.2200000000000005E-5</v>
          </cell>
          <cell r="D127">
            <v>9.2200000000000005E-5</v>
          </cell>
          <cell r="E127">
            <v>7616.2732000000005</v>
          </cell>
          <cell r="F127">
            <v>-5725.62</v>
          </cell>
        </row>
        <row r="128">
          <cell r="A128">
            <v>33207</v>
          </cell>
          <cell r="B128" t="str">
            <v>INVEST COLLEGIATE CHARTER (BUNCOMBE)</v>
          </cell>
          <cell r="C128">
            <v>2.1259999999999999E-4</v>
          </cell>
          <cell r="D128">
            <v>9.3700000000000001E-5</v>
          </cell>
          <cell r="E128">
            <v>7740.1822000000002</v>
          </cell>
          <cell r="F128">
            <v>-13202.46</v>
          </cell>
        </row>
        <row r="129">
          <cell r="A129">
            <v>33208</v>
          </cell>
          <cell r="B129" t="str">
            <v>KIPP HALIFAX COLLEGE PREP CHARTER</v>
          </cell>
          <cell r="C129">
            <v>3.6199999999999999E-5</v>
          </cell>
          <cell r="D129">
            <v>2.9799999999999999E-5</v>
          </cell>
          <cell r="E129">
            <v>2461.6588000000002</v>
          </cell>
          <cell r="F129">
            <v>-2248.02</v>
          </cell>
        </row>
        <row r="130">
          <cell r="A130">
            <v>33209</v>
          </cell>
          <cell r="B130" t="str">
            <v>PIONEER SPRINGS COMMUNITY CHARTER</v>
          </cell>
          <cell r="C130">
            <v>6.0699999999999998E-5</v>
          </cell>
          <cell r="D130">
            <v>5.1999999999999997E-5</v>
          </cell>
          <cell r="E130">
            <v>4295.5119999999997</v>
          </cell>
          <cell r="F130">
            <v>-3769.47</v>
          </cell>
        </row>
        <row r="131">
          <cell r="A131">
            <v>33300</v>
          </cell>
          <cell r="B131" t="str">
            <v>EDGECOMBE COUNTY SCHOOLS</v>
          </cell>
          <cell r="C131">
            <v>2.0419000000000001E-3</v>
          </cell>
          <cell r="D131">
            <v>2.0366E-3</v>
          </cell>
          <cell r="E131">
            <v>168235.37959999999</v>
          </cell>
          <cell r="F131">
            <v>-126801.99</v>
          </cell>
        </row>
        <row r="132">
          <cell r="A132">
            <v>33305</v>
          </cell>
          <cell r="B132" t="str">
            <v>EDGECOMBE TECHNICAL COLLEGE</v>
          </cell>
          <cell r="C132">
            <v>5.2660000000000001E-4</v>
          </cell>
          <cell r="D132">
            <v>5.4929999999999996E-4</v>
          </cell>
          <cell r="E132">
            <v>45375.4758</v>
          </cell>
          <cell r="F132">
            <v>-32701.86</v>
          </cell>
        </row>
        <row r="133">
          <cell r="A133">
            <v>33400</v>
          </cell>
          <cell r="B133" t="str">
            <v>WINSTON-SALEM-FORSYTH COUNTY SCHOOLS</v>
          </cell>
          <cell r="C133">
            <v>1.8232499999999999E-2</v>
          </cell>
          <cell r="D133">
            <v>1.80202E-2</v>
          </cell>
          <cell r="E133">
            <v>1488576.6412</v>
          </cell>
          <cell r="F133">
            <v>-1132238.25</v>
          </cell>
        </row>
        <row r="134">
          <cell r="A134">
            <v>33402</v>
          </cell>
          <cell r="B134" t="str">
            <v>ARTS BASED ELEMENTARY CHARTER</v>
          </cell>
          <cell r="C134">
            <v>1.428E-4</v>
          </cell>
          <cell r="D134">
            <v>1.3109999999999999E-4</v>
          </cell>
          <cell r="E134">
            <v>10829.646599999998</v>
          </cell>
          <cell r="F134">
            <v>-8867.8799999999992</v>
          </cell>
        </row>
        <row r="135">
          <cell r="A135">
            <v>33405</v>
          </cell>
          <cell r="B135" t="str">
            <v>FORSYTH TECHNICAL INSTITUTE</v>
          </cell>
          <cell r="C135">
            <v>1.794E-3</v>
          </cell>
          <cell r="D135">
            <v>1.7809E-3</v>
          </cell>
          <cell r="E135">
            <v>147113.02539999998</v>
          </cell>
          <cell r="F135">
            <v>-111407.4</v>
          </cell>
        </row>
        <row r="136">
          <cell r="A136">
            <v>33500</v>
          </cell>
          <cell r="B136" t="str">
            <v>FRANKLIN COUNTY SCHOOLS</v>
          </cell>
          <cell r="C136">
            <v>3.0427000000000002E-3</v>
          </cell>
          <cell r="D136">
            <v>2.9545000000000001E-3</v>
          </cell>
          <cell r="E136">
            <v>244059.427</v>
          </cell>
          <cell r="F136">
            <v>-188951.67</v>
          </cell>
        </row>
        <row r="137">
          <cell r="A137">
            <v>33501</v>
          </cell>
          <cell r="B137" t="str">
            <v>A CHILDS GARDEN CHARTER (AKA CROSS CREEK CHARTER)</v>
          </cell>
          <cell r="C137">
            <v>6.3100000000000002E-5</v>
          </cell>
          <cell r="D137">
            <v>6.1299999999999999E-5</v>
          </cell>
          <cell r="E137">
            <v>5063.7478000000001</v>
          </cell>
          <cell r="F137">
            <v>-3918.51</v>
          </cell>
        </row>
        <row r="138">
          <cell r="A138">
            <v>33600</v>
          </cell>
          <cell r="B138" t="str">
            <v>GASTON COUNTY SCHOOLS</v>
          </cell>
          <cell r="C138">
            <v>9.7438999999999998E-3</v>
          </cell>
          <cell r="D138">
            <v>9.4490000000000008E-3</v>
          </cell>
          <cell r="E138">
            <v>780544.09400000004</v>
          </cell>
          <cell r="F138">
            <v>-605096.18999999994</v>
          </cell>
        </row>
        <row r="139">
          <cell r="A139">
            <v>33605</v>
          </cell>
          <cell r="B139" t="str">
            <v>GASTON COLLEGE</v>
          </cell>
          <cell r="C139">
            <v>1.3012E-3</v>
          </cell>
          <cell r="D139">
            <v>1.3270000000000001E-3</v>
          </cell>
          <cell r="E139">
            <v>109618.16200000001</v>
          </cell>
          <cell r="F139">
            <v>-80804.52</v>
          </cell>
        </row>
        <row r="140">
          <cell r="A140">
            <v>33700</v>
          </cell>
          <cell r="B140" t="str">
            <v>GATES COUNTY SCHOOLS</v>
          </cell>
          <cell r="C140">
            <v>6.9439999999999997E-4</v>
          </cell>
          <cell r="D140">
            <v>7.2780000000000002E-4</v>
          </cell>
          <cell r="E140">
            <v>60120.646800000002</v>
          </cell>
          <cell r="F140">
            <v>-43122.239999999998</v>
          </cell>
        </row>
        <row r="141">
          <cell r="A141">
            <v>33800</v>
          </cell>
          <cell r="B141" t="str">
            <v>GRAHAM COUNTY SCHOOLS</v>
          </cell>
          <cell r="C141">
            <v>5.1650000000000003E-4</v>
          </cell>
          <cell r="D141">
            <v>5.1320000000000001E-4</v>
          </cell>
          <cell r="E141">
            <v>42393.3992</v>
          </cell>
          <cell r="F141">
            <v>-32074.65</v>
          </cell>
        </row>
        <row r="142">
          <cell r="A142">
            <v>33900</v>
          </cell>
          <cell r="B142" t="str">
            <v>GRANVILLE COUNTY SCHOOLS AND OXFORD ORPHANAGE</v>
          </cell>
          <cell r="C142">
            <v>2.7112999999999998E-3</v>
          </cell>
          <cell r="D142">
            <v>2.6450000000000002E-3</v>
          </cell>
          <cell r="E142">
            <v>218492.87000000002</v>
          </cell>
          <cell r="F142">
            <v>-168371.72999999998</v>
          </cell>
        </row>
        <row r="143">
          <cell r="A143">
            <v>34000</v>
          </cell>
          <cell r="B143" t="str">
            <v>GREENE COUNTY SCHOOLS</v>
          </cell>
          <cell r="C143">
            <v>1.1693000000000001E-3</v>
          </cell>
          <cell r="D143">
            <v>1.1998E-3</v>
          </cell>
          <cell r="E143">
            <v>99110.678799999994</v>
          </cell>
          <cell r="F143">
            <v>-72613.53</v>
          </cell>
        </row>
        <row r="144">
          <cell r="A144">
            <v>34100</v>
          </cell>
          <cell r="B144" t="str">
            <v>GUILFORD COUNTY SCHOOLS</v>
          </cell>
          <cell r="C144">
            <v>2.67586E-2</v>
          </cell>
          <cell r="D144">
            <v>2.7254899999999999E-2</v>
          </cell>
          <cell r="E144">
            <v>2251418.2694000001</v>
          </cell>
          <cell r="F144">
            <v>-1661709.06</v>
          </cell>
        </row>
        <row r="145">
          <cell r="A145">
            <v>34105</v>
          </cell>
          <cell r="B145" t="str">
            <v>GUILFORD TECHNICAL COMMUNITY COLLEGE</v>
          </cell>
          <cell r="C145">
            <v>2.2068000000000001E-3</v>
          </cell>
          <cell r="D145">
            <v>2.3582E-3</v>
          </cell>
          <cell r="E145">
            <v>194801.46919999999</v>
          </cell>
          <cell r="F145">
            <v>-137042.28</v>
          </cell>
        </row>
        <row r="146">
          <cell r="A146">
            <v>34200</v>
          </cell>
          <cell r="B146" t="str">
            <v>HALIFAX COUNTY SCHOOLS</v>
          </cell>
          <cell r="C146">
            <v>9.7099999999999997E-4</v>
          </cell>
          <cell r="D146">
            <v>1.2011000000000001E-3</v>
          </cell>
          <cell r="E146">
            <v>99218.066600000006</v>
          </cell>
          <cell r="F146">
            <v>-60299.1</v>
          </cell>
        </row>
        <row r="147">
          <cell r="A147">
            <v>34205</v>
          </cell>
          <cell r="B147" t="str">
            <v>HALIFAX COMMUNITY COLLEGE</v>
          </cell>
          <cell r="C147">
            <v>3.9360000000000003E-4</v>
          </cell>
          <cell r="D147">
            <v>4.303E-4</v>
          </cell>
          <cell r="E147">
            <v>35545.361799999999</v>
          </cell>
          <cell r="F147">
            <v>-24442.560000000001</v>
          </cell>
        </row>
        <row r="148">
          <cell r="A148">
            <v>34220</v>
          </cell>
          <cell r="B148" t="str">
            <v>ROANOKE RAPIDS CITY SCHOOLS</v>
          </cell>
          <cell r="C148">
            <v>9.3530000000000002E-4</v>
          </cell>
          <cell r="D148">
            <v>9.4180000000000002E-4</v>
          </cell>
          <cell r="E148">
            <v>77798.330799999996</v>
          </cell>
          <cell r="F148">
            <v>-58082.130000000005</v>
          </cell>
        </row>
        <row r="149">
          <cell r="A149">
            <v>34230</v>
          </cell>
          <cell r="B149" t="str">
            <v>WELDON CITY SCHOOLS</v>
          </cell>
          <cell r="C149">
            <v>4.3590000000000002E-4</v>
          </cell>
          <cell r="D149">
            <v>4.4339999999999999E-4</v>
          </cell>
          <cell r="E149">
            <v>36627.500399999997</v>
          </cell>
          <cell r="F149">
            <v>-27069.390000000003</v>
          </cell>
        </row>
        <row r="150">
          <cell r="A150">
            <v>34300</v>
          </cell>
          <cell r="B150" t="str">
            <v>HARNETT COUNTY SCHOOLS</v>
          </cell>
          <cell r="C150">
            <v>6.3845999999999998E-3</v>
          </cell>
          <cell r="D150">
            <v>6.3309000000000004E-3</v>
          </cell>
          <cell r="E150">
            <v>522970.32540000003</v>
          </cell>
          <cell r="F150">
            <v>-396483.66</v>
          </cell>
        </row>
        <row r="151">
          <cell r="A151">
            <v>34400</v>
          </cell>
          <cell r="B151" t="str">
            <v>HAYWOOD COUNTY SCHOOLS</v>
          </cell>
          <cell r="C151">
            <v>2.6771999999999998E-3</v>
          </cell>
          <cell r="D151">
            <v>2.6746999999999999E-3</v>
          </cell>
          <cell r="E151">
            <v>220946.26819999999</v>
          </cell>
          <cell r="F151">
            <v>-166254.12</v>
          </cell>
        </row>
        <row r="152">
          <cell r="A152">
            <v>34405</v>
          </cell>
          <cell r="B152" t="str">
            <v>HAYWOOD TECHNICAL COLLEGE</v>
          </cell>
          <cell r="C152">
            <v>5.3189999999999997E-4</v>
          </cell>
          <cell r="D152">
            <v>5.6559999999999998E-4</v>
          </cell>
          <cell r="E152">
            <v>46721.953600000001</v>
          </cell>
          <cell r="F152">
            <v>-33030.99</v>
          </cell>
        </row>
        <row r="153">
          <cell r="A153">
            <v>34500</v>
          </cell>
          <cell r="B153" t="str">
            <v>HENDERSON COUNTY SCHOOLS</v>
          </cell>
          <cell r="C153">
            <v>4.5821000000000004E-3</v>
          </cell>
          <cell r="D153">
            <v>4.4619999999999998E-3</v>
          </cell>
          <cell r="E153">
            <v>368587.97200000001</v>
          </cell>
          <cell r="F153">
            <v>-284548.41000000003</v>
          </cell>
        </row>
        <row r="154">
          <cell r="A154">
            <v>34501</v>
          </cell>
          <cell r="B154" t="str">
            <v>MOUNTAIN COMMUNITY SCHOOL</v>
          </cell>
          <cell r="C154">
            <v>5.5899999999999997E-5</v>
          </cell>
          <cell r="D154">
            <v>5.5500000000000001E-5</v>
          </cell>
          <cell r="E154">
            <v>4584.6329999999998</v>
          </cell>
          <cell r="F154">
            <v>-3471.39</v>
          </cell>
        </row>
        <row r="155">
          <cell r="A155">
            <v>34505</v>
          </cell>
          <cell r="B155" t="str">
            <v>BLUE RIDGE COMMUNITY COLLEGE</v>
          </cell>
          <cell r="C155">
            <v>5.5340000000000001E-4</v>
          </cell>
          <cell r="D155">
            <v>5.4379999999999999E-4</v>
          </cell>
          <cell r="E155">
            <v>44921.142800000001</v>
          </cell>
          <cell r="F155">
            <v>-34366.14</v>
          </cell>
        </row>
        <row r="156">
          <cell r="A156">
            <v>34600</v>
          </cell>
          <cell r="B156" t="str">
            <v>HERTFORD COUNTY SCHOOLS</v>
          </cell>
          <cell r="C156">
            <v>1.0751999999999999E-3</v>
          </cell>
          <cell r="D156">
            <v>1.108E-3</v>
          </cell>
          <cell r="E156">
            <v>91527.448000000004</v>
          </cell>
          <cell r="F156">
            <v>-66769.919999999998</v>
          </cell>
        </row>
        <row r="157">
          <cell r="A157">
            <v>34605</v>
          </cell>
          <cell r="B157" t="str">
            <v>ROANOKE-CHOWAN COMMUNITY COLLEGE</v>
          </cell>
          <cell r="C157">
            <v>2.4110000000000001E-4</v>
          </cell>
          <cell r="D157">
            <v>2.4269999999999999E-4</v>
          </cell>
          <cell r="E157">
            <v>20048.476200000001</v>
          </cell>
          <cell r="F157">
            <v>-14972.31</v>
          </cell>
        </row>
        <row r="158">
          <cell r="A158">
            <v>34700</v>
          </cell>
          <cell r="B158" t="str">
            <v>HOKE COUNTY SCHOOLS</v>
          </cell>
          <cell r="C158">
            <v>3.0238000000000001E-3</v>
          </cell>
          <cell r="D158">
            <v>2.9945000000000002E-3</v>
          </cell>
          <cell r="E158">
            <v>247363.66700000002</v>
          </cell>
          <cell r="F158">
            <v>-187777.98</v>
          </cell>
        </row>
        <row r="159">
          <cell r="A159">
            <v>34800</v>
          </cell>
          <cell r="B159" t="str">
            <v>HYDE COUNTY SCHOOLS</v>
          </cell>
          <cell r="C159">
            <v>3.2220000000000003E-4</v>
          </cell>
          <cell r="D159">
            <v>2.8810000000000001E-4</v>
          </cell>
          <cell r="E159">
            <v>23798.7886</v>
          </cell>
          <cell r="F159">
            <v>-20008.620000000003</v>
          </cell>
        </row>
        <row r="160">
          <cell r="A160">
            <v>34900</v>
          </cell>
          <cell r="B160" t="str">
            <v>IREDELL-STATESVILLE SCHOOLS</v>
          </cell>
          <cell r="C160">
            <v>6.5344000000000001E-3</v>
          </cell>
          <cell r="D160">
            <v>6.7425999999999996E-3</v>
          </cell>
          <cell r="E160">
            <v>556979.2156</v>
          </cell>
          <cell r="F160">
            <v>-405786.24</v>
          </cell>
        </row>
        <row r="161">
          <cell r="A161">
            <v>34901</v>
          </cell>
          <cell r="B161" t="str">
            <v>AMERICAN RENAISSANCE MID SCHOOL</v>
          </cell>
          <cell r="C161">
            <v>1.6890000000000001E-4</v>
          </cell>
          <cell r="D161">
            <v>1.6119999999999999E-4</v>
          </cell>
          <cell r="E161">
            <v>13316.087199999998</v>
          </cell>
          <cell r="F161">
            <v>-10488.69</v>
          </cell>
        </row>
        <row r="162">
          <cell r="A162">
            <v>34903</v>
          </cell>
          <cell r="B162" t="str">
            <v>SUCCESS INSTITUTE</v>
          </cell>
          <cell r="C162">
            <v>1.0900000000000001E-5</v>
          </cell>
          <cell r="D162">
            <v>1.7499999999999998E-5</v>
          </cell>
          <cell r="E162">
            <v>1445.6049999999998</v>
          </cell>
          <cell r="F162">
            <v>-676.89</v>
          </cell>
        </row>
        <row r="163">
          <cell r="A163">
            <v>34905</v>
          </cell>
          <cell r="B163" t="str">
            <v>MITCHELL COMMUNITY COLLEGE</v>
          </cell>
          <cell r="C163">
            <v>6.3849999999999996E-4</v>
          </cell>
          <cell r="D163">
            <v>6.8970000000000001E-4</v>
          </cell>
          <cell r="E163">
            <v>56973.358200000002</v>
          </cell>
          <cell r="F163">
            <v>-39650.85</v>
          </cell>
        </row>
        <row r="164">
          <cell r="A164">
            <v>34910</v>
          </cell>
          <cell r="B164" t="str">
            <v>MOORESVILLE CITY SCHOOLS</v>
          </cell>
          <cell r="C164">
            <v>2.0658E-3</v>
          </cell>
          <cell r="D164">
            <v>1.9681999999999998E-3</v>
          </cell>
          <cell r="E164">
            <v>162585.1292</v>
          </cell>
          <cell r="F164">
            <v>-128286.18000000001</v>
          </cell>
        </row>
        <row r="165">
          <cell r="A165">
            <v>35000</v>
          </cell>
          <cell r="B165" t="str">
            <v>JACKSON COUNTY SCHOOLS</v>
          </cell>
          <cell r="C165">
            <v>1.4005999999999999E-3</v>
          </cell>
          <cell r="D165">
            <v>1.3483E-3</v>
          </cell>
          <cell r="E165">
            <v>111377.6698</v>
          </cell>
          <cell r="F165">
            <v>-86977.26</v>
          </cell>
        </row>
        <row r="166">
          <cell r="A166">
            <v>35005</v>
          </cell>
          <cell r="B166" t="str">
            <v>SOUTHWESTERN COMMUNITY COLLEGE</v>
          </cell>
          <cell r="C166">
            <v>6.2089999999999997E-4</v>
          </cell>
          <cell r="D166">
            <v>6.3789999999999995E-4</v>
          </cell>
          <cell r="E166">
            <v>52694.367399999996</v>
          </cell>
          <cell r="F166">
            <v>-38557.89</v>
          </cell>
        </row>
        <row r="167">
          <cell r="A167">
            <v>35100</v>
          </cell>
          <cell r="B167" t="str">
            <v>JOHNSTON COUNTY SCHOOLS</v>
          </cell>
          <cell r="C167">
            <v>1.16682E-2</v>
          </cell>
          <cell r="D167">
            <v>1.16212E-2</v>
          </cell>
          <cell r="E167">
            <v>959980.84719999996</v>
          </cell>
          <cell r="F167">
            <v>-724595.22</v>
          </cell>
        </row>
        <row r="168">
          <cell r="A168">
            <v>35105</v>
          </cell>
          <cell r="B168" t="str">
            <v>JOHNSTON TECHNICAL COLLEGE</v>
          </cell>
          <cell r="C168">
            <v>1.0434999999999999E-3</v>
          </cell>
          <cell r="D168">
            <v>1.0725999999999999E-3</v>
          </cell>
          <cell r="E168">
            <v>88603.195599999992</v>
          </cell>
          <cell r="F168">
            <v>-64801.35</v>
          </cell>
        </row>
        <row r="169">
          <cell r="A169">
            <v>35106</v>
          </cell>
          <cell r="B169" t="str">
            <v>NEUSE CHARTER SCHOOL</v>
          </cell>
          <cell r="C169">
            <v>2.7090000000000003E-4</v>
          </cell>
          <cell r="D169">
            <v>2.3709999999999999E-4</v>
          </cell>
          <cell r="E169">
            <v>19585.882600000001</v>
          </cell>
          <cell r="F169">
            <v>-16822.890000000003</v>
          </cell>
        </row>
        <row r="170">
          <cell r="A170">
            <v>35200</v>
          </cell>
          <cell r="B170" t="str">
            <v>JONES COUNTY SCHOOLS</v>
          </cell>
          <cell r="C170">
            <v>5.0690000000000002E-4</v>
          </cell>
          <cell r="D170">
            <v>4.9620000000000003E-4</v>
          </cell>
          <cell r="E170">
            <v>40989.097200000004</v>
          </cell>
          <cell r="F170">
            <v>-31478.49</v>
          </cell>
        </row>
        <row r="171">
          <cell r="A171">
            <v>35300</v>
          </cell>
          <cell r="B171" t="str">
            <v>LEE COUNTY SCHOOLS</v>
          </cell>
          <cell r="C171">
            <v>3.4838E-3</v>
          </cell>
          <cell r="D171">
            <v>3.3181E-3</v>
          </cell>
          <cell r="E171">
            <v>274094.96860000002</v>
          </cell>
          <cell r="F171">
            <v>-216343.98</v>
          </cell>
        </row>
        <row r="172">
          <cell r="A172">
            <v>35305</v>
          </cell>
          <cell r="B172" t="str">
            <v>CENTRAL CAROLINA COMMUNITY COLLEGE</v>
          </cell>
          <cell r="C172">
            <v>1.2708000000000001E-3</v>
          </cell>
          <cell r="D172">
            <v>1.2014E-3</v>
          </cell>
          <cell r="E172">
            <v>99242.848400000003</v>
          </cell>
          <cell r="F172">
            <v>-78916.680000000008</v>
          </cell>
        </row>
        <row r="173">
          <cell r="A173">
            <v>35400</v>
          </cell>
          <cell r="B173" t="str">
            <v>LENOIR COUNTY SCHOOLS</v>
          </cell>
          <cell r="C173">
            <v>2.7407999999999998E-3</v>
          </cell>
          <cell r="D173">
            <v>2.8281999999999999E-3</v>
          </cell>
          <cell r="E173">
            <v>233626.2892</v>
          </cell>
          <cell r="F173">
            <v>-170203.68</v>
          </cell>
        </row>
        <row r="174">
          <cell r="A174">
            <v>35401</v>
          </cell>
          <cell r="B174" t="str">
            <v>CHILDRENS VILLAGE ACADEMY</v>
          </cell>
          <cell r="C174">
            <v>2.4499999999999999E-5</v>
          </cell>
          <cell r="D174">
            <v>2.9499999999999999E-5</v>
          </cell>
          <cell r="E174">
            <v>2436.877</v>
          </cell>
          <cell r="F174">
            <v>-1521.45</v>
          </cell>
        </row>
        <row r="175">
          <cell r="A175">
            <v>35405</v>
          </cell>
          <cell r="B175" t="str">
            <v>LENOIR COUNTY COMMUNITY COLLEGE</v>
          </cell>
          <cell r="C175">
            <v>9.6009999999999997E-4</v>
          </cell>
          <cell r="D175">
            <v>9.4300000000000004E-4</v>
          </cell>
          <cell r="E175">
            <v>77897.457999999999</v>
          </cell>
          <cell r="F175">
            <v>-59622.21</v>
          </cell>
        </row>
        <row r="176">
          <cell r="A176">
            <v>35500</v>
          </cell>
          <cell r="B176" t="str">
            <v>LINCOLN COUNTY SCHOOLS</v>
          </cell>
          <cell r="C176">
            <v>3.8563E-3</v>
          </cell>
          <cell r="D176">
            <v>3.8942999999999998E-3</v>
          </cell>
          <cell r="E176">
            <v>321692.54579999996</v>
          </cell>
          <cell r="F176">
            <v>-239476.23</v>
          </cell>
        </row>
        <row r="177">
          <cell r="A177">
            <v>35600</v>
          </cell>
          <cell r="B177" t="str">
            <v>MACON COUNTY SCHOOLS</v>
          </cell>
          <cell r="C177">
            <v>1.5314E-3</v>
          </cell>
          <cell r="D177">
            <v>1.5122E-3</v>
          </cell>
          <cell r="E177">
            <v>124916.7932</v>
          </cell>
          <cell r="F177">
            <v>-95099.94</v>
          </cell>
        </row>
        <row r="178">
          <cell r="A178">
            <v>35700</v>
          </cell>
          <cell r="B178" t="str">
            <v>MADISON COUNTY SCHOOLS</v>
          </cell>
          <cell r="C178">
            <v>8.5260000000000002E-4</v>
          </cell>
          <cell r="D178">
            <v>9.01E-4</v>
          </cell>
          <cell r="E178">
            <v>74428.005999999994</v>
          </cell>
          <cell r="F178">
            <v>-52946.46</v>
          </cell>
        </row>
        <row r="179">
          <cell r="A179">
            <v>35800</v>
          </cell>
          <cell r="B179" t="str">
            <v>MARTIN COUNTY SCHOOLS</v>
          </cell>
          <cell r="C179">
            <v>1.2198000000000001E-3</v>
          </cell>
          <cell r="D179">
            <v>1.2867E-3</v>
          </cell>
          <cell r="E179">
            <v>106289.14019999999</v>
          </cell>
          <cell r="F179">
            <v>-75749.58</v>
          </cell>
        </row>
        <row r="180">
          <cell r="A180">
            <v>35805</v>
          </cell>
          <cell r="B180" t="str">
            <v>MARTIN COMMUNITY COLLEGE</v>
          </cell>
          <cell r="C180">
            <v>1.995E-4</v>
          </cell>
          <cell r="D180">
            <v>1.5760000000000001E-4</v>
          </cell>
          <cell r="E180">
            <v>13018.705600000001</v>
          </cell>
          <cell r="F180">
            <v>-12388.95</v>
          </cell>
        </row>
        <row r="181">
          <cell r="A181">
            <v>35900</v>
          </cell>
          <cell r="B181" t="str">
            <v>MCDOWELL COUNTY SCHOOLS</v>
          </cell>
          <cell r="C181">
            <v>2.2843E-3</v>
          </cell>
          <cell r="D181">
            <v>2.3021999999999999E-3</v>
          </cell>
          <cell r="E181">
            <v>190175.53320000001</v>
          </cell>
          <cell r="F181">
            <v>-141855.03</v>
          </cell>
        </row>
        <row r="182">
          <cell r="A182">
            <v>35905</v>
          </cell>
          <cell r="B182" t="str">
            <v>MCDOWELL TECHNICAL COLLEGE</v>
          </cell>
          <cell r="C182">
            <v>3.0519999999999999E-4</v>
          </cell>
          <cell r="D182">
            <v>3.2059999999999999E-4</v>
          </cell>
          <cell r="E182">
            <v>26483.4836</v>
          </cell>
          <cell r="F182">
            <v>-18952.919999999998</v>
          </cell>
        </row>
        <row r="183">
          <cell r="A183">
            <v>36000</v>
          </cell>
          <cell r="B183" t="str">
            <v>CHARLOTTE-MECKLENBURG COUNTY SCHOOLS</v>
          </cell>
          <cell r="C183">
            <v>5.3251400000000004E-2</v>
          </cell>
          <cell r="D183">
            <v>5.1050900000000003E-2</v>
          </cell>
          <cell r="E183">
            <v>4217110.6453999998</v>
          </cell>
          <cell r="F183">
            <v>-3306911.9400000004</v>
          </cell>
        </row>
        <row r="184">
          <cell r="A184">
            <v>36001</v>
          </cell>
          <cell r="B184" t="str">
            <v>COMMUNITY CHARTER SCHOOL</v>
          </cell>
          <cell r="C184">
            <v>2.9600000000000001E-5</v>
          </cell>
          <cell r="D184">
            <v>3.0700000000000001E-5</v>
          </cell>
          <cell r="E184">
            <v>2536.0041999999999</v>
          </cell>
          <cell r="F184">
            <v>-1838.16</v>
          </cell>
        </row>
        <row r="185">
          <cell r="A185">
            <v>36002</v>
          </cell>
          <cell r="B185" t="str">
            <v>KENNEDY CHARTER</v>
          </cell>
          <cell r="C185">
            <v>1.3019999999999999E-4</v>
          </cell>
          <cell r="D185">
            <v>1.8320000000000001E-4</v>
          </cell>
          <cell r="E185">
            <v>15133.4192</v>
          </cell>
          <cell r="F185">
            <v>-8085.4199999999992</v>
          </cell>
        </row>
        <row r="186">
          <cell r="A186">
            <v>36003</v>
          </cell>
          <cell r="B186" t="str">
            <v>COMMUNITY SCHOOL OF DAVIDSON</v>
          </cell>
          <cell r="C186">
            <v>4.0099999999999999E-4</v>
          </cell>
          <cell r="D186">
            <v>3.9760000000000002E-4</v>
          </cell>
          <cell r="E186">
            <v>32844.145600000003</v>
          </cell>
          <cell r="F186">
            <v>-24902.1</v>
          </cell>
        </row>
        <row r="187">
          <cell r="A187">
            <v>36004</v>
          </cell>
          <cell r="B187" t="str">
            <v>CORVIAN COMMUNITY CHARTER SCHOOL</v>
          </cell>
          <cell r="C187">
            <v>1.972E-4</v>
          </cell>
          <cell r="D187">
            <v>1.5100000000000001E-4</v>
          </cell>
          <cell r="E187">
            <v>12473.506000000001</v>
          </cell>
          <cell r="F187">
            <v>-12246.119999999999</v>
          </cell>
        </row>
        <row r="188">
          <cell r="A188">
            <v>36005</v>
          </cell>
          <cell r="B188" t="str">
            <v>CENTRAL PIEDMONT COMMUNITY COLLEGE</v>
          </cell>
          <cell r="C188">
            <v>4.4998E-3</v>
          </cell>
          <cell r="D188">
            <v>4.3108E-3</v>
          </cell>
          <cell r="E188">
            <v>356097.9448</v>
          </cell>
          <cell r="F188">
            <v>-279437.58</v>
          </cell>
        </row>
        <row r="189">
          <cell r="A189">
            <v>36006</v>
          </cell>
          <cell r="B189" t="str">
            <v>LAKE NORMAN CHARTER SCHOOL</v>
          </cell>
          <cell r="C189">
            <v>4.818E-4</v>
          </cell>
          <cell r="D189">
            <v>4.8720000000000002E-4</v>
          </cell>
          <cell r="E189">
            <v>40245.643199999999</v>
          </cell>
          <cell r="F189">
            <v>-29919.78</v>
          </cell>
        </row>
        <row r="190">
          <cell r="A190">
            <v>36007</v>
          </cell>
          <cell r="B190" t="str">
            <v>SOCRATES ACADEMY</v>
          </cell>
          <cell r="C190">
            <v>1.5880000000000001E-4</v>
          </cell>
          <cell r="D190">
            <v>1.684E-4</v>
          </cell>
          <cell r="E190">
            <v>13910.850399999999</v>
          </cell>
          <cell r="F190">
            <v>-9861.4800000000014</v>
          </cell>
        </row>
        <row r="191">
          <cell r="A191">
            <v>36008</v>
          </cell>
          <cell r="B191" t="str">
            <v>PINE LAKE PREP CHARTER</v>
          </cell>
          <cell r="C191">
            <v>4.9640000000000003E-4</v>
          </cell>
          <cell r="D191">
            <v>4.9330000000000001E-4</v>
          </cell>
          <cell r="E191">
            <v>40749.539799999999</v>
          </cell>
          <cell r="F191">
            <v>-30826.440000000002</v>
          </cell>
        </row>
        <row r="192">
          <cell r="A192">
            <v>36009</v>
          </cell>
          <cell r="B192" t="str">
            <v>CHARLOTTE SECONDARY CHARTER</v>
          </cell>
          <cell r="C192">
            <v>1.6870000000000001E-4</v>
          </cell>
          <cell r="D192">
            <v>1.416E-4</v>
          </cell>
          <cell r="E192">
            <v>11697.009599999999</v>
          </cell>
          <cell r="F192">
            <v>-10476.27</v>
          </cell>
        </row>
        <row r="193">
          <cell r="A193">
            <v>36100</v>
          </cell>
          <cell r="B193" t="str">
            <v>MITCHELL COUNTY SCHOOLS</v>
          </cell>
          <cell r="C193">
            <v>6.7909999999999997E-4</v>
          </cell>
          <cell r="D193">
            <v>6.9919999999999997E-4</v>
          </cell>
          <cell r="E193">
            <v>57758.1152</v>
          </cell>
          <cell r="F193">
            <v>-42172.11</v>
          </cell>
        </row>
        <row r="194">
          <cell r="A194">
            <v>36102</v>
          </cell>
          <cell r="B194" t="str">
            <v>KIPP CHARLOTTE CHARTER</v>
          </cell>
          <cell r="C194">
            <v>1.4799999999999999E-4</v>
          </cell>
          <cell r="D194">
            <v>1.0060000000000001E-4</v>
          </cell>
          <cell r="E194">
            <v>8310.1635999999999</v>
          </cell>
          <cell r="F194">
            <v>-9190.7999999999993</v>
          </cell>
        </row>
        <row r="195">
          <cell r="A195">
            <v>36105</v>
          </cell>
          <cell r="B195" t="str">
            <v>MAYLAND TECHNICAL COLLEGE</v>
          </cell>
          <cell r="C195">
            <v>3.5530000000000002E-4</v>
          </cell>
          <cell r="D195">
            <v>3.5950000000000001E-4</v>
          </cell>
          <cell r="E195">
            <v>29696.857</v>
          </cell>
          <cell r="F195">
            <v>-22064.13</v>
          </cell>
        </row>
        <row r="196">
          <cell r="A196">
            <v>36200</v>
          </cell>
          <cell r="B196" t="str">
            <v>MONTGOMERY COUNTY SCHOOLS</v>
          </cell>
          <cell r="C196">
            <v>1.4419999999999999E-3</v>
          </cell>
          <cell r="D196">
            <v>1.4097999999999999E-3</v>
          </cell>
          <cell r="E196">
            <v>116457.93879999999</v>
          </cell>
          <cell r="F196">
            <v>-89548.2</v>
          </cell>
        </row>
        <row r="197">
          <cell r="A197">
            <v>36205</v>
          </cell>
          <cell r="B197" t="str">
            <v>MONTGOMERY COMMUNITY COLLEGE</v>
          </cell>
          <cell r="C197">
            <v>2.4610000000000002E-4</v>
          </cell>
          <cell r="D197">
            <v>2.3049999999999999E-4</v>
          </cell>
          <cell r="E197">
            <v>19040.683000000001</v>
          </cell>
          <cell r="F197">
            <v>-15282.810000000001</v>
          </cell>
        </row>
        <row r="198">
          <cell r="A198">
            <v>36300</v>
          </cell>
          <cell r="B198" t="str">
            <v>MOORE COUNTY SCHOOLS</v>
          </cell>
          <cell r="C198">
            <v>4.5243000000000002E-3</v>
          </cell>
          <cell r="D198">
            <v>4.3447E-3</v>
          </cell>
          <cell r="E198">
            <v>358898.28820000001</v>
          </cell>
          <cell r="F198">
            <v>-280959.03000000003</v>
          </cell>
        </row>
        <row r="199">
          <cell r="A199">
            <v>36301</v>
          </cell>
          <cell r="B199" t="str">
            <v>ACADEMY OF MOORE COUNTY</v>
          </cell>
          <cell r="C199">
            <v>6.1500000000000004E-5</v>
          </cell>
          <cell r="D199">
            <v>4.57E-5</v>
          </cell>
          <cell r="E199">
            <v>3775.0942</v>
          </cell>
          <cell r="F199">
            <v>-3819.15</v>
          </cell>
        </row>
        <row r="200">
          <cell r="A200">
            <v>36302</v>
          </cell>
          <cell r="B200" t="str">
            <v>STARS CHARTER SCHOOL</v>
          </cell>
          <cell r="C200">
            <v>1.1239999999999999E-4</v>
          </cell>
          <cell r="D200">
            <v>1.1349999999999999E-4</v>
          </cell>
          <cell r="E200">
            <v>9375.780999999999</v>
          </cell>
          <cell r="F200">
            <v>-6980.04</v>
          </cell>
        </row>
        <row r="201">
          <cell r="A201">
            <v>36305</v>
          </cell>
          <cell r="B201" t="str">
            <v>SANDHILLS COMMUNITY COLLEGE</v>
          </cell>
          <cell r="C201">
            <v>8.6989999999999995E-4</v>
          </cell>
          <cell r="D201">
            <v>8.5950000000000002E-4</v>
          </cell>
          <cell r="E201">
            <v>70999.857000000004</v>
          </cell>
          <cell r="F201">
            <v>-54020.789999999994</v>
          </cell>
        </row>
        <row r="202">
          <cell r="A202">
            <v>36400</v>
          </cell>
          <cell r="B202" t="str">
            <v>NASH-ROCKY MOUNT SCHOOLS</v>
          </cell>
          <cell r="C202">
            <v>4.8573000000000002E-3</v>
          </cell>
          <cell r="D202">
            <v>4.8336000000000004E-3</v>
          </cell>
          <cell r="E202">
            <v>399284.3616</v>
          </cell>
          <cell r="F202">
            <v>-301638.33</v>
          </cell>
        </row>
        <row r="203">
          <cell r="A203">
            <v>36405</v>
          </cell>
          <cell r="B203" t="str">
            <v>NASH COMMUNITY COLLEGE</v>
          </cell>
          <cell r="C203">
            <v>8.407E-4</v>
          </cell>
          <cell r="D203">
            <v>8.0270000000000005E-4</v>
          </cell>
          <cell r="E203">
            <v>66307.836200000005</v>
          </cell>
          <cell r="F203">
            <v>-52207.47</v>
          </cell>
        </row>
        <row r="204">
          <cell r="A204">
            <v>36500</v>
          </cell>
          <cell r="B204" t="str">
            <v>NEW HANOVER COUNTY SCHOOLS</v>
          </cell>
          <cell r="C204">
            <v>9.5695999999999993E-3</v>
          </cell>
          <cell r="D204">
            <v>9.3506000000000006E-3</v>
          </cell>
          <cell r="E204">
            <v>772415.66360000009</v>
          </cell>
          <cell r="F204">
            <v>-594272.15999999992</v>
          </cell>
        </row>
        <row r="205">
          <cell r="A205">
            <v>36501</v>
          </cell>
          <cell r="B205" t="str">
            <v>CAPE FEAR CTR FOR INQUIRY</v>
          </cell>
          <cell r="C205">
            <v>1.092E-4</v>
          </cell>
          <cell r="D205">
            <v>1.07E-4</v>
          </cell>
          <cell r="E205">
            <v>8838.8420000000006</v>
          </cell>
          <cell r="F205">
            <v>-6781.32</v>
          </cell>
        </row>
        <row r="206">
          <cell r="A206">
            <v>36502</v>
          </cell>
          <cell r="B206" t="str">
            <v>WILMINGTON PREP ACADEMY</v>
          </cell>
          <cell r="C206">
            <v>4.7800000000000003E-5</v>
          </cell>
          <cell r="D206">
            <v>4.0000000000000003E-5</v>
          </cell>
          <cell r="E206">
            <v>3304.2400000000002</v>
          </cell>
          <cell r="F206">
            <v>-2968.38</v>
          </cell>
        </row>
        <row r="207">
          <cell r="A207">
            <v>36505</v>
          </cell>
          <cell r="B207" t="str">
            <v>CAPE FEAR COMMUNITY COLLEGE</v>
          </cell>
          <cell r="C207">
            <v>1.8978000000000001E-3</v>
          </cell>
          <cell r="D207">
            <v>1.8584999999999999E-3</v>
          </cell>
          <cell r="E207">
            <v>153523.25099999999</v>
          </cell>
          <cell r="F207">
            <v>-117853.38</v>
          </cell>
        </row>
        <row r="208">
          <cell r="A208">
            <v>36600</v>
          </cell>
          <cell r="B208" t="str">
            <v>NORTHAMPTON COUNTY SCHOOLS</v>
          </cell>
          <cell r="C208">
            <v>7.027E-4</v>
          </cell>
          <cell r="D208">
            <v>7.4290000000000001E-4</v>
          </cell>
          <cell r="E208">
            <v>61367.9974</v>
          </cell>
          <cell r="F208">
            <v>-43637.67</v>
          </cell>
        </row>
        <row r="209">
          <cell r="A209">
            <v>36601</v>
          </cell>
          <cell r="B209" t="str">
            <v>GASTON COLLEGE PREPARATORY CHARTER</v>
          </cell>
          <cell r="C209">
            <v>3.8210000000000002E-4</v>
          </cell>
          <cell r="D209">
            <v>3.3169999999999999E-4</v>
          </cell>
          <cell r="E209">
            <v>27400.410199999998</v>
          </cell>
          <cell r="F209">
            <v>-23728.41</v>
          </cell>
        </row>
        <row r="210">
          <cell r="A210">
            <v>36700</v>
          </cell>
          <cell r="B210" t="str">
            <v>ONSLOW COUNTY SCHOOLS</v>
          </cell>
          <cell r="C210">
            <v>8.2167999999999998E-3</v>
          </cell>
          <cell r="D210">
            <v>8.4554000000000001E-3</v>
          </cell>
          <cell r="E210">
            <v>698466.77240000002</v>
          </cell>
          <cell r="F210">
            <v>-510263.27999999997</v>
          </cell>
        </row>
        <row r="211">
          <cell r="A211">
            <v>36701</v>
          </cell>
          <cell r="B211" t="str">
            <v>ZECA SCHOOL OF THE ARTS AND TECHNOLOGY</v>
          </cell>
          <cell r="C211">
            <v>4.3000000000000002E-5</v>
          </cell>
          <cell r="D211">
            <v>3.0599999999999998E-5</v>
          </cell>
          <cell r="E211">
            <v>2527.7435999999998</v>
          </cell>
          <cell r="F211">
            <v>-2670.3</v>
          </cell>
        </row>
        <row r="212">
          <cell r="A212">
            <v>36705</v>
          </cell>
          <cell r="B212" t="str">
            <v>COASTAL CAROLINA COMMUNITY COLLEGE</v>
          </cell>
          <cell r="C212">
            <v>9.3300000000000002E-4</v>
          </cell>
          <cell r="D212">
            <v>9.2210000000000002E-4</v>
          </cell>
          <cell r="E212">
            <v>76170.992599999998</v>
          </cell>
          <cell r="F212">
            <v>-57939.3</v>
          </cell>
        </row>
        <row r="213">
          <cell r="A213">
            <v>36800</v>
          </cell>
          <cell r="B213" t="str">
            <v>ORANGE COUNTY SCHOOLS</v>
          </cell>
          <cell r="C213">
            <v>3.0677999999999999E-3</v>
          </cell>
          <cell r="D213">
            <v>2.9718000000000001E-3</v>
          </cell>
          <cell r="E213">
            <v>245488.51080000002</v>
          </cell>
          <cell r="F213">
            <v>-190510.38</v>
          </cell>
        </row>
        <row r="214">
          <cell r="A214">
            <v>36801</v>
          </cell>
          <cell r="B214" t="str">
            <v>PACE ACADEMY</v>
          </cell>
          <cell r="C214">
            <v>0</v>
          </cell>
          <cell r="D214">
            <v>5.2599999999999998E-5</v>
          </cell>
          <cell r="E214">
            <v>4345.0756000000001</v>
          </cell>
          <cell r="F214">
            <v>0</v>
          </cell>
        </row>
        <row r="215">
          <cell r="A215">
            <v>36802</v>
          </cell>
          <cell r="B215" t="str">
            <v>ORANGE CHARTER SCHOOL</v>
          </cell>
          <cell r="C215">
            <v>8.1299999999999997E-5</v>
          </cell>
          <cell r="D215">
            <v>7.5500000000000006E-5</v>
          </cell>
          <cell r="E215">
            <v>6236.7530000000006</v>
          </cell>
          <cell r="F215">
            <v>-5048.7299999999996</v>
          </cell>
        </row>
        <row r="216">
          <cell r="A216">
            <v>36810</v>
          </cell>
          <cell r="B216" t="str">
            <v>CHAPEL HILL - CARRBORO CITY SCHOOLS</v>
          </cell>
          <cell r="C216">
            <v>5.9566000000000003E-3</v>
          </cell>
          <cell r="D216">
            <v>5.8144E-3</v>
          </cell>
          <cell r="E216">
            <v>480304.32640000002</v>
          </cell>
          <cell r="F216">
            <v>-369904.86000000004</v>
          </cell>
        </row>
        <row r="217">
          <cell r="A217">
            <v>36900</v>
          </cell>
          <cell r="B217" t="str">
            <v>PAMLICO COUNTY SCHOOLS</v>
          </cell>
          <cell r="C217">
            <v>5.8239999999999995E-4</v>
          </cell>
          <cell r="D217">
            <v>5.666E-4</v>
          </cell>
          <cell r="E217">
            <v>46804.559600000001</v>
          </cell>
          <cell r="F217">
            <v>-36167.039999999994</v>
          </cell>
        </row>
        <row r="218">
          <cell r="A218">
            <v>36901</v>
          </cell>
          <cell r="B218" t="str">
            <v>ARAPAHOE CHARTER SCHOOL</v>
          </cell>
          <cell r="C218">
            <v>1.919E-4</v>
          </cell>
          <cell r="D218">
            <v>1.7579999999999999E-4</v>
          </cell>
          <cell r="E218">
            <v>14522.1348</v>
          </cell>
          <cell r="F218">
            <v>-11916.99</v>
          </cell>
        </row>
        <row r="219">
          <cell r="A219">
            <v>36905</v>
          </cell>
          <cell r="B219" t="str">
            <v>PAMLICO COMMUNITY COLLEGE</v>
          </cell>
          <cell r="C219">
            <v>1.7919999999999999E-4</v>
          </cell>
          <cell r="D219">
            <v>1.7459999999999999E-4</v>
          </cell>
          <cell r="E219">
            <v>14423.007599999999</v>
          </cell>
          <cell r="F219">
            <v>-11128.32</v>
          </cell>
        </row>
        <row r="220">
          <cell r="A220">
            <v>37000</v>
          </cell>
          <cell r="B220" t="str">
            <v>ELIZABETH CITY AND PASQUOTANK COUNTY SCHOOLS</v>
          </cell>
          <cell r="C220">
            <v>2.0284000000000001E-3</v>
          </cell>
          <cell r="D220">
            <v>1.9268E-3</v>
          </cell>
          <cell r="E220">
            <v>159165.2408</v>
          </cell>
          <cell r="F220">
            <v>-125963.64</v>
          </cell>
        </row>
        <row r="221">
          <cell r="A221">
            <v>37001</v>
          </cell>
          <cell r="B221" t="str">
            <v>N.E. ACADEMY OF AEROSPACE &amp; ADV.TECH</v>
          </cell>
          <cell r="C221">
            <v>4.1199999999999999E-5</v>
          </cell>
          <cell r="D221">
            <v>0</v>
          </cell>
          <cell r="E221">
            <v>0</v>
          </cell>
          <cell r="F221">
            <v>-2558.52</v>
          </cell>
        </row>
        <row r="222">
          <cell r="A222">
            <v>37005</v>
          </cell>
          <cell r="B222" t="str">
            <v>COLLEGE OF THE ALBEMARLE</v>
          </cell>
          <cell r="C222">
            <v>4.707E-4</v>
          </cell>
          <cell r="D222">
            <v>4.8270000000000002E-4</v>
          </cell>
          <cell r="E222">
            <v>39873.9162</v>
          </cell>
          <cell r="F222">
            <v>-29230.47</v>
          </cell>
        </row>
        <row r="223">
          <cell r="A223">
            <v>37100</v>
          </cell>
          <cell r="B223" t="str">
            <v>PENDER COUNTY SCHOOLS</v>
          </cell>
          <cell r="C223">
            <v>2.8511000000000001E-3</v>
          </cell>
          <cell r="D223">
            <v>2.7661999999999999E-3</v>
          </cell>
          <cell r="E223">
            <v>228504.71719999998</v>
          </cell>
          <cell r="F223">
            <v>-177053.31</v>
          </cell>
        </row>
        <row r="224">
          <cell r="A224">
            <v>37200</v>
          </cell>
          <cell r="B224" t="str">
            <v>PERQUIMANS COUNTY SCHOOLS</v>
          </cell>
          <cell r="C224">
            <v>6.3849999999999996E-4</v>
          </cell>
          <cell r="D224">
            <v>6.6730000000000001E-4</v>
          </cell>
          <cell r="E224">
            <v>55122.983800000002</v>
          </cell>
          <cell r="F224">
            <v>-39650.85</v>
          </cell>
        </row>
        <row r="225">
          <cell r="A225">
            <v>37300</v>
          </cell>
          <cell r="B225" t="str">
            <v>PERSON COUNTY SCHOOLS</v>
          </cell>
          <cell r="C225">
            <v>1.6995999999999999E-3</v>
          </cell>
          <cell r="D225">
            <v>1.6511E-3</v>
          </cell>
          <cell r="E225">
            <v>136390.7666</v>
          </cell>
          <cell r="F225">
            <v>-105545.15999999999</v>
          </cell>
        </row>
        <row r="226">
          <cell r="A226">
            <v>37301</v>
          </cell>
          <cell r="B226" t="str">
            <v>ROXBORO COMMUNITY SCHOOL</v>
          </cell>
          <cell r="C226">
            <v>1.7569999999999999E-4</v>
          </cell>
          <cell r="D226">
            <v>1.7310000000000001E-4</v>
          </cell>
          <cell r="E226">
            <v>14299.098600000001</v>
          </cell>
          <cell r="F226">
            <v>-10910.97</v>
          </cell>
        </row>
        <row r="227">
          <cell r="A227">
            <v>37305</v>
          </cell>
          <cell r="B227" t="str">
            <v>PIEDMONT COMMUNITY COLLEGE</v>
          </cell>
          <cell r="C227">
            <v>4.8660000000000001E-4</v>
          </cell>
          <cell r="D227">
            <v>5.396E-4</v>
          </cell>
          <cell r="E227">
            <v>44574.1976</v>
          </cell>
          <cell r="F227">
            <v>-30217.86</v>
          </cell>
        </row>
        <row r="228">
          <cell r="A228">
            <v>37400</v>
          </cell>
          <cell r="B228" t="str">
            <v>PITT COUNTY SCHOOLS</v>
          </cell>
          <cell r="C228">
            <v>8.2755999999999993E-3</v>
          </cell>
          <cell r="D228">
            <v>8.2833999999999998E-3</v>
          </cell>
          <cell r="E228">
            <v>684258.54039999994</v>
          </cell>
          <cell r="F228">
            <v>-513914.75999999995</v>
          </cell>
        </row>
        <row r="229">
          <cell r="A229">
            <v>37405</v>
          </cell>
          <cell r="B229" t="str">
            <v>PITT COMMUNITY COLLEGE</v>
          </cell>
          <cell r="C229">
            <v>1.8485000000000001E-3</v>
          </cell>
          <cell r="D229">
            <v>1.7595E-3</v>
          </cell>
          <cell r="E229">
            <v>145345.25700000001</v>
          </cell>
          <cell r="F229">
            <v>-114791.85</v>
          </cell>
        </row>
        <row r="230">
          <cell r="A230">
            <v>37500</v>
          </cell>
          <cell r="B230" t="str">
            <v>POLK COUNTY SCHOOLS</v>
          </cell>
          <cell r="C230">
            <v>8.9860000000000005E-4</v>
          </cell>
          <cell r="D230">
            <v>9.4919999999999998E-4</v>
          </cell>
          <cell r="E230">
            <v>78409.6152</v>
          </cell>
          <cell r="F230">
            <v>-55803.060000000005</v>
          </cell>
        </row>
        <row r="231">
          <cell r="A231">
            <v>37600</v>
          </cell>
          <cell r="B231" t="str">
            <v>RANDOLPH COUNTY SCHOOLS</v>
          </cell>
          <cell r="C231">
            <v>5.7749000000000003E-3</v>
          </cell>
          <cell r="D231">
            <v>5.7607999999999999E-3</v>
          </cell>
          <cell r="E231">
            <v>475876.64480000001</v>
          </cell>
          <cell r="F231">
            <v>-358621.29000000004</v>
          </cell>
        </row>
        <row r="232">
          <cell r="A232">
            <v>37601</v>
          </cell>
          <cell r="B232" t="str">
            <v>UWHARRIE CHARTER ACADEMY</v>
          </cell>
          <cell r="C232">
            <v>1.8919999999999999E-4</v>
          </cell>
          <cell r="D232">
            <v>7.5300000000000001E-5</v>
          </cell>
          <cell r="E232">
            <v>6220.2318000000005</v>
          </cell>
          <cell r="F232">
            <v>-11749.32</v>
          </cell>
        </row>
        <row r="233">
          <cell r="A233">
            <v>37605</v>
          </cell>
          <cell r="B233" t="str">
            <v>RANDOLPH COMMUNITY COLLEGE</v>
          </cell>
          <cell r="C233">
            <v>6.8349999999999997E-4</v>
          </cell>
          <cell r="D233">
            <v>6.5539999999999999E-4</v>
          </cell>
          <cell r="E233">
            <v>54139.972399999999</v>
          </cell>
          <cell r="F233">
            <v>-42445.35</v>
          </cell>
        </row>
        <row r="234">
          <cell r="A234">
            <v>37610</v>
          </cell>
          <cell r="B234" t="str">
            <v>ASHEBORO CITY SCHOOLS</v>
          </cell>
          <cell r="C234">
            <v>1.7512000000000001E-3</v>
          </cell>
          <cell r="D234">
            <v>1.8495E-3</v>
          </cell>
          <cell r="E234">
            <v>152779.79699999999</v>
          </cell>
          <cell r="F234">
            <v>-108749.52</v>
          </cell>
        </row>
        <row r="235">
          <cell r="A235">
            <v>37700</v>
          </cell>
          <cell r="B235" t="str">
            <v>RICHMOND COUNTY SCHOOLS</v>
          </cell>
          <cell r="C235">
            <v>2.4591999999999999E-3</v>
          </cell>
          <cell r="D235">
            <v>2.4199999999999998E-3</v>
          </cell>
          <cell r="E235">
            <v>199906.52</v>
          </cell>
          <cell r="F235">
            <v>-152716.32</v>
          </cell>
        </row>
        <row r="236">
          <cell r="A236">
            <v>37705</v>
          </cell>
          <cell r="B236" t="str">
            <v>RICHMOND TECHNICAL COLLEGE</v>
          </cell>
          <cell r="C236">
            <v>7.1440000000000002E-4</v>
          </cell>
          <cell r="D236">
            <v>7.1230000000000002E-4</v>
          </cell>
          <cell r="E236">
            <v>58840.253799999999</v>
          </cell>
          <cell r="F236">
            <v>-44364.24</v>
          </cell>
        </row>
        <row r="237">
          <cell r="A237">
            <v>37800</v>
          </cell>
          <cell r="B237" t="str">
            <v>ROBESON COUNTY SCHOOLS</v>
          </cell>
          <cell r="C237">
            <v>7.3857999999999997E-3</v>
          </cell>
          <cell r="D237">
            <v>7.4142000000000001E-3</v>
          </cell>
          <cell r="E237">
            <v>612457.40520000004</v>
          </cell>
          <cell r="F237">
            <v>-458658.18</v>
          </cell>
        </row>
        <row r="238">
          <cell r="A238">
            <v>37801</v>
          </cell>
          <cell r="B238" t="str">
            <v>SOUTHEASTERN ACADEMY CHARTER SCHOOL</v>
          </cell>
          <cell r="C238">
            <v>4.85E-5</v>
          </cell>
          <cell r="D238">
            <v>5.0599999999999997E-5</v>
          </cell>
          <cell r="E238">
            <v>4179.8635999999997</v>
          </cell>
          <cell r="F238">
            <v>-3011.85</v>
          </cell>
        </row>
        <row r="239">
          <cell r="A239">
            <v>37805</v>
          </cell>
          <cell r="B239" t="str">
            <v>ROBESON COMMUNITY COLLEGE</v>
          </cell>
          <cell r="C239">
            <v>5.8770000000000003E-4</v>
          </cell>
          <cell r="D239">
            <v>6.6069999999999996E-4</v>
          </cell>
          <cell r="E239">
            <v>54577.784199999995</v>
          </cell>
          <cell r="F239">
            <v>-36496.17</v>
          </cell>
        </row>
        <row r="240">
          <cell r="A240">
            <v>37900</v>
          </cell>
          <cell r="B240" t="str">
            <v>ROCKINGHAM COUNTY SCHOOLS</v>
          </cell>
          <cell r="C240">
            <v>4.0228E-3</v>
          </cell>
          <cell r="D240">
            <v>4.2331000000000001E-3</v>
          </cell>
          <cell r="E240">
            <v>349679.45860000001</v>
          </cell>
          <cell r="F240">
            <v>-249815.88</v>
          </cell>
        </row>
        <row r="241">
          <cell r="A241">
            <v>37901</v>
          </cell>
          <cell r="B241" t="str">
            <v>BETHANY COMMUNITY MIDDLE SCHOOL</v>
          </cell>
          <cell r="C241">
            <v>5.5699999999999999E-5</v>
          </cell>
          <cell r="D241">
            <v>5.7200000000000001E-5</v>
          </cell>
          <cell r="E241">
            <v>4725.0632000000005</v>
          </cell>
          <cell r="F241">
            <v>-3458.97</v>
          </cell>
        </row>
        <row r="242">
          <cell r="A242">
            <v>37905</v>
          </cell>
          <cell r="B242" t="str">
            <v>ROCKINGHAM COMMUNITY COLLEGE</v>
          </cell>
          <cell r="C242">
            <v>4.4200000000000001E-4</v>
          </cell>
          <cell r="D242">
            <v>4.5669999999999999E-4</v>
          </cell>
          <cell r="E242">
            <v>37726.160199999998</v>
          </cell>
          <cell r="F242">
            <v>-27448.2</v>
          </cell>
        </row>
        <row r="243">
          <cell r="A243">
            <v>38000</v>
          </cell>
          <cell r="B243" t="str">
            <v>ROWAN-SALISBURY SCHOOL SYSTEM</v>
          </cell>
          <cell r="C243">
            <v>6.3898000000000002E-3</v>
          </cell>
          <cell r="D243">
            <v>6.3490999999999999E-3</v>
          </cell>
          <cell r="E243">
            <v>524473.75459999999</v>
          </cell>
          <cell r="F243">
            <v>-396806.58</v>
          </cell>
        </row>
        <row r="244">
          <cell r="A244">
            <v>38005</v>
          </cell>
          <cell r="B244" t="str">
            <v>ROWAN-CABARRUS COMMUNITY COLLEGE</v>
          </cell>
          <cell r="C244">
            <v>1.3235E-3</v>
          </cell>
          <cell r="D244">
            <v>1.2818E-3</v>
          </cell>
          <cell r="E244">
            <v>105884.3708</v>
          </cell>
          <cell r="F244">
            <v>-82189.350000000006</v>
          </cell>
        </row>
        <row r="245">
          <cell r="A245">
            <v>38100</v>
          </cell>
          <cell r="B245" t="str">
            <v>RUTHERFORD COUNTY SCHOOLS</v>
          </cell>
          <cell r="C245">
            <v>2.9339000000000001E-3</v>
          </cell>
          <cell r="D245">
            <v>2.9499999999999999E-3</v>
          </cell>
          <cell r="E245">
            <v>243687.69999999998</v>
          </cell>
          <cell r="F245">
            <v>-182195.19</v>
          </cell>
        </row>
        <row r="246">
          <cell r="A246">
            <v>38105</v>
          </cell>
          <cell r="B246" t="str">
            <v>ISOTHERMAL COMMUNITY COLLEGE</v>
          </cell>
          <cell r="C246">
            <v>5.9949999999999999E-4</v>
          </cell>
          <cell r="D246">
            <v>6.0630000000000005E-4</v>
          </cell>
          <cell r="E246">
            <v>50084.017800000001</v>
          </cell>
          <cell r="F246">
            <v>-37228.949999999997</v>
          </cell>
        </row>
        <row r="247">
          <cell r="A247">
            <v>38200</v>
          </cell>
          <cell r="B247" t="str">
            <v>SAMPSON COUNTY SCHOOLS</v>
          </cell>
          <cell r="C247">
            <v>2.8557999999999999E-3</v>
          </cell>
          <cell r="D247">
            <v>2.9407000000000001E-3</v>
          </cell>
          <cell r="E247">
            <v>242919.46420000002</v>
          </cell>
          <cell r="F247">
            <v>-177345.18</v>
          </cell>
        </row>
        <row r="248">
          <cell r="A248">
            <v>38205</v>
          </cell>
          <cell r="B248" t="str">
            <v>SAMPSON COMMUNITY COLLEGE</v>
          </cell>
          <cell r="C248">
            <v>3.9550000000000002E-4</v>
          </cell>
          <cell r="D248">
            <v>4.035E-4</v>
          </cell>
          <cell r="E248">
            <v>33331.521000000001</v>
          </cell>
          <cell r="F248">
            <v>-24560.550000000003</v>
          </cell>
        </row>
        <row r="249">
          <cell r="A249">
            <v>38210</v>
          </cell>
          <cell r="B249" t="str">
            <v>CLINTON CITY SCHOOLS</v>
          </cell>
          <cell r="C249">
            <v>1.0463E-3</v>
          </cell>
          <cell r="D249">
            <v>1.0208999999999999E-3</v>
          </cell>
          <cell r="E249">
            <v>84332.465400000001</v>
          </cell>
          <cell r="F249">
            <v>-64975.23</v>
          </cell>
        </row>
        <row r="250">
          <cell r="A250">
            <v>38300</v>
          </cell>
          <cell r="B250" t="str">
            <v>SCOTLAND COUNTY SCHOOLS</v>
          </cell>
          <cell r="C250">
            <v>2.2450999999999999E-3</v>
          </cell>
          <cell r="D250">
            <v>2.2485999999999999E-3</v>
          </cell>
          <cell r="E250">
            <v>185747.85159999999</v>
          </cell>
          <cell r="F250">
            <v>-139420.71</v>
          </cell>
        </row>
        <row r="251">
          <cell r="A251">
            <v>38400</v>
          </cell>
          <cell r="B251" t="str">
            <v>STANLY COUNTY SCHOOLS</v>
          </cell>
          <cell r="C251">
            <v>2.7464999999999998E-3</v>
          </cell>
          <cell r="D251">
            <v>2.8524000000000002E-3</v>
          </cell>
          <cell r="E251">
            <v>235625.35440000001</v>
          </cell>
          <cell r="F251">
            <v>-170557.65</v>
          </cell>
        </row>
        <row r="252">
          <cell r="A252">
            <v>38402</v>
          </cell>
          <cell r="B252" t="str">
            <v>GRAY STONE DAY SCHOOL</v>
          </cell>
          <cell r="C252">
            <v>9.6899999999999997E-5</v>
          </cell>
          <cell r="D252">
            <v>9.8400000000000007E-5</v>
          </cell>
          <cell r="E252">
            <v>8128.4304000000002</v>
          </cell>
          <cell r="F252">
            <v>-6017.49</v>
          </cell>
        </row>
        <row r="253">
          <cell r="A253">
            <v>38405</v>
          </cell>
          <cell r="B253" t="str">
            <v>STANLY COMMUNITY COLLEGE</v>
          </cell>
          <cell r="C253">
            <v>6.8249999999999995E-4</v>
          </cell>
          <cell r="D253">
            <v>6.759E-4</v>
          </cell>
          <cell r="E253">
            <v>55833.395400000001</v>
          </cell>
          <cell r="F253">
            <v>-42383.25</v>
          </cell>
        </row>
        <row r="254">
          <cell r="A254">
            <v>38500</v>
          </cell>
          <cell r="B254" t="str">
            <v>STOKES COUNTY SCHOOLS</v>
          </cell>
          <cell r="C254">
            <v>2.2046000000000001E-3</v>
          </cell>
          <cell r="D254">
            <v>2.2910000000000001E-3</v>
          </cell>
          <cell r="E254">
            <v>189250.34600000002</v>
          </cell>
          <cell r="F254">
            <v>-136905.66</v>
          </cell>
        </row>
        <row r="255">
          <cell r="A255">
            <v>38600</v>
          </cell>
          <cell r="B255" t="str">
            <v>SURRY COUNTY SCHOOLS</v>
          </cell>
          <cell r="C255">
            <v>2.7312E-3</v>
          </cell>
          <cell r="D255">
            <v>2.7942000000000002E-3</v>
          </cell>
          <cell r="E255">
            <v>230817.68520000001</v>
          </cell>
          <cell r="F255">
            <v>-169607.52</v>
          </cell>
        </row>
        <row r="256">
          <cell r="A256">
            <v>38601</v>
          </cell>
          <cell r="B256" t="str">
            <v>BRIDGES CHARTER SCHOOLS</v>
          </cell>
          <cell r="C256">
            <v>3.7499999999999997E-5</v>
          </cell>
          <cell r="D256">
            <v>3.6199999999999999E-5</v>
          </cell>
          <cell r="E256">
            <v>2990.3371999999999</v>
          </cell>
          <cell r="F256">
            <v>-2328.75</v>
          </cell>
        </row>
        <row r="257">
          <cell r="A257">
            <v>38602</v>
          </cell>
          <cell r="B257" t="str">
            <v>MILLENNIUM CHARTER ACADEMY</v>
          </cell>
          <cell r="C257">
            <v>1.6359999999999999E-4</v>
          </cell>
          <cell r="D257">
            <v>1.537E-4</v>
          </cell>
          <cell r="E257">
            <v>12696.5422</v>
          </cell>
          <cell r="F257">
            <v>-10159.56</v>
          </cell>
        </row>
        <row r="258">
          <cell r="A258">
            <v>38605</v>
          </cell>
          <cell r="B258" t="str">
            <v>SURRY COMMUNITY COLLEGE</v>
          </cell>
          <cell r="C258">
            <v>7.5679999999999996E-4</v>
          </cell>
          <cell r="D258">
            <v>7.5009999999999996E-4</v>
          </cell>
          <cell r="E258">
            <v>61962.760599999994</v>
          </cell>
          <cell r="F258">
            <v>-46997.279999999999</v>
          </cell>
        </row>
        <row r="259">
          <cell r="A259">
            <v>38610</v>
          </cell>
          <cell r="B259" t="str">
            <v>MOUNT AIRY CITY SCHOOLS</v>
          </cell>
          <cell r="C259">
            <v>5.5329999999999995E-4</v>
          </cell>
          <cell r="D259">
            <v>5.7010000000000003E-4</v>
          </cell>
          <cell r="E259">
            <v>47093.6806</v>
          </cell>
          <cell r="F259">
            <v>-34359.93</v>
          </cell>
        </row>
        <row r="260">
          <cell r="A260">
            <v>38620</v>
          </cell>
          <cell r="B260" t="str">
            <v>ELKIN CITY SCHOOLS</v>
          </cell>
          <cell r="C260">
            <v>4.7150000000000002E-4</v>
          </cell>
          <cell r="D260">
            <v>4.6920000000000002E-4</v>
          </cell>
          <cell r="E260">
            <v>38758.735200000003</v>
          </cell>
          <cell r="F260">
            <v>-29280.15</v>
          </cell>
        </row>
        <row r="261">
          <cell r="A261">
            <v>38700</v>
          </cell>
          <cell r="B261" t="str">
            <v>SWAIN COUNTY SCHOOLS</v>
          </cell>
          <cell r="C261">
            <v>8.2010000000000004E-4</v>
          </cell>
          <cell r="D261">
            <v>8.0489999999999999E-4</v>
          </cell>
          <cell r="E261">
            <v>66489.569399999993</v>
          </cell>
          <cell r="F261">
            <v>-50928.21</v>
          </cell>
        </row>
        <row r="262">
          <cell r="A262">
            <v>38701</v>
          </cell>
          <cell r="B262" t="str">
            <v>MTN DISCOVERY CHARTER</v>
          </cell>
          <cell r="C262">
            <v>5.4400000000000001E-5</v>
          </cell>
          <cell r="D262">
            <v>5.2599999999999998E-5</v>
          </cell>
          <cell r="E262">
            <v>4345.0756000000001</v>
          </cell>
          <cell r="F262">
            <v>-3378.2400000000002</v>
          </cell>
        </row>
        <row r="263">
          <cell r="A263">
            <v>38800</v>
          </cell>
          <cell r="B263" t="str">
            <v>TRANSYLVANIA COUNTY SCHOOLS</v>
          </cell>
          <cell r="C263">
            <v>1.4008E-3</v>
          </cell>
          <cell r="D263">
            <v>1.3843E-3</v>
          </cell>
          <cell r="E263">
            <v>114351.48579999999</v>
          </cell>
          <cell r="F263">
            <v>-86989.680000000008</v>
          </cell>
        </row>
        <row r="264">
          <cell r="A264">
            <v>38801</v>
          </cell>
          <cell r="B264" t="str">
            <v>BREVARD ACADEMY CHARTER SCHOOL</v>
          </cell>
          <cell r="C264">
            <v>1.032E-4</v>
          </cell>
          <cell r="D264">
            <v>7.9699999999999999E-5</v>
          </cell>
          <cell r="E264">
            <v>6583.6981999999998</v>
          </cell>
          <cell r="F264">
            <v>-6408.72</v>
          </cell>
        </row>
        <row r="265">
          <cell r="A265">
            <v>38900</v>
          </cell>
          <cell r="B265" t="str">
            <v>TYRRELL COUNTY SCHOOLS</v>
          </cell>
          <cell r="C265">
            <v>3.1530000000000002E-4</v>
          </cell>
          <cell r="D265">
            <v>2.9540000000000002E-4</v>
          </cell>
          <cell r="E265">
            <v>24401.812400000003</v>
          </cell>
          <cell r="F265">
            <v>-19580.13</v>
          </cell>
        </row>
        <row r="266">
          <cell r="A266">
            <v>39000</v>
          </cell>
          <cell r="B266" t="str">
            <v>UNION COUNTY SCHOOLS</v>
          </cell>
          <cell r="C266">
            <v>1.41358E-2</v>
          </cell>
          <cell r="D266">
            <v>1.4046100000000001E-2</v>
          </cell>
          <cell r="E266">
            <v>1160292.1366000001</v>
          </cell>
          <cell r="F266">
            <v>-877833.18</v>
          </cell>
        </row>
        <row r="267">
          <cell r="A267">
            <v>39100</v>
          </cell>
          <cell r="B267" t="str">
            <v>VANCE COUNTY SCHOOLS</v>
          </cell>
          <cell r="C267">
            <v>2.1825999999999998E-3</v>
          </cell>
          <cell r="D267">
            <v>2.2312E-3</v>
          </cell>
          <cell r="E267">
            <v>184310.50719999999</v>
          </cell>
          <cell r="F267">
            <v>-135539.46</v>
          </cell>
        </row>
        <row r="268">
          <cell r="A268">
            <v>39101</v>
          </cell>
          <cell r="B268" t="str">
            <v>VANCE CHARTER SCHOOL</v>
          </cell>
          <cell r="C268">
            <v>1.5469999999999999E-4</v>
          </cell>
          <cell r="D268">
            <v>1.5449999999999999E-4</v>
          </cell>
          <cell r="E268">
            <v>12762.626999999999</v>
          </cell>
          <cell r="F268">
            <v>-9606.869999999999</v>
          </cell>
        </row>
        <row r="269">
          <cell r="A269">
            <v>39105</v>
          </cell>
          <cell r="B269" t="str">
            <v>VANCE-GRANVILLE COMMUNITY COLLEGE</v>
          </cell>
          <cell r="C269">
            <v>8.9249999999999996E-4</v>
          </cell>
          <cell r="D269">
            <v>9.2159999999999996E-4</v>
          </cell>
          <cell r="E269">
            <v>76129.689599999998</v>
          </cell>
          <cell r="F269">
            <v>-55424.25</v>
          </cell>
        </row>
        <row r="270">
          <cell r="A270">
            <v>39200</v>
          </cell>
          <cell r="B270" t="str">
            <v>WAKE COUNTY PUBLIC SCHOOLS SYSTEM</v>
          </cell>
          <cell r="C270">
            <v>5.7920400000000004E-2</v>
          </cell>
          <cell r="D270">
            <v>5.5165800000000001E-2</v>
          </cell>
          <cell r="E270">
            <v>4557026.0748000005</v>
          </cell>
          <cell r="F270">
            <v>-3596856.8400000003</v>
          </cell>
        </row>
        <row r="271">
          <cell r="A271">
            <v>39201</v>
          </cell>
          <cell r="B271" t="str">
            <v>ENDEAVOR CHARTER SCHOOL</v>
          </cell>
          <cell r="C271">
            <v>1.784E-4</v>
          </cell>
          <cell r="D271">
            <v>1.727E-4</v>
          </cell>
          <cell r="E271">
            <v>14266.056199999999</v>
          </cell>
          <cell r="F271">
            <v>-11078.64</v>
          </cell>
        </row>
        <row r="272">
          <cell r="A272">
            <v>39204</v>
          </cell>
          <cell r="B272" t="str">
            <v>SOUTHERN WAKE ACADEMY</v>
          </cell>
          <cell r="C272">
            <v>1.225E-4</v>
          </cell>
          <cell r="D272">
            <v>1.061E-4</v>
          </cell>
          <cell r="E272">
            <v>8764.4966000000004</v>
          </cell>
          <cell r="F272">
            <v>-7607.25</v>
          </cell>
        </row>
        <row r="273">
          <cell r="A273">
            <v>39205</v>
          </cell>
          <cell r="B273" t="str">
            <v>WAKE TECHNICAL COLLEGE</v>
          </cell>
          <cell r="C273">
            <v>4.5104999999999998E-3</v>
          </cell>
          <cell r="D273">
            <v>4.3550999999999998E-3</v>
          </cell>
          <cell r="E273">
            <v>359757.39059999998</v>
          </cell>
          <cell r="F273">
            <v>-280102.05</v>
          </cell>
        </row>
        <row r="274">
          <cell r="A274">
            <v>39208</v>
          </cell>
          <cell r="B274" t="str">
            <v>EAST WAKE FIRST ACADEMY</v>
          </cell>
          <cell r="C274">
            <v>3.6979999999999999E-4</v>
          </cell>
          <cell r="D274">
            <v>3.5490000000000001E-4</v>
          </cell>
          <cell r="E274">
            <v>29316.8694</v>
          </cell>
          <cell r="F274">
            <v>-22964.579999999998</v>
          </cell>
        </row>
        <row r="275">
          <cell r="A275">
            <v>39209</v>
          </cell>
          <cell r="B275" t="str">
            <v>CASA ESPERANZA MONTESSORI</v>
          </cell>
          <cell r="C275">
            <v>1.8430000000000001E-4</v>
          </cell>
          <cell r="D275">
            <v>1.5899999999999999E-4</v>
          </cell>
          <cell r="E275">
            <v>13134.353999999999</v>
          </cell>
          <cell r="F275">
            <v>-11445.03</v>
          </cell>
        </row>
        <row r="276">
          <cell r="A276">
            <v>39300</v>
          </cell>
          <cell r="B276" t="str">
            <v>WARREN COUNTY SCHOOLS</v>
          </cell>
          <cell r="C276">
            <v>8.5419999999999995E-4</v>
          </cell>
          <cell r="D276">
            <v>8.5070000000000002E-4</v>
          </cell>
          <cell r="E276">
            <v>70272.924200000009</v>
          </cell>
          <cell r="F276">
            <v>-53045.82</v>
          </cell>
        </row>
        <row r="277">
          <cell r="A277">
            <v>39301</v>
          </cell>
          <cell r="B277" t="str">
            <v>HALIWA-SAPONI TRIBAL CHARTER</v>
          </cell>
          <cell r="C277">
            <v>4.74E-5</v>
          </cell>
          <cell r="D277">
            <v>5.8E-5</v>
          </cell>
          <cell r="E277">
            <v>4791.1480000000001</v>
          </cell>
          <cell r="F277">
            <v>-2943.54</v>
          </cell>
        </row>
        <row r="278">
          <cell r="A278">
            <v>39400</v>
          </cell>
          <cell r="B278" t="str">
            <v>WASHINGTON COUNTY SCHOOLS</v>
          </cell>
          <cell r="C278">
            <v>5.844E-4</v>
          </cell>
          <cell r="D278">
            <v>6.1050000000000004E-4</v>
          </cell>
          <cell r="E278">
            <v>50430.963000000003</v>
          </cell>
          <cell r="F278">
            <v>-36291.24</v>
          </cell>
        </row>
        <row r="279">
          <cell r="A279">
            <v>39401</v>
          </cell>
          <cell r="B279" t="str">
            <v>HENDERSON COLLEGIATE CHARTER SCHOOL</v>
          </cell>
          <cell r="C279">
            <v>2.1699999999999999E-4</v>
          </cell>
          <cell r="D279">
            <v>1.5679999999999999E-4</v>
          </cell>
          <cell r="E279">
            <v>12952.620799999999</v>
          </cell>
          <cell r="F279">
            <v>-13475.699999999999</v>
          </cell>
        </row>
        <row r="280">
          <cell r="A280">
            <v>39500</v>
          </cell>
          <cell r="B280" t="str">
            <v>WATAUGA COUNTY SCHOOLS</v>
          </cell>
          <cell r="C280">
            <v>1.7711000000000001E-3</v>
          </cell>
          <cell r="D280">
            <v>1.7465E-3</v>
          </cell>
          <cell r="E280">
            <v>144271.37899999999</v>
          </cell>
          <cell r="F280">
            <v>-109985.31</v>
          </cell>
        </row>
        <row r="281">
          <cell r="A281">
            <v>39501</v>
          </cell>
          <cell r="B281" t="str">
            <v>TWO RIVERS COMM SCHOOL</v>
          </cell>
          <cell r="C281">
            <v>5.7000000000000003E-5</v>
          </cell>
          <cell r="D281">
            <v>5.9899999999999999E-5</v>
          </cell>
          <cell r="E281">
            <v>4948.0994000000001</v>
          </cell>
          <cell r="F281">
            <v>-3539.7000000000003</v>
          </cell>
        </row>
        <row r="282">
          <cell r="A282">
            <v>39600</v>
          </cell>
          <cell r="B282" t="str">
            <v>WAYNE COUNTY SCHOOLS</v>
          </cell>
          <cell r="C282">
            <v>5.7600999999999998E-3</v>
          </cell>
          <cell r="D282">
            <v>5.7733999999999997E-3</v>
          </cell>
          <cell r="E282">
            <v>476917.4804</v>
          </cell>
          <cell r="F282">
            <v>-357702.20999999996</v>
          </cell>
        </row>
        <row r="283">
          <cell r="A283">
            <v>39605</v>
          </cell>
          <cell r="B283" t="str">
            <v>WAYNE COMMUNITY COLLEGE</v>
          </cell>
          <cell r="C283">
            <v>8.3909999999999996E-4</v>
          </cell>
          <cell r="D283">
            <v>8.5369999999999999E-4</v>
          </cell>
          <cell r="E283">
            <v>70520.742199999993</v>
          </cell>
          <cell r="F283">
            <v>-52108.11</v>
          </cell>
        </row>
        <row r="284">
          <cell r="A284">
            <v>39700</v>
          </cell>
          <cell r="B284" t="str">
            <v>WILKES COUNTY SCHOOLS</v>
          </cell>
          <cell r="C284">
            <v>3.4721000000000001E-3</v>
          </cell>
          <cell r="D284">
            <v>3.5325E-3</v>
          </cell>
          <cell r="E284">
            <v>291805.69500000001</v>
          </cell>
          <cell r="F284">
            <v>-215617.41</v>
          </cell>
        </row>
        <row r="285">
          <cell r="A285">
            <v>39703</v>
          </cell>
          <cell r="B285" t="str">
            <v>PINNACLE CLASSICAL ACADEMY</v>
          </cell>
          <cell r="C285">
            <v>1.119E-4</v>
          </cell>
          <cell r="D285">
            <v>7.8700000000000002E-5</v>
          </cell>
          <cell r="E285">
            <v>6501.0922</v>
          </cell>
          <cell r="F285">
            <v>-6948.99</v>
          </cell>
        </row>
        <row r="286">
          <cell r="A286">
            <v>39705</v>
          </cell>
          <cell r="B286" t="str">
            <v>WILKES COMMUNITY COLLEGE</v>
          </cell>
          <cell r="C286">
            <v>7.9449999999999996E-4</v>
          </cell>
          <cell r="D286">
            <v>8.0909999999999999E-4</v>
          </cell>
          <cell r="E286">
            <v>66836.514599999995</v>
          </cell>
          <cell r="F286">
            <v>-49338.45</v>
          </cell>
        </row>
        <row r="287">
          <cell r="A287">
            <v>39800</v>
          </cell>
          <cell r="B287" t="str">
            <v>WILSON COUNTY SCHOOLS</v>
          </cell>
          <cell r="C287">
            <v>3.8138E-3</v>
          </cell>
          <cell r="D287">
            <v>3.9004E-3</v>
          </cell>
          <cell r="E287">
            <v>322196.4424</v>
          </cell>
          <cell r="F287">
            <v>-236836.98</v>
          </cell>
        </row>
        <row r="288">
          <cell r="A288">
            <v>39805</v>
          </cell>
          <cell r="B288" t="str">
            <v>WILSON COMMUNITY COLLEGE</v>
          </cell>
          <cell r="C288">
            <v>4.2749999999999998E-4</v>
          </cell>
          <cell r="D288">
            <v>4.348E-4</v>
          </cell>
          <cell r="E288">
            <v>35917.088799999998</v>
          </cell>
          <cell r="F288">
            <v>-26547.75</v>
          </cell>
        </row>
        <row r="289">
          <cell r="A289">
            <v>39900</v>
          </cell>
          <cell r="B289" t="str">
            <v>YADKIN COUNTY SCHOOLS</v>
          </cell>
          <cell r="C289">
            <v>1.8894000000000001E-3</v>
          </cell>
          <cell r="D289">
            <v>1.9246000000000001E-3</v>
          </cell>
          <cell r="E289">
            <v>158983.50760000001</v>
          </cell>
          <cell r="F289">
            <v>-117331.74</v>
          </cell>
        </row>
        <row r="290">
          <cell r="A290">
            <v>51000</v>
          </cell>
          <cell r="B290" t="str">
            <v>HIGHWAY - ADMINISTRATIVE</v>
          </cell>
          <cell r="C290">
            <v>3.0121999999999999E-2</v>
          </cell>
          <cell r="D290">
            <v>3.2019600000000002E-2</v>
          </cell>
          <cell r="E290">
            <v>2645011.0776</v>
          </cell>
          <cell r="F290">
            <v>-1870576.2</v>
          </cell>
        </row>
        <row r="292">
          <cell r="C292">
            <v>1.0000000000000009</v>
          </cell>
          <cell r="D292">
            <v>0.99999999999999956</v>
          </cell>
          <cell r="E292">
            <v>82605999.999999955</v>
          </cell>
          <cell r="F292">
            <v>-62100000.000000037</v>
          </cell>
        </row>
        <row r="298">
          <cell r="B298" t="str">
            <v>A CHILDS GARDEN CHARTER (AKA CROSS CREEK CHARTER)</v>
          </cell>
          <cell r="C298">
            <v>33501</v>
          </cell>
        </row>
        <row r="299">
          <cell r="B299" t="str">
            <v>ACADEMY OF MOORE COUNTY</v>
          </cell>
          <cell r="C299">
            <v>36301</v>
          </cell>
        </row>
        <row r="300">
          <cell r="B300" t="str">
            <v>ADMINISTRATIVE OFFICE OF THE COURTS</v>
          </cell>
          <cell r="C300">
            <v>10800</v>
          </cell>
        </row>
        <row r="301">
          <cell r="B301" t="str">
            <v>ALAMANCE COMMUNITY COLLEGE</v>
          </cell>
          <cell r="C301">
            <v>30105</v>
          </cell>
        </row>
        <row r="302">
          <cell r="B302" t="str">
            <v>ALAMANCE COUNTY SCHOOLS</v>
          </cell>
          <cell r="C302">
            <v>30100</v>
          </cell>
        </row>
        <row r="303">
          <cell r="B303" t="str">
            <v>ALEXANDER COUNTY SCHOOLS</v>
          </cell>
          <cell r="C303">
            <v>30200</v>
          </cell>
        </row>
        <row r="304">
          <cell r="B304" t="str">
            <v>ALLEGHANY COUNTY SCHOOLS</v>
          </cell>
          <cell r="C304">
            <v>30300</v>
          </cell>
        </row>
        <row r="305">
          <cell r="B305" t="str">
            <v>AMERICAN RENAISSANCE MID SCHOOL</v>
          </cell>
          <cell r="C305">
            <v>34901</v>
          </cell>
        </row>
        <row r="306">
          <cell r="B306" t="str">
            <v>ANSON COUNTY SCHOOLS</v>
          </cell>
          <cell r="C306">
            <v>30400</v>
          </cell>
        </row>
        <row r="307">
          <cell r="B307" t="str">
            <v>APPALACHIAN STATE UNIVERSITY</v>
          </cell>
          <cell r="C307">
            <v>20100</v>
          </cell>
        </row>
        <row r="308">
          <cell r="B308" t="str">
            <v>ARAPAHOE CHARTER SCHOOL</v>
          </cell>
          <cell r="C308">
            <v>36901</v>
          </cell>
        </row>
        <row r="309">
          <cell r="B309" t="str">
            <v>ARTS BASED ELEMENTARY CHARTER</v>
          </cell>
          <cell r="C309">
            <v>33402</v>
          </cell>
        </row>
        <row r="310">
          <cell r="B310" t="str">
            <v>ASHE COUNTY SCHOOLS</v>
          </cell>
          <cell r="C310">
            <v>30500</v>
          </cell>
        </row>
        <row r="311">
          <cell r="B311" t="str">
            <v>ASHEBORO CITY SCHOOLS</v>
          </cell>
          <cell r="C311">
            <v>37610</v>
          </cell>
        </row>
        <row r="312">
          <cell r="B312" t="str">
            <v>ASHEVILLE CITY SCHOOLS</v>
          </cell>
          <cell r="C312">
            <v>31110</v>
          </cell>
        </row>
        <row r="313">
          <cell r="B313" t="str">
            <v>ASHEVILLE-BUNCOMBE TECHNICAL COLLEGE</v>
          </cell>
          <cell r="C313">
            <v>31105</v>
          </cell>
        </row>
        <row r="314">
          <cell r="B314" t="str">
            <v>AVERY COUNTY SCHOOLS</v>
          </cell>
          <cell r="C314">
            <v>30600</v>
          </cell>
        </row>
        <row r="315">
          <cell r="B315" t="str">
            <v>BARBER EXAMINERS, STATE BOARD OF</v>
          </cell>
          <cell r="C315">
            <v>18600</v>
          </cell>
        </row>
        <row r="316">
          <cell r="B316" t="str">
            <v>BEAR GRASS CHARTER SCHOOL</v>
          </cell>
          <cell r="C316">
            <v>33206</v>
          </cell>
        </row>
        <row r="317">
          <cell r="B317" t="str">
            <v>BEAUFORT COUNTY COMMUNITY COLLEGE</v>
          </cell>
          <cell r="C317">
            <v>30705</v>
          </cell>
        </row>
        <row r="318">
          <cell r="B318" t="str">
            <v>BEAUFORT COUNTY SCHOOLS</v>
          </cell>
          <cell r="C318">
            <v>30700</v>
          </cell>
        </row>
        <row r="319">
          <cell r="B319" t="str">
            <v>BERTIE COUNTY SCHOOLS</v>
          </cell>
          <cell r="C319">
            <v>30800</v>
          </cell>
        </row>
        <row r="320">
          <cell r="B320" t="str">
            <v>BETHANY COMMUNITY MIDDLE SCHOOL</v>
          </cell>
          <cell r="C320">
            <v>37901</v>
          </cell>
        </row>
        <row r="321">
          <cell r="B321" t="str">
            <v>BLADEN COMMUNITY COLLEGE</v>
          </cell>
          <cell r="C321">
            <v>30905</v>
          </cell>
        </row>
        <row r="322">
          <cell r="B322" t="str">
            <v>BLADEN COUNTY SCHOOLS</v>
          </cell>
          <cell r="C322">
            <v>30900</v>
          </cell>
        </row>
        <row r="323">
          <cell r="B323" t="str">
            <v>BLUE RIDGE COMMUNITY COLLEGE</v>
          </cell>
          <cell r="C323">
            <v>34505</v>
          </cell>
        </row>
        <row r="324">
          <cell r="B324" t="str">
            <v>BREVARD ACADEMY CHARTER SCHOOL</v>
          </cell>
          <cell r="C324">
            <v>38801</v>
          </cell>
        </row>
        <row r="325">
          <cell r="B325" t="str">
            <v>BRIDGES CHARTER SCHOOLS</v>
          </cell>
          <cell r="C325">
            <v>38601</v>
          </cell>
        </row>
        <row r="326">
          <cell r="B326" t="str">
            <v>BRUNSWICK COMMUNITY COLLEGE</v>
          </cell>
          <cell r="C326">
            <v>31005</v>
          </cell>
        </row>
        <row r="327">
          <cell r="B327" t="str">
            <v>BRUNSWICK COUNTY SCHOOLS</v>
          </cell>
          <cell r="C327">
            <v>31000</v>
          </cell>
        </row>
        <row r="328">
          <cell r="B328" t="str">
            <v>BUNCOMBE COUNTY SCHOOLS</v>
          </cell>
          <cell r="C328">
            <v>31100</v>
          </cell>
        </row>
        <row r="329">
          <cell r="B329" t="str">
            <v>BURKE COUNTY SCHOOLS</v>
          </cell>
          <cell r="C329">
            <v>31200</v>
          </cell>
        </row>
        <row r="330">
          <cell r="B330" t="str">
            <v>CABARRUS COUNTY SCHOOLS</v>
          </cell>
          <cell r="C330">
            <v>31300</v>
          </cell>
        </row>
        <row r="331">
          <cell r="B331" t="str">
            <v>CALDWELL COMMUNITY COLLEGE</v>
          </cell>
          <cell r="C331">
            <v>31405</v>
          </cell>
        </row>
        <row r="332">
          <cell r="B332" t="str">
            <v>CALDWELL COUNTY SCHOOLS</v>
          </cell>
          <cell r="C332">
            <v>31400</v>
          </cell>
        </row>
        <row r="333">
          <cell r="B333" t="str">
            <v>CAMDEN COUNTY SCHOOLS</v>
          </cell>
          <cell r="C333">
            <v>31500</v>
          </cell>
        </row>
        <row r="334">
          <cell r="B334" t="str">
            <v>CAPE FEAR COMMUNITY COLLEGE</v>
          </cell>
          <cell r="C334">
            <v>36505</v>
          </cell>
        </row>
        <row r="335">
          <cell r="B335" t="str">
            <v>CAPE FEAR CTR FOR INQUIRY</v>
          </cell>
          <cell r="C335">
            <v>36501</v>
          </cell>
        </row>
        <row r="336">
          <cell r="B336" t="str">
            <v>CAROLINA INTERNATIONAL SCHOOL</v>
          </cell>
          <cell r="C336">
            <v>31301</v>
          </cell>
        </row>
        <row r="337">
          <cell r="B337" t="str">
            <v>CARTERET COMMUNITY COLLEGE</v>
          </cell>
          <cell r="C337">
            <v>31605</v>
          </cell>
        </row>
        <row r="338">
          <cell r="B338" t="str">
            <v>CARTERET COUNTY SCHOOLS</v>
          </cell>
          <cell r="C338">
            <v>31600</v>
          </cell>
        </row>
        <row r="339">
          <cell r="B339" t="str">
            <v>CASA ESPERANZA MONTESSORI</v>
          </cell>
          <cell r="C339">
            <v>39209</v>
          </cell>
        </row>
        <row r="340">
          <cell r="B340" t="str">
            <v>CASWELL COUNTY SCHOOLS</v>
          </cell>
          <cell r="C340">
            <v>31700</v>
          </cell>
        </row>
        <row r="341">
          <cell r="B341" t="str">
            <v>CATAWBA COUNTY SCHOOLS</v>
          </cell>
          <cell r="C341">
            <v>31800</v>
          </cell>
        </row>
        <row r="342">
          <cell r="B342" t="str">
            <v>CATAWBA VALLEY COMMUNITY COLLEGE</v>
          </cell>
          <cell r="C342">
            <v>31805</v>
          </cell>
        </row>
        <row r="343">
          <cell r="B343" t="str">
            <v>CENTRAL CAROLINA COMMUNITY COLLEGE</v>
          </cell>
          <cell r="C343">
            <v>35305</v>
          </cell>
        </row>
        <row r="344">
          <cell r="B344" t="str">
            <v>CENTRAL PARK SCH FOR CHILDREN</v>
          </cell>
          <cell r="C344">
            <v>33202</v>
          </cell>
        </row>
        <row r="345">
          <cell r="B345" t="str">
            <v>CENTRAL PIEDMONT COMMUNITY COLLEGE</v>
          </cell>
          <cell r="C345">
            <v>36005</v>
          </cell>
        </row>
        <row r="346">
          <cell r="B346" t="str">
            <v>CHAPEL HILL - CARRBORO CITY SCHOOLS</v>
          </cell>
          <cell r="C346">
            <v>36810</v>
          </cell>
        </row>
        <row r="347">
          <cell r="B347" t="str">
            <v>CHARLOTTE SECONDARY CHARTER</v>
          </cell>
          <cell r="C347">
            <v>36009</v>
          </cell>
        </row>
        <row r="348">
          <cell r="B348" t="str">
            <v>CHARLOTTE-MECKLENBURG COUNTY SCHOOLS</v>
          </cell>
          <cell r="C348">
            <v>36000</v>
          </cell>
        </row>
        <row r="349">
          <cell r="B349" t="str">
            <v>CHATHAM COUNTY SCHOOLS</v>
          </cell>
          <cell r="C349">
            <v>31900</v>
          </cell>
        </row>
        <row r="350">
          <cell r="B350" t="str">
            <v>CHEROKEE COUNTY SCHOOLS</v>
          </cell>
          <cell r="C350">
            <v>32000</v>
          </cell>
        </row>
        <row r="351">
          <cell r="B351" t="str">
            <v>CHILDRENS VILLAGE ACADEMY</v>
          </cell>
          <cell r="C351">
            <v>35401</v>
          </cell>
        </row>
        <row r="352">
          <cell r="B352" t="str">
            <v>CLAY COUNTY SCHOOLS</v>
          </cell>
          <cell r="C352">
            <v>32200</v>
          </cell>
        </row>
        <row r="353">
          <cell r="B353" t="str">
            <v>CLEVELAND COMMUNITY COLLEGE</v>
          </cell>
          <cell r="C353">
            <v>32305</v>
          </cell>
        </row>
        <row r="354">
          <cell r="B354" t="str">
            <v>CLEVELAND COUNTY SCHOOLS</v>
          </cell>
          <cell r="C354">
            <v>32300</v>
          </cell>
        </row>
        <row r="355">
          <cell r="B355" t="str">
            <v>CLINTON CITY SCHOOLS</v>
          </cell>
          <cell r="C355">
            <v>38210</v>
          </cell>
        </row>
        <row r="356">
          <cell r="B356" t="str">
            <v>CLOVER GARDEN CHARTER SCHOOL</v>
          </cell>
          <cell r="C356">
            <v>30102</v>
          </cell>
        </row>
        <row r="357">
          <cell r="B357" t="str">
            <v>COASTAL CAROLINA COMMUNITY COLLEGE</v>
          </cell>
          <cell r="C357">
            <v>36705</v>
          </cell>
        </row>
        <row r="358">
          <cell r="B358" t="str">
            <v>COLLEGE OF THE ALBEMARLE</v>
          </cell>
          <cell r="C358">
            <v>37005</v>
          </cell>
        </row>
        <row r="359">
          <cell r="B359" t="str">
            <v>COLUMBUS COUNTY SCHOOLS</v>
          </cell>
          <cell r="C359">
            <v>32400</v>
          </cell>
        </row>
        <row r="360">
          <cell r="B360" t="str">
            <v>COMMUNITY CHARTER SCHOOL</v>
          </cell>
          <cell r="C360">
            <v>36001</v>
          </cell>
        </row>
        <row r="361">
          <cell r="B361" t="str">
            <v>COMMUNITY COLLEGES ADMINISTRATION</v>
          </cell>
          <cell r="C361">
            <v>19005</v>
          </cell>
        </row>
        <row r="362">
          <cell r="B362" t="str">
            <v>COMMUNITY SCHOOL OF DAVIDSON</v>
          </cell>
          <cell r="C362">
            <v>36003</v>
          </cell>
        </row>
        <row r="363">
          <cell r="B363" t="str">
            <v>CORNERSTONE ACADEMY</v>
          </cell>
          <cell r="C363">
            <v>33027</v>
          </cell>
        </row>
        <row r="364">
          <cell r="B364" t="str">
            <v>CORVIAN COMMUNITY CHARTER SCHOOL</v>
          </cell>
          <cell r="C364">
            <v>36004</v>
          </cell>
        </row>
        <row r="365">
          <cell r="B365" t="str">
            <v>CRAVEN COMMUNITY COLLEGE</v>
          </cell>
          <cell r="C365">
            <v>32505</v>
          </cell>
        </row>
        <row r="366">
          <cell r="B366" t="str">
            <v>CUMBERLAND COUNTY SCHOOLS</v>
          </cell>
          <cell r="C366">
            <v>32600</v>
          </cell>
        </row>
        <row r="367">
          <cell r="B367" t="str">
            <v>CURRITUCK COUNTY SCHOOLS</v>
          </cell>
          <cell r="C367">
            <v>32700</v>
          </cell>
        </row>
        <row r="368">
          <cell r="B368" t="str">
            <v>DARE COUNTY SCHOOLS</v>
          </cell>
          <cell r="C368">
            <v>32800</v>
          </cell>
        </row>
        <row r="369">
          <cell r="B369" t="str">
            <v>DAVIDSON COUNTY COMMUNITY COLLEGE</v>
          </cell>
          <cell r="C369">
            <v>32905</v>
          </cell>
        </row>
        <row r="370">
          <cell r="B370" t="str">
            <v>DAVIDSON COUNTY SCHOOLS</v>
          </cell>
          <cell r="C370">
            <v>32900</v>
          </cell>
        </row>
        <row r="371">
          <cell r="B371" t="str">
            <v>DAVIE COUNTY SCHOOLS</v>
          </cell>
          <cell r="C371">
            <v>33000</v>
          </cell>
        </row>
        <row r="372">
          <cell r="B372" t="str">
            <v>DEPARTMENT OF ADMINISTRATION</v>
          </cell>
          <cell r="C372">
            <v>10900</v>
          </cell>
        </row>
        <row r="373">
          <cell r="B373" t="str">
            <v>DEPARTMENT OF COMMERCE</v>
          </cell>
          <cell r="C373">
            <v>12510</v>
          </cell>
        </row>
        <row r="374">
          <cell r="B374" t="str">
            <v>DEPARTMENT OF JUSTICE</v>
          </cell>
          <cell r="C374">
            <v>10400</v>
          </cell>
        </row>
        <row r="375">
          <cell r="B375" t="str">
            <v>DEPARTMENT OF NATURAL AND CULTURAL RESOURCES</v>
          </cell>
          <cell r="C375">
            <v>10700</v>
          </cell>
        </row>
        <row r="376">
          <cell r="B376" t="str">
            <v>DEPARTMENT OF PUBLIC INSTRUCTION</v>
          </cell>
          <cell r="C376">
            <v>22000</v>
          </cell>
        </row>
        <row r="377">
          <cell r="B377" t="str">
            <v>DEPARTMENT OF PUBLIC SAFETY</v>
          </cell>
          <cell r="C377">
            <v>19100</v>
          </cell>
        </row>
        <row r="378">
          <cell r="B378" t="str">
            <v>DEPT OF AGRICULTURE &amp; CONSUMER SVCS.</v>
          </cell>
          <cell r="C378">
            <v>18400</v>
          </cell>
        </row>
        <row r="379">
          <cell r="B379" t="str">
            <v>DUPLIN COUNTY SCHOOLS</v>
          </cell>
          <cell r="C379">
            <v>33100</v>
          </cell>
        </row>
        <row r="380">
          <cell r="B380" t="str">
            <v>DURHAM PUBLIC SCHOOLS</v>
          </cell>
          <cell r="C380">
            <v>33200</v>
          </cell>
        </row>
        <row r="381">
          <cell r="B381" t="str">
            <v>DURHAM TECHNICAL INSTITUTE</v>
          </cell>
          <cell r="C381">
            <v>33205</v>
          </cell>
        </row>
        <row r="382">
          <cell r="B382" t="str">
            <v>EAST CAROLINA UNIVERSITY</v>
          </cell>
          <cell r="C382">
            <v>20300</v>
          </cell>
        </row>
        <row r="383">
          <cell r="B383" t="str">
            <v>EAST WAKE FIRST ACADEMY</v>
          </cell>
          <cell r="C383">
            <v>39208</v>
          </cell>
        </row>
        <row r="384">
          <cell r="B384" t="str">
            <v>EDENTON-CHOWAN COUNTY SCHOOLS</v>
          </cell>
          <cell r="C384">
            <v>32100</v>
          </cell>
        </row>
        <row r="385">
          <cell r="B385" t="str">
            <v>EDGECOMBE COUNTY SCHOOLS</v>
          </cell>
          <cell r="C385">
            <v>33300</v>
          </cell>
        </row>
        <row r="386">
          <cell r="B386" t="str">
            <v>EDGECOMBE TECHNICAL COLLEGE</v>
          </cell>
          <cell r="C386">
            <v>33305</v>
          </cell>
        </row>
        <row r="387">
          <cell r="B387" t="str">
            <v>ELIZABETH CITY AND PASQUOTANK COUNTY SCHOOLS</v>
          </cell>
          <cell r="C387">
            <v>37000</v>
          </cell>
        </row>
        <row r="388">
          <cell r="B388" t="str">
            <v>ELIZABETH CITY STATE UNIVERSITY</v>
          </cell>
          <cell r="C388">
            <v>20400</v>
          </cell>
        </row>
        <row r="389">
          <cell r="B389" t="str">
            <v>ELKIN CITY SCHOOLS</v>
          </cell>
          <cell r="C389">
            <v>38620</v>
          </cell>
        </row>
        <row r="390">
          <cell r="B390" t="str">
            <v>ENDEAVOR CHARTER SCHOOL</v>
          </cell>
          <cell r="C390">
            <v>39201</v>
          </cell>
        </row>
        <row r="391">
          <cell r="B391" t="str">
            <v>ENVIRONMENT AND NATURAL RESOURCES</v>
          </cell>
          <cell r="C391">
            <v>11300</v>
          </cell>
        </row>
        <row r="392">
          <cell r="B392" t="str">
            <v>EVERGREEN COMMUNITY CHARTER SCHOOL</v>
          </cell>
          <cell r="C392">
            <v>31102</v>
          </cell>
        </row>
        <row r="393">
          <cell r="B393" t="str">
            <v>F DELANY NEW SCHOOL FOR CHILDREN</v>
          </cell>
          <cell r="C393">
            <v>31101</v>
          </cell>
        </row>
        <row r="394">
          <cell r="B394" t="str">
            <v>FAYETTEVILLE STATE UNIVERSITY</v>
          </cell>
          <cell r="C394">
            <v>20600</v>
          </cell>
        </row>
        <row r="395">
          <cell r="B395" t="str">
            <v>FAYETTEVILLE TECHNICAL COMMUNITY COLLEGE</v>
          </cell>
          <cell r="C395">
            <v>32605</v>
          </cell>
        </row>
        <row r="396">
          <cell r="B396" t="str">
            <v>FORSYTH TECHNICAL INSTITUTE</v>
          </cell>
          <cell r="C396">
            <v>33405</v>
          </cell>
        </row>
        <row r="397">
          <cell r="B397" t="str">
            <v>FRANKLIN COUNTY SCHOOLS</v>
          </cell>
          <cell r="C397">
            <v>33500</v>
          </cell>
        </row>
        <row r="398">
          <cell r="B398" t="str">
            <v>GASTON COLLEGE</v>
          </cell>
          <cell r="C398">
            <v>33605</v>
          </cell>
        </row>
        <row r="399">
          <cell r="B399" t="str">
            <v>GASTON COLLEGE PREPARATORY CHARTER</v>
          </cell>
          <cell r="C399">
            <v>36601</v>
          </cell>
        </row>
        <row r="400">
          <cell r="B400" t="str">
            <v>GASTON COUNTY SCHOOLS</v>
          </cell>
          <cell r="C400">
            <v>33600</v>
          </cell>
        </row>
        <row r="401">
          <cell r="B401" t="str">
            <v>GATES COUNTY SCHOOLS</v>
          </cell>
          <cell r="C401">
            <v>33700</v>
          </cell>
        </row>
        <row r="402">
          <cell r="B402" t="str">
            <v>GENERAL ASSEMBLY</v>
          </cell>
          <cell r="C402">
            <v>12160</v>
          </cell>
        </row>
        <row r="403">
          <cell r="B403" t="str">
            <v>GOVERNOR'S OFFICE</v>
          </cell>
          <cell r="C403">
            <v>12100</v>
          </cell>
        </row>
        <row r="404">
          <cell r="B404" t="str">
            <v>GRAHAM COUNTY SCHOOLS</v>
          </cell>
          <cell r="C404">
            <v>33800</v>
          </cell>
        </row>
        <row r="405">
          <cell r="B405" t="str">
            <v>GRANDFATHER ACADEMY</v>
          </cell>
          <cell r="C405">
            <v>30601</v>
          </cell>
        </row>
        <row r="406">
          <cell r="B406" t="str">
            <v>GRANVILLE COUNTY SCHOOLS AND OXFORD ORPHANAGE</v>
          </cell>
          <cell r="C406">
            <v>33900</v>
          </cell>
        </row>
        <row r="407">
          <cell r="B407" t="str">
            <v>GRAY STONE DAY SCHOOL</v>
          </cell>
          <cell r="C407">
            <v>38402</v>
          </cell>
        </row>
        <row r="408">
          <cell r="B408" t="str">
            <v>GREENE COUNTY SCHOOLS</v>
          </cell>
          <cell r="C408">
            <v>34000</v>
          </cell>
        </row>
        <row r="409">
          <cell r="B409" t="str">
            <v>GUILFORD COUNTY SCHOOLS</v>
          </cell>
          <cell r="C409">
            <v>34100</v>
          </cell>
        </row>
        <row r="410">
          <cell r="B410" t="str">
            <v>GUILFORD TECHNICAL COMMUNITY COLLEGE</v>
          </cell>
          <cell r="C410">
            <v>34105</v>
          </cell>
        </row>
        <row r="411">
          <cell r="B411" t="str">
            <v>HALIFAX COMMUNITY COLLEGE</v>
          </cell>
          <cell r="C411">
            <v>34205</v>
          </cell>
        </row>
        <row r="412">
          <cell r="B412" t="str">
            <v>HALIFAX COUNTY SCHOOLS</v>
          </cell>
          <cell r="C412">
            <v>34200</v>
          </cell>
        </row>
        <row r="413">
          <cell r="B413" t="str">
            <v>HALIWA-SAPONI TRIBAL CHARTER</v>
          </cell>
          <cell r="C413">
            <v>39301</v>
          </cell>
        </row>
        <row r="414">
          <cell r="B414" t="str">
            <v>HARNETT COUNTY SCHOOLS</v>
          </cell>
          <cell r="C414">
            <v>34300</v>
          </cell>
        </row>
        <row r="415">
          <cell r="B415" t="str">
            <v>HAYWOOD COUNTY SCHOOLS</v>
          </cell>
          <cell r="C415">
            <v>34400</v>
          </cell>
        </row>
        <row r="416">
          <cell r="B416" t="str">
            <v>HAYWOOD TECHNICAL COLLEGE</v>
          </cell>
          <cell r="C416">
            <v>34405</v>
          </cell>
        </row>
        <row r="417">
          <cell r="B417" t="str">
            <v>HEALTH &amp; HUMAN SVCS</v>
          </cell>
          <cell r="C417">
            <v>12220</v>
          </cell>
        </row>
        <row r="418">
          <cell r="B418" t="str">
            <v>HEALTHY START ACADEMY</v>
          </cell>
          <cell r="C418">
            <v>33203</v>
          </cell>
        </row>
        <row r="419">
          <cell r="B419" t="str">
            <v>HENDERSON COLLEGIATE CHARTER SCHOOL</v>
          </cell>
          <cell r="C419">
            <v>39401</v>
          </cell>
        </row>
        <row r="420">
          <cell r="B420" t="str">
            <v>HENDERSON COUNTY SCHOOLS</v>
          </cell>
          <cell r="C420">
            <v>34500</v>
          </cell>
        </row>
        <row r="421">
          <cell r="B421" t="str">
            <v>HERTFORD COUNTY SCHOOLS</v>
          </cell>
          <cell r="C421">
            <v>34600</v>
          </cell>
        </row>
        <row r="422">
          <cell r="B422" t="str">
            <v>HICKORY CITY SCHOOLS</v>
          </cell>
          <cell r="C422">
            <v>31810</v>
          </cell>
        </row>
        <row r="423">
          <cell r="B423" t="str">
            <v>HIGHWAY - ADMINISTRATIVE</v>
          </cell>
          <cell r="C423">
            <v>51000</v>
          </cell>
        </row>
        <row r="424">
          <cell r="B424" t="str">
            <v>HOKE COUNTY SCHOOLS</v>
          </cell>
          <cell r="C424">
            <v>34700</v>
          </cell>
        </row>
        <row r="425">
          <cell r="B425" t="str">
            <v>HYDE COUNTY SCHOOLS</v>
          </cell>
          <cell r="C425">
            <v>34800</v>
          </cell>
        </row>
        <row r="426">
          <cell r="B426" t="str">
            <v>INFORMATION TECHNOLOGY SERVICES</v>
          </cell>
          <cell r="C426">
            <v>10930</v>
          </cell>
        </row>
        <row r="427">
          <cell r="B427" t="str">
            <v>INSURANCE DEPARTMENT</v>
          </cell>
          <cell r="C427">
            <v>12600</v>
          </cell>
        </row>
        <row r="428">
          <cell r="B428" t="str">
            <v>INVEST COLLEGIATE CHARTER (BUNCOMBE)</v>
          </cell>
          <cell r="C428">
            <v>33207</v>
          </cell>
        </row>
        <row r="429">
          <cell r="B429" t="str">
            <v>INVEST COLLEGIATE CHARTER (DAVIDSON)</v>
          </cell>
          <cell r="C429">
            <v>32901</v>
          </cell>
        </row>
        <row r="430">
          <cell r="B430" t="str">
            <v>IREDELL-STATESVILLE SCHOOLS</v>
          </cell>
          <cell r="C430">
            <v>34900</v>
          </cell>
        </row>
        <row r="431">
          <cell r="B431" t="str">
            <v>ISOTHERMAL COMMUNITY COLLEGE</v>
          </cell>
          <cell r="C431">
            <v>38105</v>
          </cell>
        </row>
        <row r="432">
          <cell r="B432" t="str">
            <v>JACKSON COUNTY SCHOOLS</v>
          </cell>
          <cell r="C432">
            <v>35000</v>
          </cell>
        </row>
        <row r="433">
          <cell r="B433" t="str">
            <v>JAMES SPRUNT TECHNICAL COLLEGE</v>
          </cell>
          <cell r="C433">
            <v>33105</v>
          </cell>
        </row>
        <row r="434">
          <cell r="B434" t="str">
            <v>JOHNSTON COUNTY SCHOOLS</v>
          </cell>
          <cell r="C434">
            <v>35100</v>
          </cell>
        </row>
        <row r="435">
          <cell r="B435" t="str">
            <v>JOHNSTON TECHNICAL COLLEGE</v>
          </cell>
          <cell r="C435">
            <v>35105</v>
          </cell>
        </row>
        <row r="436">
          <cell r="B436" t="str">
            <v>JONES COUNTY SCHOOLS</v>
          </cell>
          <cell r="C436">
            <v>35200</v>
          </cell>
        </row>
        <row r="437">
          <cell r="B437" t="str">
            <v>KANNAPOLIS CITY SCHOOLS</v>
          </cell>
          <cell r="C437">
            <v>31320</v>
          </cell>
        </row>
        <row r="438">
          <cell r="B438" t="str">
            <v>KENNEDY CHARTER</v>
          </cell>
          <cell r="C438">
            <v>36002</v>
          </cell>
        </row>
        <row r="439">
          <cell r="B439" t="str">
            <v>KIPP CHARLOTTE CHARTER</v>
          </cell>
          <cell r="C439">
            <v>36102</v>
          </cell>
        </row>
        <row r="440">
          <cell r="B440" t="str">
            <v>KIPP HALIFAX COLLEGE PREP CHARTER</v>
          </cell>
          <cell r="C440">
            <v>33208</v>
          </cell>
        </row>
        <row r="441">
          <cell r="B441" t="str">
            <v>LABOR DEPARTMENT</v>
          </cell>
          <cell r="C441">
            <v>12700</v>
          </cell>
        </row>
        <row r="442">
          <cell r="B442" t="str">
            <v>LAKE NORMAN CHARTER SCHOOL</v>
          </cell>
          <cell r="C442">
            <v>36006</v>
          </cell>
        </row>
        <row r="443">
          <cell r="B443" t="str">
            <v>LEE COUNTY SCHOOLS</v>
          </cell>
          <cell r="C443">
            <v>35300</v>
          </cell>
        </row>
        <row r="444">
          <cell r="B444" t="str">
            <v>LENOIR COUNTY COMMUNITY COLLEGE</v>
          </cell>
          <cell r="C444">
            <v>35405</v>
          </cell>
        </row>
        <row r="445">
          <cell r="B445" t="str">
            <v>LENOIR COUNTY SCHOOLS</v>
          </cell>
          <cell r="C445">
            <v>35400</v>
          </cell>
        </row>
        <row r="446">
          <cell r="B446" t="str">
            <v>LEXINGTON CITY SCHOOLS</v>
          </cell>
          <cell r="C446">
            <v>32910</v>
          </cell>
        </row>
        <row r="447">
          <cell r="B447" t="str">
            <v>LINCOLN COUNTY SCHOOLS</v>
          </cell>
          <cell r="C447">
            <v>35500</v>
          </cell>
        </row>
        <row r="448">
          <cell r="B448" t="str">
            <v>LT GOVERNOR'S OFFICE</v>
          </cell>
          <cell r="C448">
            <v>12150</v>
          </cell>
        </row>
        <row r="449">
          <cell r="B449" t="str">
            <v>MACON COUNTY SCHOOLS</v>
          </cell>
          <cell r="C449">
            <v>35600</v>
          </cell>
        </row>
        <row r="450">
          <cell r="B450" t="str">
            <v>MADISON COUNTY SCHOOLS</v>
          </cell>
          <cell r="C450">
            <v>35700</v>
          </cell>
        </row>
        <row r="451">
          <cell r="B451" t="str">
            <v>MARTIN COMMUNITY COLLEGE</v>
          </cell>
          <cell r="C451">
            <v>35805</v>
          </cell>
        </row>
        <row r="452">
          <cell r="B452" t="str">
            <v>MARTIN COUNTY SCHOOLS</v>
          </cell>
          <cell r="C452">
            <v>35800</v>
          </cell>
        </row>
        <row r="453">
          <cell r="B453" t="str">
            <v>MAYLAND TECHNICAL COLLEGE</v>
          </cell>
          <cell r="C453">
            <v>36105</v>
          </cell>
        </row>
        <row r="454">
          <cell r="B454" t="str">
            <v>MCDOWELL COUNTY SCHOOLS</v>
          </cell>
          <cell r="C454">
            <v>35900</v>
          </cell>
        </row>
        <row r="455">
          <cell r="B455" t="str">
            <v>MCDOWELL TECHNICAL COLLEGE</v>
          </cell>
          <cell r="C455">
            <v>35905</v>
          </cell>
        </row>
        <row r="456">
          <cell r="B456" t="str">
            <v>MILLENNIUM CHARTER ACADEMY</v>
          </cell>
          <cell r="C456">
            <v>38602</v>
          </cell>
        </row>
        <row r="457">
          <cell r="B457" t="str">
            <v>MITCHELL COMMUNITY COLLEGE</v>
          </cell>
          <cell r="C457">
            <v>34905</v>
          </cell>
        </row>
        <row r="458">
          <cell r="B458" t="str">
            <v>MITCHELL COUNTY SCHOOLS</v>
          </cell>
          <cell r="C458">
            <v>36100</v>
          </cell>
        </row>
        <row r="459">
          <cell r="B459" t="str">
            <v>MONTGOMERY COMMUNITY COLLEGE</v>
          </cell>
          <cell r="C459">
            <v>36205</v>
          </cell>
        </row>
        <row r="460">
          <cell r="B460" t="str">
            <v>MONTGOMERY COUNTY SCHOOLS</v>
          </cell>
          <cell r="C460">
            <v>36200</v>
          </cell>
        </row>
        <row r="461">
          <cell r="B461" t="str">
            <v>MOORE COUNTY SCHOOLS</v>
          </cell>
          <cell r="C461">
            <v>36300</v>
          </cell>
        </row>
        <row r="462">
          <cell r="B462" t="str">
            <v>MOORESVILLE CITY SCHOOLS</v>
          </cell>
          <cell r="C462">
            <v>34910</v>
          </cell>
        </row>
        <row r="463">
          <cell r="B463" t="str">
            <v>MOUNT AIRY CITY SCHOOLS</v>
          </cell>
          <cell r="C463">
            <v>38610</v>
          </cell>
        </row>
        <row r="464">
          <cell r="B464" t="str">
            <v>MOUNTAIN COMMUNITY SCHOOL</v>
          </cell>
          <cell r="C464">
            <v>34501</v>
          </cell>
        </row>
        <row r="465">
          <cell r="B465" t="str">
            <v>MTN DISCOVERY CHARTER</v>
          </cell>
          <cell r="C465">
            <v>38701</v>
          </cell>
        </row>
        <row r="466">
          <cell r="B466" t="str">
            <v>N C AUCTIONEERS LICENSING BOARD</v>
          </cell>
          <cell r="C466">
            <v>18740</v>
          </cell>
        </row>
        <row r="467">
          <cell r="B467" t="str">
            <v>N C CENTRAL UNIVERSITY</v>
          </cell>
          <cell r="C467">
            <v>20800</v>
          </cell>
        </row>
        <row r="468">
          <cell r="B468" t="str">
            <v>N C REAL ESTATE COMMISSION</v>
          </cell>
          <cell r="C468">
            <v>18690</v>
          </cell>
        </row>
        <row r="469">
          <cell r="B469" t="str">
            <v>N C SCHOOL OF SCIENCE &amp; MATHEMATICS</v>
          </cell>
          <cell r="C469">
            <v>10950</v>
          </cell>
        </row>
        <row r="470">
          <cell r="B470" t="str">
            <v>N C SCHOOL OF THE ARTS</v>
          </cell>
          <cell r="C470">
            <v>20200</v>
          </cell>
        </row>
        <row r="471">
          <cell r="B471" t="str">
            <v>N C STATE BOARD OF EXAMINERS OF PRACTICING PSYCHOL</v>
          </cell>
          <cell r="C471">
            <v>18780</v>
          </cell>
        </row>
        <row r="472">
          <cell r="B472" t="str">
            <v>N C STATE UNIVERSITY</v>
          </cell>
          <cell r="C472">
            <v>21300</v>
          </cell>
        </row>
        <row r="473">
          <cell r="B473" t="str">
            <v>N.E. ACADEMY OF AEROSPACE &amp; ADV.TECH</v>
          </cell>
          <cell r="C473">
            <v>37001</v>
          </cell>
        </row>
        <row r="474">
          <cell r="B474" t="str">
            <v>N.E. REGIONAL SCHOOL FOR BIOTECHNOLOGY</v>
          </cell>
          <cell r="C474">
            <v>33001</v>
          </cell>
        </row>
        <row r="475">
          <cell r="B475" t="str">
            <v>NASH COMMUNITY COLLEGE</v>
          </cell>
          <cell r="C475">
            <v>36405</v>
          </cell>
        </row>
        <row r="476">
          <cell r="B476" t="str">
            <v>NASH-ROCKY MOUNT SCHOOLS</v>
          </cell>
          <cell r="C476">
            <v>36400</v>
          </cell>
        </row>
        <row r="477">
          <cell r="B477" t="str">
            <v>NC A&amp;T UNIVERSITY</v>
          </cell>
          <cell r="C477">
            <v>20700</v>
          </cell>
        </row>
        <row r="478">
          <cell r="B478" t="str">
            <v>NC HOUSING FINANCE AGENCY</v>
          </cell>
          <cell r="C478">
            <v>11310</v>
          </cell>
        </row>
        <row r="479">
          <cell r="B479" t="str">
            <v>NEUSE CHARTER SCHOOL</v>
          </cell>
          <cell r="C479">
            <v>35106</v>
          </cell>
        </row>
        <row r="480">
          <cell r="B480" t="str">
            <v>NEW BERN CRAVEN COUNTY BOARD OF EDUCATION</v>
          </cell>
          <cell r="C480">
            <v>32500</v>
          </cell>
        </row>
        <row r="481">
          <cell r="B481" t="str">
            <v>NEW HANOVER COUNTY SCHOOLS</v>
          </cell>
          <cell r="C481">
            <v>36500</v>
          </cell>
        </row>
        <row r="482">
          <cell r="B482" t="str">
            <v>NEWTON-CONOVER CITY SCHOOLS</v>
          </cell>
          <cell r="C482">
            <v>31820</v>
          </cell>
        </row>
        <row r="483">
          <cell r="B483" t="str">
            <v>NORTH CAROLINA EDUCATION LOTTERY</v>
          </cell>
          <cell r="C483">
            <v>10200</v>
          </cell>
        </row>
        <row r="484">
          <cell r="B484" t="str">
            <v>NORTHAMPTON COUNTY SCHOOLS</v>
          </cell>
          <cell r="C484">
            <v>36600</v>
          </cell>
        </row>
        <row r="485">
          <cell r="B485" t="str">
            <v>OFFICE OF ADMINISTRATIVE HEARING</v>
          </cell>
          <cell r="C485">
            <v>10850</v>
          </cell>
        </row>
        <row r="486">
          <cell r="B486" t="str">
            <v>OFFICE OF STATE BUDGET &amp; MANAGEMENT</v>
          </cell>
          <cell r="C486">
            <v>10910</v>
          </cell>
        </row>
        <row r="487">
          <cell r="B487" t="str">
            <v>OFFICE OF STATE CONTROLLER</v>
          </cell>
          <cell r="C487">
            <v>10940</v>
          </cell>
        </row>
        <row r="488">
          <cell r="B488" t="str">
            <v>ONSLOW COUNTY SCHOOLS</v>
          </cell>
          <cell r="C488">
            <v>36700</v>
          </cell>
        </row>
        <row r="489">
          <cell r="B489" t="str">
            <v>ORANGE CHARTER SCHOOL</v>
          </cell>
          <cell r="C489">
            <v>36802</v>
          </cell>
        </row>
        <row r="490">
          <cell r="B490" t="str">
            <v>ORANGE COUNTY SCHOOLS</v>
          </cell>
          <cell r="C490">
            <v>36800</v>
          </cell>
        </row>
        <row r="491">
          <cell r="B491" t="str">
            <v>PACE ACADEMY</v>
          </cell>
          <cell r="C491">
            <v>36801</v>
          </cell>
        </row>
        <row r="492">
          <cell r="B492" t="str">
            <v>PAMLICO COMMUNITY COLLEGE</v>
          </cell>
          <cell r="C492">
            <v>36905</v>
          </cell>
        </row>
        <row r="493">
          <cell r="B493" t="str">
            <v>PAMLICO COUNTY SCHOOLS</v>
          </cell>
          <cell r="C493">
            <v>36900</v>
          </cell>
        </row>
        <row r="494">
          <cell r="B494" t="str">
            <v>PENDER COUNTY SCHOOLS</v>
          </cell>
          <cell r="C494">
            <v>37100</v>
          </cell>
        </row>
        <row r="495">
          <cell r="B495" t="str">
            <v>PERQUIMANS COUNTY SCHOOLS</v>
          </cell>
          <cell r="C495">
            <v>37200</v>
          </cell>
        </row>
        <row r="496">
          <cell r="B496" t="str">
            <v>PERSON COUNTY SCHOOLS</v>
          </cell>
          <cell r="C496">
            <v>37300</v>
          </cell>
        </row>
        <row r="497">
          <cell r="B497" t="str">
            <v>PIEDMONT COMMUNITY COLLEGE</v>
          </cell>
          <cell r="C497">
            <v>37305</v>
          </cell>
        </row>
        <row r="498">
          <cell r="B498" t="str">
            <v>PINE LAKE PREP CHARTER</v>
          </cell>
          <cell r="C498">
            <v>36008</v>
          </cell>
        </row>
        <row r="499">
          <cell r="B499" t="str">
            <v>PINNACLE CLASSICAL ACADEMY</v>
          </cell>
          <cell r="C499">
            <v>39703</v>
          </cell>
        </row>
        <row r="500">
          <cell r="B500" t="str">
            <v>PIONEER SPRINGS COMMUNITY CHARTER</v>
          </cell>
          <cell r="C500">
            <v>33209</v>
          </cell>
        </row>
        <row r="501">
          <cell r="B501" t="str">
            <v>PITT COMMUNITY COLLEGE</v>
          </cell>
          <cell r="C501">
            <v>37405</v>
          </cell>
        </row>
        <row r="502">
          <cell r="B502" t="str">
            <v>PITT COUNTY SCHOOLS</v>
          </cell>
          <cell r="C502">
            <v>37400</v>
          </cell>
        </row>
        <row r="503">
          <cell r="B503" t="str">
            <v>POLK COUNTY SCHOOLS</v>
          </cell>
          <cell r="C503">
            <v>37500</v>
          </cell>
        </row>
        <row r="504">
          <cell r="B504" t="str">
            <v>RANDOLPH COMMUNITY COLLEGE</v>
          </cell>
          <cell r="C504">
            <v>37605</v>
          </cell>
        </row>
        <row r="505">
          <cell r="B505" t="str">
            <v>RANDOLPH COUNTY SCHOOLS</v>
          </cell>
          <cell r="C505">
            <v>37600</v>
          </cell>
        </row>
        <row r="506">
          <cell r="B506" t="str">
            <v>REVENUE DEPARTMENT</v>
          </cell>
          <cell r="C506">
            <v>13500</v>
          </cell>
        </row>
        <row r="507">
          <cell r="B507" t="str">
            <v>RICHMOND COUNTY SCHOOLS</v>
          </cell>
          <cell r="C507">
            <v>37700</v>
          </cell>
        </row>
        <row r="508">
          <cell r="B508" t="str">
            <v>RICHMOND TECHNICAL COLLEGE</v>
          </cell>
          <cell r="C508">
            <v>37705</v>
          </cell>
        </row>
        <row r="509">
          <cell r="B509" t="str">
            <v>RIVER MILL ACADEMY CHARTER</v>
          </cell>
          <cell r="C509">
            <v>30103</v>
          </cell>
        </row>
        <row r="510">
          <cell r="B510" t="str">
            <v>ROANOKE RAPIDS CITY SCHOOLS</v>
          </cell>
          <cell r="C510">
            <v>34220</v>
          </cell>
        </row>
        <row r="511">
          <cell r="B511" t="str">
            <v>ROANOKE-CHOWAN COMMUNITY COLLEGE</v>
          </cell>
          <cell r="C511">
            <v>34605</v>
          </cell>
        </row>
        <row r="512">
          <cell r="B512" t="str">
            <v>ROBESON COMMUNITY COLLEGE</v>
          </cell>
          <cell r="C512">
            <v>37805</v>
          </cell>
        </row>
        <row r="513">
          <cell r="B513" t="str">
            <v>ROBESON COUNTY SCHOOLS</v>
          </cell>
          <cell r="C513">
            <v>37800</v>
          </cell>
        </row>
        <row r="514">
          <cell r="B514" t="str">
            <v>ROCKINGHAM COMMUNITY COLLEGE</v>
          </cell>
          <cell r="C514">
            <v>37905</v>
          </cell>
        </row>
        <row r="515">
          <cell r="B515" t="str">
            <v>ROCKINGHAM COUNTY SCHOOLS</v>
          </cell>
          <cell r="C515">
            <v>37900</v>
          </cell>
        </row>
        <row r="516">
          <cell r="B516" t="str">
            <v>ROWAN-CABARRUS COMMUNITY COLLEGE</v>
          </cell>
          <cell r="C516">
            <v>38005</v>
          </cell>
        </row>
        <row r="517">
          <cell r="B517" t="str">
            <v>ROWAN-SALISBURY SCHOOL SYSTEM</v>
          </cell>
          <cell r="C517">
            <v>38000</v>
          </cell>
        </row>
        <row r="518">
          <cell r="B518" t="str">
            <v>ROXBORO COMMUNITY SCHOOL</v>
          </cell>
          <cell r="C518">
            <v>37301</v>
          </cell>
        </row>
        <row r="519">
          <cell r="B519" t="str">
            <v>RUTHERFORD COUNTY SCHOOLS</v>
          </cell>
          <cell r="C519">
            <v>38100</v>
          </cell>
        </row>
        <row r="520">
          <cell r="B520" t="str">
            <v>SAMPSON COMMUNITY COLLEGE</v>
          </cell>
          <cell r="C520">
            <v>38205</v>
          </cell>
        </row>
        <row r="521">
          <cell r="B521" t="str">
            <v>SAMPSON COUNTY SCHOOLS</v>
          </cell>
          <cell r="C521">
            <v>38200</v>
          </cell>
        </row>
        <row r="522">
          <cell r="B522" t="str">
            <v>SANDHILLS COMMUNITY COLLEGE</v>
          </cell>
          <cell r="C522">
            <v>36305</v>
          </cell>
        </row>
        <row r="523">
          <cell r="B523" t="str">
            <v>SCOTLAND COUNTY SCHOOLS</v>
          </cell>
          <cell r="C523">
            <v>38300</v>
          </cell>
        </row>
        <row r="524">
          <cell r="B524" t="str">
            <v>SECRETARY OF STATE</v>
          </cell>
          <cell r="C524">
            <v>13700</v>
          </cell>
        </row>
        <row r="525">
          <cell r="B525" t="str">
            <v>SEGS ACADEMY</v>
          </cell>
          <cell r="C525">
            <v>32420</v>
          </cell>
        </row>
        <row r="526">
          <cell r="B526" t="str">
            <v>SOCRATES ACADEMY</v>
          </cell>
          <cell r="C526">
            <v>36007</v>
          </cell>
        </row>
        <row r="527">
          <cell r="B527" t="str">
            <v>SOUTH PIEDMONT COMMUNITY COLLEGE</v>
          </cell>
          <cell r="C527">
            <v>30405</v>
          </cell>
        </row>
        <row r="528">
          <cell r="B528" t="str">
            <v>SOUTHEASTERN ACADEMY CHARTER SCHOOL</v>
          </cell>
          <cell r="C528">
            <v>37801</v>
          </cell>
        </row>
        <row r="529">
          <cell r="B529" t="str">
            <v>SOUTHEASTERN COMMUNITY COLLEGE</v>
          </cell>
          <cell r="C529">
            <v>32405</v>
          </cell>
        </row>
        <row r="530">
          <cell r="B530" t="str">
            <v>SOUTHERN WAKE ACADEMY</v>
          </cell>
          <cell r="C530">
            <v>39204</v>
          </cell>
        </row>
        <row r="531">
          <cell r="B531" t="str">
            <v>SOUTHWESTERN COMMUNITY COLLEGE</v>
          </cell>
          <cell r="C531">
            <v>35005</v>
          </cell>
        </row>
        <row r="532">
          <cell r="B532" t="str">
            <v>STANLY COMMUNITY COLLEGE</v>
          </cell>
          <cell r="C532">
            <v>38405</v>
          </cell>
        </row>
        <row r="533">
          <cell r="B533" t="str">
            <v>STANLY COUNTY SCHOOLS</v>
          </cell>
          <cell r="C533">
            <v>38400</v>
          </cell>
        </row>
        <row r="534">
          <cell r="B534" t="str">
            <v>STARS CHARTER SCHOOL</v>
          </cell>
          <cell r="C534">
            <v>36302</v>
          </cell>
        </row>
        <row r="535">
          <cell r="B535" t="str">
            <v>STATE AUDITOR</v>
          </cell>
          <cell r="C535">
            <v>10500</v>
          </cell>
        </row>
        <row r="536">
          <cell r="B536" t="str">
            <v>STATE BOARD OF ELECTIONS</v>
          </cell>
          <cell r="C536">
            <v>11900</v>
          </cell>
        </row>
        <row r="537">
          <cell r="B537" t="str">
            <v>STATE TREASURER</v>
          </cell>
          <cell r="C537">
            <v>14300</v>
          </cell>
        </row>
        <row r="538">
          <cell r="B538" t="str">
            <v>STOKES COUNTY SCHOOLS</v>
          </cell>
          <cell r="C538">
            <v>38500</v>
          </cell>
        </row>
        <row r="539">
          <cell r="B539" t="str">
            <v>SUCCESS INSTITUTE</v>
          </cell>
          <cell r="C539">
            <v>34903</v>
          </cell>
        </row>
        <row r="540">
          <cell r="B540" t="str">
            <v>SURRY COMMUNITY COLLEGE</v>
          </cell>
          <cell r="C540">
            <v>38605</v>
          </cell>
        </row>
        <row r="541">
          <cell r="B541" t="str">
            <v>SURRY COUNTY SCHOOLS</v>
          </cell>
          <cell r="C541">
            <v>38600</v>
          </cell>
        </row>
        <row r="542">
          <cell r="B542" t="str">
            <v>SWAIN COUNTY SCHOOLS</v>
          </cell>
          <cell r="C542">
            <v>38700</v>
          </cell>
        </row>
        <row r="543">
          <cell r="B543" t="str">
            <v>THE HAWBRIDGE SCHOOL</v>
          </cell>
          <cell r="C543">
            <v>30104</v>
          </cell>
        </row>
        <row r="544">
          <cell r="B544" t="str">
            <v>THOMASVILLE CITY SCHOOLS</v>
          </cell>
          <cell r="C544">
            <v>32920</v>
          </cell>
        </row>
        <row r="545">
          <cell r="B545" t="str">
            <v>TRANSYLVANIA COUNTY SCHOOLS</v>
          </cell>
          <cell r="C545">
            <v>38800</v>
          </cell>
        </row>
        <row r="546">
          <cell r="B546" t="str">
            <v>TRI-COUNTY COMMUNITY COLLEGE</v>
          </cell>
          <cell r="C546">
            <v>32005</v>
          </cell>
        </row>
        <row r="547">
          <cell r="B547" t="str">
            <v>TWO RIVERS COMM SCHOOL</v>
          </cell>
          <cell r="C547">
            <v>39501</v>
          </cell>
        </row>
        <row r="548">
          <cell r="B548" t="str">
            <v>TYRRELL COUNTY SCHOOLS</v>
          </cell>
          <cell r="C548">
            <v>38900</v>
          </cell>
        </row>
        <row r="549">
          <cell r="B549" t="str">
            <v>UNC - PEMBROKE</v>
          </cell>
          <cell r="C549">
            <v>21200</v>
          </cell>
        </row>
        <row r="550">
          <cell r="B550" t="str">
            <v>UNC HEALTH CARE SYSTEM</v>
          </cell>
          <cell r="C550">
            <v>21550</v>
          </cell>
        </row>
        <row r="551">
          <cell r="B551" t="str">
            <v>UNC-CHAPEL HILL CB1260</v>
          </cell>
          <cell r="C551">
            <v>21520</v>
          </cell>
        </row>
        <row r="552">
          <cell r="B552" t="str">
            <v>UNC-GENERAL ADMINISTRATION</v>
          </cell>
          <cell r="C552">
            <v>21525</v>
          </cell>
        </row>
        <row r="553">
          <cell r="B553" t="str">
            <v>UNION COUNTY SCHOOLS</v>
          </cell>
          <cell r="C553">
            <v>39000</v>
          </cell>
        </row>
        <row r="554">
          <cell r="B554" t="str">
            <v>UNIVERSITY OF NORTH CAROLINA AT ASHEVILLE</v>
          </cell>
          <cell r="C554">
            <v>23000</v>
          </cell>
        </row>
        <row r="555">
          <cell r="B555" t="str">
            <v>UNIVERSITY OF NORTH CAROLINA AT CHARLOTTE</v>
          </cell>
          <cell r="C555">
            <v>23100</v>
          </cell>
        </row>
        <row r="556">
          <cell r="B556" t="str">
            <v>UNIVERSITY OF NORTH CAROLINA AT GREENSBORO</v>
          </cell>
          <cell r="C556">
            <v>20900</v>
          </cell>
        </row>
        <row r="557">
          <cell r="B557" t="str">
            <v>UNIVERSITY OF NORTH CAROLINA AT WILMINGTON</v>
          </cell>
          <cell r="C557">
            <v>23200</v>
          </cell>
        </row>
        <row r="558">
          <cell r="B558" t="str">
            <v>UNIVERSITY OF NORTH CAROLINA PRESS</v>
          </cell>
          <cell r="C558">
            <v>21570</v>
          </cell>
        </row>
        <row r="559">
          <cell r="B559" t="str">
            <v>UWHARRIE CHARTER ACADEMY</v>
          </cell>
          <cell r="C559">
            <v>37601</v>
          </cell>
        </row>
        <row r="560">
          <cell r="B560" t="str">
            <v>VANCE CHARTER SCHOOL</v>
          </cell>
          <cell r="C560">
            <v>39101</v>
          </cell>
        </row>
        <row r="561">
          <cell r="B561" t="str">
            <v>VANCE COUNTY SCHOOLS</v>
          </cell>
          <cell r="C561">
            <v>39100</v>
          </cell>
        </row>
        <row r="562">
          <cell r="B562" t="str">
            <v>VANCE-GRANVILLE COMMUNITY COLLEGE</v>
          </cell>
          <cell r="C562">
            <v>39105</v>
          </cell>
        </row>
        <row r="563">
          <cell r="B563" t="str">
            <v>VOYAGER ACADEMY</v>
          </cell>
          <cell r="C563">
            <v>33204</v>
          </cell>
        </row>
        <row r="564">
          <cell r="B564" t="str">
            <v>WAKE COUNTY PUBLIC SCHOOLS SYSTEM</v>
          </cell>
          <cell r="C564">
            <v>39200</v>
          </cell>
        </row>
        <row r="565">
          <cell r="B565" t="str">
            <v>WAKE TECHNICAL COLLEGE</v>
          </cell>
          <cell r="C565">
            <v>39205</v>
          </cell>
        </row>
        <row r="566">
          <cell r="B566" t="str">
            <v>WARREN COUNTY SCHOOLS</v>
          </cell>
          <cell r="C566">
            <v>39300</v>
          </cell>
        </row>
        <row r="567">
          <cell r="B567" t="str">
            <v>WASHINGTON COUNTY SCHOOLS</v>
          </cell>
          <cell r="C567">
            <v>39400</v>
          </cell>
        </row>
        <row r="568">
          <cell r="B568" t="str">
            <v>WATAUGA COUNTY SCHOOLS</v>
          </cell>
          <cell r="C568">
            <v>39500</v>
          </cell>
        </row>
        <row r="569">
          <cell r="B569" t="str">
            <v>WAYNE COMMUNITY COLLEGE</v>
          </cell>
          <cell r="C569">
            <v>39605</v>
          </cell>
        </row>
        <row r="570">
          <cell r="B570" t="str">
            <v>WAYNE COUNTY SCHOOLS</v>
          </cell>
          <cell r="C570">
            <v>39600</v>
          </cell>
        </row>
        <row r="571">
          <cell r="B571" t="str">
            <v>WELDON CITY SCHOOLS</v>
          </cell>
          <cell r="C571">
            <v>34230</v>
          </cell>
        </row>
        <row r="572">
          <cell r="B572" t="str">
            <v>WESTERN CAROLINA UNIVERSITY</v>
          </cell>
          <cell r="C572">
            <v>21800</v>
          </cell>
        </row>
        <row r="573">
          <cell r="B573" t="str">
            <v>WESTERN PIEDMONT COMM COLLEGE</v>
          </cell>
          <cell r="C573">
            <v>31205</v>
          </cell>
        </row>
        <row r="574">
          <cell r="B574" t="str">
            <v>WHITEVILLE CITY SCHOOLS</v>
          </cell>
          <cell r="C574">
            <v>32410</v>
          </cell>
        </row>
        <row r="575">
          <cell r="B575" t="str">
            <v>WILDLIFE RESOURCES COMMISSION</v>
          </cell>
          <cell r="C575">
            <v>11600</v>
          </cell>
        </row>
        <row r="576">
          <cell r="B576" t="str">
            <v>WILKES COMMUNITY COLLEGE</v>
          </cell>
          <cell r="C576">
            <v>39705</v>
          </cell>
        </row>
        <row r="577">
          <cell r="B577" t="str">
            <v>WILKES COUNTY SCHOOLS</v>
          </cell>
          <cell r="C577">
            <v>39700</v>
          </cell>
        </row>
        <row r="578">
          <cell r="B578" t="str">
            <v>WILMINGTON PREP ACADEMY</v>
          </cell>
          <cell r="C578">
            <v>36502</v>
          </cell>
        </row>
        <row r="579">
          <cell r="B579" t="str">
            <v>WILSON COMMUNITY COLLEGE</v>
          </cell>
          <cell r="C579">
            <v>39805</v>
          </cell>
        </row>
        <row r="580">
          <cell r="B580" t="str">
            <v>WILSON COUNTY SCHOOLS</v>
          </cell>
          <cell r="C580">
            <v>39800</v>
          </cell>
        </row>
        <row r="581">
          <cell r="B581" t="str">
            <v>WINSTON-SALEM STATE UNIVERSITY</v>
          </cell>
          <cell r="C581">
            <v>21900</v>
          </cell>
        </row>
        <row r="582">
          <cell r="B582" t="str">
            <v>WINSTON-SALEM-FORSYTH COUNTY SCHOOLS</v>
          </cell>
          <cell r="C582">
            <v>33400</v>
          </cell>
        </row>
        <row r="583">
          <cell r="B583" t="str">
            <v>YADKIN COUNTY SCHOOLS</v>
          </cell>
          <cell r="C583">
            <v>39900</v>
          </cell>
        </row>
        <row r="584">
          <cell r="B584" t="str">
            <v>YANCEY COUNTY SCHOOLS</v>
          </cell>
          <cell r="C584">
            <v>30000</v>
          </cell>
        </row>
        <row r="585">
          <cell r="B585" t="str">
            <v>ZECA SCHOOL OF THE ARTS AND TECHNOLOGY</v>
          </cell>
          <cell r="C585">
            <v>36701</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4"/>
  <sheetViews>
    <sheetView showGridLines="0" tabSelected="1" workbookViewId="0"/>
  </sheetViews>
  <sheetFormatPr defaultColWidth="9.140625" defaultRowHeight="12.75"/>
  <cols>
    <col min="1" max="1" width="9.85546875" style="192" customWidth="1"/>
    <col min="2" max="2" width="37.28515625" style="192" customWidth="1"/>
    <col min="3" max="3" width="53.7109375" style="192" customWidth="1"/>
    <col min="4" max="4" width="45.42578125" style="192" bestFit="1" customWidth="1"/>
    <col min="5" max="14" width="9.140625" style="192"/>
    <col min="15" max="15" width="10.42578125" style="192" bestFit="1" customWidth="1"/>
    <col min="16" max="16384" width="9.140625" style="192"/>
  </cols>
  <sheetData>
    <row r="1" spans="1:15">
      <c r="A1" s="190" t="s">
        <v>401</v>
      </c>
      <c r="B1" s="190"/>
      <c r="C1" s="191"/>
      <c r="D1" s="191"/>
    </row>
    <row r="2" spans="1:15">
      <c r="A2" s="190" t="s">
        <v>402</v>
      </c>
      <c r="B2" s="190"/>
      <c r="C2" s="191"/>
    </row>
    <row r="3" spans="1:15">
      <c r="A3" s="193" t="s">
        <v>407</v>
      </c>
      <c r="B3" s="193"/>
      <c r="C3" s="191"/>
      <c r="D3" s="191"/>
    </row>
    <row r="4" spans="1:15">
      <c r="A4" s="193"/>
      <c r="B4" s="193"/>
      <c r="C4" s="191"/>
      <c r="D4" s="191"/>
    </row>
    <row r="5" spans="1:15">
      <c r="A5" s="193"/>
      <c r="B5" s="193"/>
      <c r="C5" s="191"/>
      <c r="D5" s="191"/>
    </row>
    <row r="6" spans="1:15">
      <c r="A6" s="193" t="s">
        <v>328</v>
      </c>
      <c r="B6" s="193"/>
      <c r="C6" s="191"/>
      <c r="D6" s="191"/>
    </row>
    <row r="7" spans="1:15">
      <c r="A7" s="193"/>
      <c r="B7" s="193"/>
      <c r="C7" s="191"/>
      <c r="D7" s="191"/>
    </row>
    <row r="8" spans="1:15" ht="15" customHeight="1">
      <c r="A8" s="194" t="s">
        <v>404</v>
      </c>
      <c r="B8" s="234" t="s">
        <v>430</v>
      </c>
      <c r="C8" s="234"/>
      <c r="D8" s="234"/>
    </row>
    <row r="9" spans="1:15">
      <c r="A9" s="195" t="s">
        <v>405</v>
      </c>
      <c r="B9" s="191" t="s">
        <v>447</v>
      </c>
      <c r="C9" s="191"/>
      <c r="D9" s="191"/>
    </row>
    <row r="10" spans="1:15">
      <c r="A10" s="195" t="s">
        <v>406</v>
      </c>
      <c r="B10" s="191" t="s">
        <v>448</v>
      </c>
      <c r="C10" s="191"/>
      <c r="D10" s="191"/>
    </row>
    <row r="11" spans="1:15" ht="43.5" customHeight="1">
      <c r="A11" s="196" t="s">
        <v>427</v>
      </c>
      <c r="B11" s="234" t="s">
        <v>449</v>
      </c>
      <c r="C11" s="235"/>
      <c r="D11" s="191"/>
    </row>
    <row r="12" spans="1:15" ht="40.5" customHeight="1">
      <c r="A12" s="236" t="s">
        <v>450</v>
      </c>
      <c r="B12" s="237"/>
      <c r="C12" s="237"/>
      <c r="D12" s="191"/>
    </row>
    <row r="13" spans="1:15">
      <c r="A13" s="195"/>
      <c r="B13" s="197"/>
      <c r="C13" s="195"/>
      <c r="D13" s="191"/>
    </row>
    <row r="14" spans="1:15">
      <c r="A14" s="193"/>
      <c r="B14" s="193"/>
      <c r="C14" s="191"/>
      <c r="D14" s="191"/>
      <c r="O14" s="211"/>
    </row>
    <row r="15" spans="1:15">
      <c r="A15" s="191"/>
      <c r="B15" s="191"/>
      <c r="C15" s="191"/>
      <c r="D15" s="191"/>
      <c r="O15" s="211"/>
    </row>
    <row r="16" spans="1:15">
      <c r="A16" s="198" t="s">
        <v>292</v>
      </c>
      <c r="B16" s="198"/>
      <c r="C16" s="199" t="s">
        <v>375</v>
      </c>
      <c r="D16" s="200" t="s">
        <v>329</v>
      </c>
      <c r="O16" s="211"/>
    </row>
    <row r="17" spans="1:15" ht="12.75" customHeight="1">
      <c r="A17" s="191"/>
      <c r="B17" s="191"/>
      <c r="C17" s="201"/>
      <c r="D17" s="202"/>
      <c r="O17" s="211"/>
    </row>
    <row r="18" spans="1:15">
      <c r="A18" s="191" t="s">
        <v>293</v>
      </c>
      <c r="B18" s="191"/>
      <c r="C18" s="213" t="str">
        <f>VLOOKUP(C16,'2019 Summary'!B306:C600,2,FALSE)</f>
        <v>N/A</v>
      </c>
      <c r="D18" s="203"/>
      <c r="O18" s="211"/>
    </row>
    <row r="19" spans="1:15" s="216" customFormat="1">
      <c r="A19" s="191"/>
      <c r="B19" s="191"/>
      <c r="C19" s="214"/>
      <c r="D19" s="203"/>
      <c r="O19" s="211"/>
    </row>
    <row r="20" spans="1:15" ht="27" customHeight="1">
      <c r="A20" s="234" t="s">
        <v>423</v>
      </c>
      <c r="B20" s="238"/>
      <c r="C20" s="215">
        <v>0</v>
      </c>
      <c r="D20" s="200" t="s">
        <v>429</v>
      </c>
    </row>
    <row r="21" spans="1:15">
      <c r="A21" s="191"/>
      <c r="B21" s="191"/>
      <c r="C21" s="201"/>
      <c r="D21" s="203"/>
    </row>
    <row r="22" spans="1:15" ht="30" customHeight="1">
      <c r="A22" s="234" t="s">
        <v>408</v>
      </c>
      <c r="B22" s="238"/>
      <c r="C22" s="205">
        <v>0</v>
      </c>
      <c r="D22" s="200" t="s">
        <v>428</v>
      </c>
    </row>
    <row r="23" spans="1:15">
      <c r="A23" s="191"/>
      <c r="B23" s="204"/>
      <c r="C23" s="206"/>
      <c r="D23" s="200"/>
    </row>
    <row r="24" spans="1:15">
      <c r="A24" s="191"/>
      <c r="B24" s="191"/>
      <c r="C24" s="201"/>
      <c r="D24" s="203"/>
    </row>
    <row r="25" spans="1:15" ht="30" customHeight="1">
      <c r="A25" s="241" t="s">
        <v>422</v>
      </c>
      <c r="B25" s="242"/>
      <c r="C25" s="243"/>
      <c r="D25" s="191"/>
    </row>
    <row r="26" spans="1:15">
      <c r="A26" s="207"/>
      <c r="B26" s="208"/>
      <c r="C26" s="209"/>
      <c r="D26" s="191"/>
    </row>
    <row r="27" spans="1:15" ht="30" customHeight="1">
      <c r="A27" s="244" t="s">
        <v>400</v>
      </c>
      <c r="B27" s="245"/>
      <c r="C27" s="246"/>
      <c r="D27" s="191"/>
    </row>
    <row r="28" spans="1:15">
      <c r="A28" s="207"/>
      <c r="B28" s="208"/>
      <c r="C28" s="209"/>
      <c r="D28" s="191"/>
    </row>
    <row r="29" spans="1:15" ht="45" customHeight="1">
      <c r="A29" s="247" t="s">
        <v>403</v>
      </c>
      <c r="B29" s="248"/>
      <c r="C29" s="249"/>
      <c r="D29" s="191"/>
    </row>
    <row r="30" spans="1:15">
      <c r="A30" s="191"/>
      <c r="B30" s="191"/>
      <c r="C30" s="191"/>
      <c r="D30" s="191"/>
    </row>
    <row r="31" spans="1:15">
      <c r="A31" s="191"/>
      <c r="B31" s="191"/>
      <c r="C31" s="191"/>
      <c r="D31" s="191"/>
    </row>
    <row r="32" spans="1:15">
      <c r="A32" s="191"/>
      <c r="B32" s="191"/>
      <c r="C32" s="191"/>
      <c r="D32" s="191"/>
    </row>
    <row r="33" spans="1:4">
      <c r="A33" s="191"/>
      <c r="B33" s="191"/>
      <c r="C33" s="191"/>
      <c r="D33" s="191"/>
    </row>
    <row r="34" spans="1:4">
      <c r="A34" s="191"/>
      <c r="B34" s="191"/>
      <c r="C34" s="191"/>
      <c r="D34" s="191"/>
    </row>
    <row r="35" spans="1:4">
      <c r="A35" s="191"/>
      <c r="B35" s="191"/>
      <c r="C35" s="191"/>
      <c r="D35" s="191"/>
    </row>
    <row r="36" spans="1:4">
      <c r="A36" s="191"/>
      <c r="B36" s="191"/>
      <c r="C36" s="191"/>
      <c r="D36" s="191"/>
    </row>
    <row r="37" spans="1:4">
      <c r="A37" s="191"/>
      <c r="B37" s="191"/>
      <c r="C37" s="191"/>
      <c r="D37" s="191"/>
    </row>
    <row r="38" spans="1:4">
      <c r="A38" s="191"/>
      <c r="B38" s="191"/>
      <c r="C38" s="191"/>
      <c r="D38" s="191"/>
    </row>
    <row r="39" spans="1:4" ht="15.75" customHeight="1">
      <c r="A39" s="191"/>
      <c r="B39" s="191"/>
      <c r="C39" s="191"/>
      <c r="D39" s="191"/>
    </row>
    <row r="40" spans="1:4" ht="12.75" customHeight="1">
      <c r="A40" s="191"/>
      <c r="B40" s="191"/>
      <c r="C40" s="191"/>
      <c r="D40" s="191"/>
    </row>
    <row r="41" spans="1:4">
      <c r="A41" s="239"/>
      <c r="B41" s="239"/>
      <c r="C41" s="239"/>
      <c r="D41" s="191"/>
    </row>
    <row r="42" spans="1:4">
      <c r="A42" s="239"/>
      <c r="B42" s="239"/>
      <c r="C42" s="239"/>
      <c r="D42" s="191"/>
    </row>
    <row r="43" spans="1:4">
      <c r="A43" s="240"/>
      <c r="B43" s="240"/>
      <c r="C43" s="240"/>
      <c r="D43" s="191"/>
    </row>
    <row r="44" spans="1:4">
      <c r="A44" s="210"/>
      <c r="B44" s="210"/>
    </row>
    <row r="47" spans="1:4">
      <c r="A47" s="211"/>
    </row>
    <row r="48" spans="1:4">
      <c r="A48" s="211"/>
    </row>
    <row r="49" spans="1:3">
      <c r="A49" s="211"/>
    </row>
    <row r="50" spans="1:3">
      <c r="A50" s="211"/>
    </row>
    <row r="52" spans="1:3">
      <c r="A52" s="212">
        <v>1</v>
      </c>
    </row>
    <row r="53" spans="1:3">
      <c r="A53" s="212">
        <v>2</v>
      </c>
    </row>
    <row r="60" spans="1:3">
      <c r="B60" s="211">
        <v>43281</v>
      </c>
      <c r="C60" s="192" t="s">
        <v>376</v>
      </c>
    </row>
    <row r="61" spans="1:3">
      <c r="B61" s="211">
        <v>43373</v>
      </c>
      <c r="C61" s="192" t="s">
        <v>424</v>
      </c>
    </row>
    <row r="62" spans="1:3">
      <c r="B62" s="211">
        <v>43465</v>
      </c>
      <c r="C62" s="192" t="s">
        <v>425</v>
      </c>
    </row>
    <row r="63" spans="1:3">
      <c r="B63" s="211">
        <v>43555</v>
      </c>
      <c r="C63" s="192" t="s">
        <v>426</v>
      </c>
    </row>
    <row r="64" spans="1:3">
      <c r="B64" s="211">
        <v>43646</v>
      </c>
      <c r="C64" s="192" t="s">
        <v>376</v>
      </c>
    </row>
  </sheetData>
  <mergeCells count="11">
    <mergeCell ref="A42:C42"/>
    <mergeCell ref="A43:C43"/>
    <mergeCell ref="A25:C25"/>
    <mergeCell ref="A27:C27"/>
    <mergeCell ref="A29:C29"/>
    <mergeCell ref="B8:D8"/>
    <mergeCell ref="B11:C11"/>
    <mergeCell ref="A12:C12"/>
    <mergeCell ref="A22:B22"/>
    <mergeCell ref="A41:C41"/>
    <mergeCell ref="A20:B20"/>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'2019 Summary'!$B$306:$B$600</xm:f>
          </x14:formula1>
          <xm:sqref>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03"/>
  <sheetViews>
    <sheetView zoomScaleNormal="100" workbookViewId="0"/>
  </sheetViews>
  <sheetFormatPr defaultRowHeight="12.75"/>
  <cols>
    <col min="1" max="1" width="15.28515625" style="51" customWidth="1"/>
    <col min="2" max="2" width="81.140625" style="51" customWidth="1"/>
    <col min="3" max="3" width="12.42578125" style="51" customWidth="1"/>
    <col min="4" max="4" width="13.85546875" style="51" customWidth="1"/>
    <col min="5" max="5" width="14.28515625" style="51" customWidth="1"/>
    <col min="6" max="6" width="20.42578125" style="51" customWidth="1"/>
    <col min="7" max="7" width="15.42578125" style="51" customWidth="1"/>
    <col min="8" max="8" width="13.42578125" style="51" customWidth="1"/>
    <col min="9" max="9" width="2.28515625" style="51" customWidth="1"/>
    <col min="10" max="10" width="18.28515625" style="51" customWidth="1"/>
    <col min="11" max="11" width="20" style="51" customWidth="1"/>
    <col min="12" max="12" width="19.7109375" style="51" customWidth="1"/>
    <col min="13" max="13" width="19.42578125" style="51" customWidth="1"/>
    <col min="14" max="14" width="2.140625" style="51" customWidth="1"/>
    <col min="15" max="15" width="18.28515625" style="51" customWidth="1"/>
    <col min="16" max="16" width="20" style="51" customWidth="1"/>
    <col min="17" max="17" width="16.7109375" style="51" customWidth="1"/>
    <col min="18" max="18" width="19.42578125" style="51" customWidth="1"/>
    <col min="19" max="19" width="2.5703125" style="51" customWidth="1"/>
    <col min="20" max="20" width="18.85546875" style="51" customWidth="1"/>
    <col min="21" max="21" width="22.42578125" style="51" customWidth="1"/>
    <col min="22" max="22" width="14.28515625" style="51" bestFit="1" customWidth="1"/>
    <col min="23" max="16384" width="9.140625" style="51"/>
  </cols>
  <sheetData>
    <row r="1" spans="1:22" ht="16.5" customHeight="1">
      <c r="B1" s="53" t="s">
        <v>339</v>
      </c>
      <c r="C1" s="54" t="str">
        <f>Info!C18</f>
        <v>N/A</v>
      </c>
      <c r="D1" s="55"/>
      <c r="E1" s="55"/>
    </row>
    <row r="2" spans="1:22">
      <c r="A2" s="53" t="s">
        <v>323</v>
      </c>
      <c r="B2" s="51" t="s">
        <v>347</v>
      </c>
    </row>
    <row r="3" spans="1:22">
      <c r="A3" s="53" t="s">
        <v>323</v>
      </c>
      <c r="B3" s="51" t="s">
        <v>411</v>
      </c>
    </row>
    <row r="4" spans="1:22" ht="12" hidden="1" customHeight="1">
      <c r="B4" s="51">
        <v>2</v>
      </c>
      <c r="C4" s="51">
        <v>3</v>
      </c>
      <c r="D4" s="51">
        <v>4</v>
      </c>
      <c r="F4" s="51">
        <v>5</v>
      </c>
      <c r="G4" s="51">
        <v>6</v>
      </c>
      <c r="H4" s="51">
        <v>7</v>
      </c>
      <c r="I4" s="51">
        <v>8</v>
      </c>
      <c r="J4" s="51">
        <v>9</v>
      </c>
      <c r="K4" s="51">
        <v>10</v>
      </c>
      <c r="L4" s="51">
        <v>11</v>
      </c>
      <c r="M4" s="51">
        <v>12</v>
      </c>
      <c r="N4" s="51">
        <v>13</v>
      </c>
      <c r="O4" s="51">
        <v>14</v>
      </c>
      <c r="P4" s="51">
        <v>15</v>
      </c>
      <c r="Q4" s="51">
        <v>16</v>
      </c>
      <c r="R4" s="51">
        <v>17</v>
      </c>
      <c r="S4" s="51">
        <v>18</v>
      </c>
      <c r="T4" s="51">
        <v>19</v>
      </c>
      <c r="U4" s="51">
        <v>20</v>
      </c>
      <c r="V4" s="51">
        <v>21</v>
      </c>
    </row>
    <row r="5" spans="1:22">
      <c r="F5" s="56"/>
      <c r="G5" s="56"/>
      <c r="J5" s="57" t="s">
        <v>274</v>
      </c>
      <c r="K5" s="57"/>
      <c r="L5" s="57"/>
      <c r="M5" s="57"/>
      <c r="O5" s="57" t="s">
        <v>275</v>
      </c>
      <c r="P5" s="57"/>
      <c r="Q5" s="57"/>
      <c r="R5" s="57"/>
      <c r="T5" s="57" t="s">
        <v>276</v>
      </c>
      <c r="U5" s="57"/>
      <c r="V5" s="57"/>
    </row>
    <row r="6" spans="1:22" ht="89.25">
      <c r="A6" s="58" t="s">
        <v>272</v>
      </c>
      <c r="B6" s="58" t="s">
        <v>273</v>
      </c>
      <c r="C6" s="58" t="s">
        <v>317</v>
      </c>
      <c r="D6" s="58" t="s">
        <v>318</v>
      </c>
      <c r="E6" s="58" t="s">
        <v>326</v>
      </c>
      <c r="F6" s="58" t="s">
        <v>377</v>
      </c>
      <c r="G6" s="58" t="s">
        <v>388</v>
      </c>
      <c r="H6" s="58" t="s">
        <v>380</v>
      </c>
      <c r="I6" s="58"/>
      <c r="J6" s="58" t="s">
        <v>277</v>
      </c>
      <c r="K6" s="58" t="s">
        <v>278</v>
      </c>
      <c r="L6" s="58" t="s">
        <v>279</v>
      </c>
      <c r="M6" s="58" t="s">
        <v>280</v>
      </c>
      <c r="N6" s="58"/>
      <c r="O6" s="58" t="s">
        <v>277</v>
      </c>
      <c r="P6" s="58" t="s">
        <v>278</v>
      </c>
      <c r="Q6" s="58" t="s">
        <v>279</v>
      </c>
      <c r="R6" s="58" t="s">
        <v>280</v>
      </c>
      <c r="S6" s="58"/>
      <c r="T6" s="58" t="s">
        <v>281</v>
      </c>
      <c r="U6" s="58" t="s">
        <v>282</v>
      </c>
      <c r="V6" s="58" t="s">
        <v>340</v>
      </c>
    </row>
    <row r="7" spans="1:22">
      <c r="A7" s="58"/>
      <c r="B7" s="58"/>
      <c r="C7" s="58"/>
      <c r="D7" s="58"/>
      <c r="E7" s="58"/>
      <c r="F7" s="58"/>
      <c r="G7" s="58"/>
      <c r="H7" s="58"/>
      <c r="I7" s="58"/>
      <c r="J7" s="58"/>
      <c r="K7" s="58"/>
      <c r="L7" s="58"/>
      <c r="M7" s="58"/>
      <c r="N7" s="58"/>
      <c r="O7" s="58"/>
      <c r="P7" s="58"/>
      <c r="Q7" s="58"/>
      <c r="R7" s="58"/>
      <c r="S7" s="58"/>
      <c r="T7" s="58"/>
      <c r="U7" s="58"/>
      <c r="V7" s="58"/>
    </row>
    <row r="8" spans="1:22">
      <c r="A8" s="59" t="s">
        <v>322</v>
      </c>
      <c r="B8" s="59"/>
      <c r="C8" s="59"/>
      <c r="D8" s="59"/>
      <c r="E8" s="59"/>
      <c r="F8" s="59"/>
      <c r="G8" s="59"/>
      <c r="H8" s="59"/>
      <c r="I8" s="59"/>
      <c r="J8" s="59"/>
      <c r="K8" s="59"/>
      <c r="L8" s="59"/>
      <c r="M8" s="59"/>
      <c r="N8" s="59"/>
      <c r="O8" s="59"/>
      <c r="P8" s="59"/>
      <c r="Q8" s="59"/>
      <c r="R8" s="59"/>
      <c r="S8" s="59"/>
      <c r="T8" s="59"/>
      <c r="U8" s="59"/>
      <c r="V8" s="59"/>
    </row>
    <row r="9" spans="1:22">
      <c r="A9" s="60" t="str">
        <f>'JE Template'!C1</f>
        <v>N/A</v>
      </c>
      <c r="B9" s="60" t="str">
        <f>VLOOKUP($A$9,'2019 Summary'!$A:$T,2,FALSE)</f>
        <v>NO AGENCY CHOSEN</v>
      </c>
      <c r="C9" s="61">
        <f>VLOOKUP($A9,'2019 Summary'!$A:$T,3,FALSE)</f>
        <v>0</v>
      </c>
      <c r="D9" s="61">
        <f>VLOOKUP($A9,'2019 Summary'!$A:$T,4,FALSE)</f>
        <v>0</v>
      </c>
      <c r="E9" s="61">
        <f>C9-D9</f>
        <v>0</v>
      </c>
      <c r="F9" s="62">
        <f>VLOOKUP(A9,'DIPNC Contributions 2018'!A:C,3, FALSE)</f>
        <v>0</v>
      </c>
      <c r="G9" s="62">
        <f>ROUND(-VLOOKUP(A9,'2019 Summary'!A:E,5,FALSE),0)</f>
        <v>0</v>
      </c>
      <c r="H9" s="62">
        <f>ROUND(-VLOOKUP($A9,'2019 Summary'!A:T,6,FALSE),0)</f>
        <v>0</v>
      </c>
      <c r="I9" s="60"/>
      <c r="J9" s="62">
        <f>VLOOKUP($A9,'2019 Summary'!$A:$T,8,FALSE)</f>
        <v>0</v>
      </c>
      <c r="K9" s="62">
        <f>VLOOKUP($A9,'2019 Summary'!$A:$T,9,FALSE)</f>
        <v>0</v>
      </c>
      <c r="L9" s="62">
        <f>VLOOKUP($A9,'2019 Summary'!$A:$T,10,FALSE)</f>
        <v>0</v>
      </c>
      <c r="M9" s="62">
        <f>VLOOKUP($A9,'2019 Summary'!$A:$T,11,FALSE)</f>
        <v>0</v>
      </c>
      <c r="N9" s="60"/>
      <c r="O9" s="62">
        <f>VLOOKUP($A9,'2019 Summary'!$A:$T,13,FALSE)</f>
        <v>0</v>
      </c>
      <c r="P9" s="62">
        <f>VLOOKUP($A9,'2019 Summary'!$A:$T,14,FALSE)</f>
        <v>0</v>
      </c>
      <c r="Q9" s="62">
        <f>VLOOKUP($A9,'2019 Summary'!$A:$T,15,FALSE)</f>
        <v>0</v>
      </c>
      <c r="R9" s="62">
        <f>VLOOKUP($A9,'2019 Summary'!$A:$T,16,FALSE)</f>
        <v>0</v>
      </c>
      <c r="S9" s="62"/>
      <c r="T9" s="62">
        <f>VLOOKUP($A9,'2019 Summary'!$A:$T,18,FALSE)</f>
        <v>0</v>
      </c>
      <c r="U9" s="62">
        <f>VLOOKUP($A9,'2019 Summary'!$A:$T,19,FALSE)</f>
        <v>0</v>
      </c>
      <c r="V9" s="62">
        <f>VLOOKUP($A9,'2019 Summary'!$A:$T,20,FALSE)</f>
        <v>0</v>
      </c>
    </row>
    <row r="10" spans="1:22">
      <c r="A10" s="60"/>
      <c r="B10" s="60"/>
      <c r="C10" s="60"/>
      <c r="D10" s="60"/>
      <c r="E10" s="60"/>
      <c r="F10" s="60"/>
      <c r="G10" s="60"/>
      <c r="H10" s="60"/>
      <c r="I10" s="60"/>
      <c r="J10" s="60"/>
      <c r="K10" s="60"/>
      <c r="L10" s="60"/>
      <c r="M10" s="60"/>
      <c r="N10" s="60"/>
      <c r="O10" s="60"/>
      <c r="P10" s="60"/>
      <c r="Q10" s="60"/>
      <c r="R10" s="60"/>
      <c r="S10" s="60"/>
      <c r="T10" s="60"/>
      <c r="U10" s="60"/>
      <c r="V10" s="60"/>
    </row>
    <row r="11" spans="1:22">
      <c r="A11" s="63"/>
      <c r="B11" s="60" t="s">
        <v>412</v>
      </c>
      <c r="C11" s="60"/>
      <c r="D11" s="60"/>
      <c r="E11" s="60"/>
      <c r="F11" s="62">
        <f>'DIPNC Contributions 2018'!C295</f>
        <v>23383105.070000015</v>
      </c>
      <c r="G11" s="62">
        <f>-'2019 Summary'!E304</f>
        <v>61119999.99999997</v>
      </c>
      <c r="H11" s="62">
        <f>-'2019 Summary'!F304</f>
        <v>30376010</v>
      </c>
      <c r="I11" s="62"/>
      <c r="J11" s="62">
        <f>'2019 Summary'!H304</f>
        <v>52987997</v>
      </c>
      <c r="K11" s="62">
        <f>'2019 Summary'!I304</f>
        <v>23657004</v>
      </c>
      <c r="L11" s="62">
        <f>'2019 Summary'!J304</f>
        <v>5736007</v>
      </c>
      <c r="M11" s="62">
        <f>'2019 Summary'!K304</f>
        <v>2311160</v>
      </c>
      <c r="N11" s="62"/>
      <c r="O11" s="62">
        <f>'2019 Summary'!M304</f>
        <v>0</v>
      </c>
      <c r="P11" s="62">
        <f>'2019 Summary'!N304</f>
        <v>0</v>
      </c>
      <c r="Q11" s="62">
        <f>'2019 Summary'!O304</f>
        <v>0</v>
      </c>
      <c r="R11" s="62">
        <f>'2019 Summary'!P304</f>
        <v>2310732</v>
      </c>
      <c r="S11" s="62"/>
      <c r="T11" s="62">
        <f>'2019 Summary'!R304</f>
        <v>1901001</v>
      </c>
      <c r="U11" s="62">
        <f>'2019 Summary'!S304</f>
        <v>211</v>
      </c>
      <c r="V11" s="62">
        <f>'2019 Summary'!T304</f>
        <v>1901212</v>
      </c>
    </row>
    <row r="12" spans="1:22">
      <c r="A12" s="58"/>
      <c r="B12" s="58"/>
      <c r="C12" s="58"/>
      <c r="D12" s="58"/>
      <c r="E12" s="58"/>
      <c r="F12" s="58"/>
      <c r="G12" s="58"/>
      <c r="H12" s="58"/>
      <c r="I12" s="58"/>
      <c r="J12" s="58"/>
      <c r="K12" s="58"/>
      <c r="L12" s="58"/>
      <c r="M12" s="58"/>
      <c r="N12" s="58"/>
      <c r="O12" s="58"/>
      <c r="P12" s="58"/>
      <c r="Q12" s="58"/>
      <c r="R12" s="58"/>
      <c r="S12" s="58"/>
      <c r="T12" s="58"/>
      <c r="U12" s="58"/>
      <c r="V12" s="58"/>
    </row>
    <row r="13" spans="1:22" s="68" customFormat="1" ht="15" customHeight="1">
      <c r="A13" s="64" t="s">
        <v>420</v>
      </c>
      <c r="B13" s="65"/>
      <c r="C13" s="65"/>
      <c r="D13" s="65"/>
      <c r="E13" s="65"/>
      <c r="F13" s="66"/>
      <c r="G13" s="67"/>
      <c r="H13" s="66"/>
      <c r="I13" s="65"/>
      <c r="J13" s="66"/>
      <c r="K13" s="66"/>
      <c r="L13" s="66"/>
      <c r="M13" s="66"/>
      <c r="N13" s="65"/>
      <c r="O13" s="66"/>
      <c r="P13" s="66"/>
      <c r="Q13" s="66"/>
      <c r="R13" s="66"/>
      <c r="S13" s="65"/>
      <c r="T13" s="66"/>
      <c r="U13" s="66"/>
      <c r="V13" s="66"/>
    </row>
    <row r="14" spans="1:22" s="68" customFormat="1" ht="15" customHeight="1">
      <c r="A14" s="69" t="str">
        <f>C1</f>
        <v>N/A</v>
      </c>
      <c r="B14" s="65" t="str">
        <f>VLOOKUP($A14,'2018 Summary'!$A:$T,2,FALSE)</f>
        <v>NO AGENCY CHOSEN</v>
      </c>
      <c r="C14" s="70">
        <f>VLOOKUP($A14,'2018 Summary'!$A:$T,3,FALSE)</f>
        <v>0</v>
      </c>
      <c r="D14" s="70">
        <f>VLOOKUP($A14,'2018 Summary'!$A:$T,4,FALSE)</f>
        <v>0</v>
      </c>
      <c r="E14" s="70">
        <f>C14-D14</f>
        <v>0</v>
      </c>
      <c r="F14" s="66">
        <f>VLOOKUP(A14,'DIPNC Contributions 2017'!A:C,3,FALSE)</f>
        <v>0</v>
      </c>
      <c r="G14" s="66">
        <f>-VLOOKUP($A14,'2018 Summary'!$A:$T,5,FALSE)</f>
        <v>0</v>
      </c>
      <c r="H14" s="66">
        <f>-VLOOKUP($A14,'2018 Summary'!$A:$T,6,FALSE)</f>
        <v>0</v>
      </c>
      <c r="I14" s="65"/>
      <c r="J14" s="66">
        <f>VLOOKUP($A14,'2018 Summary'!$A:$T,8,FALSE)</f>
        <v>0</v>
      </c>
      <c r="K14" s="66">
        <f>VLOOKUP($A14,'2018 Summary'!$A:$T,9,FALSE)</f>
        <v>0</v>
      </c>
      <c r="L14" s="66">
        <f>VLOOKUP($A14,'2018 Summary'!$A:$T,10,FALSE)</f>
        <v>0</v>
      </c>
      <c r="M14" s="66">
        <f>VLOOKUP($A14,'2018 Summary'!$A:$T,11,FALSE)</f>
        <v>0</v>
      </c>
      <c r="N14" s="65"/>
      <c r="O14" s="66">
        <f>VLOOKUP($A14,'2018 Summary'!$A:$T,13,FALSE)</f>
        <v>0</v>
      </c>
      <c r="P14" s="66">
        <f>VLOOKUP($A14,'2018 Summary'!$A:$T,14,FALSE)</f>
        <v>0</v>
      </c>
      <c r="Q14" s="66">
        <f>VLOOKUP($A14,'2018 Summary'!$A:$T,15,FALSE)</f>
        <v>0</v>
      </c>
      <c r="R14" s="66">
        <f>VLOOKUP($A14,'2018 Summary'!$A:$T,16,FALSE)</f>
        <v>0</v>
      </c>
      <c r="S14" s="65"/>
      <c r="T14" s="66">
        <f>VLOOKUP($A14,'2018 Summary'!$A:$T,18,FALSE)</f>
        <v>0</v>
      </c>
      <c r="U14" s="66">
        <f>VLOOKUP($A14,'2018 Summary'!$A:$T,19,FALSE)</f>
        <v>0</v>
      </c>
      <c r="V14" s="66">
        <f>VLOOKUP($A14,'2018 Summary'!$A:$T,20,FALSE)</f>
        <v>0</v>
      </c>
    </row>
    <row r="15" spans="1:22" s="68" customFormat="1" ht="15" customHeight="1">
      <c r="A15" s="69"/>
      <c r="B15" s="65"/>
      <c r="C15" s="65"/>
      <c r="D15" s="65"/>
      <c r="E15" s="65"/>
      <c r="F15" s="66"/>
      <c r="G15" s="67"/>
      <c r="H15" s="66"/>
      <c r="I15" s="65"/>
      <c r="J15" s="66"/>
      <c r="K15" s="66"/>
      <c r="L15" s="66"/>
      <c r="M15" s="66"/>
      <c r="N15" s="65"/>
      <c r="O15" s="66"/>
      <c r="P15" s="66"/>
      <c r="Q15" s="66"/>
      <c r="R15" s="66"/>
      <c r="S15" s="65"/>
      <c r="T15" s="66"/>
      <c r="U15" s="66"/>
      <c r="V15" s="66"/>
    </row>
    <row r="16" spans="1:22" s="68" customFormat="1" ht="15" customHeight="1">
      <c r="A16" s="64"/>
      <c r="B16" s="65" t="s">
        <v>418</v>
      </c>
      <c r="C16" s="65"/>
      <c r="D16" s="65"/>
      <c r="E16" s="65"/>
      <c r="F16" s="66">
        <v>61650936.440000005</v>
      </c>
      <c r="G16" s="67">
        <v>62100000.000000037</v>
      </c>
      <c r="H16" s="66">
        <v>61119999.99999997</v>
      </c>
      <c r="I16" s="65"/>
      <c r="J16" s="66">
        <v>16757999.999999994</v>
      </c>
      <c r="K16" s="66">
        <v>13396999.999999991</v>
      </c>
      <c r="L16" s="66">
        <v>0</v>
      </c>
      <c r="M16" s="66">
        <v>1710444.0915000006</v>
      </c>
      <c r="N16" s="65"/>
      <c r="O16" s="66">
        <v>0</v>
      </c>
      <c r="P16" s="66">
        <v>0</v>
      </c>
      <c r="Q16" s="66">
        <v>0</v>
      </c>
      <c r="R16" s="66">
        <v>1710077.9264999996</v>
      </c>
      <c r="S16" s="65"/>
      <c r="T16" s="66">
        <v>32472999.999999996</v>
      </c>
      <c r="U16" s="66">
        <v>122.0550000004032</v>
      </c>
      <c r="V16" s="66">
        <v>32473122.055000011</v>
      </c>
    </row>
    <row r="17" spans="1:22" s="68" customFormat="1" ht="15" customHeight="1">
      <c r="F17" s="71"/>
      <c r="G17" s="72"/>
      <c r="H17" s="71"/>
      <c r="J17" s="71"/>
      <c r="K17" s="71"/>
      <c r="L17" s="71"/>
      <c r="M17" s="71"/>
      <c r="O17" s="71"/>
      <c r="P17" s="71"/>
      <c r="Q17" s="71"/>
      <c r="R17" s="71"/>
      <c r="T17" s="71"/>
      <c r="U17" s="71"/>
      <c r="V17" s="71"/>
    </row>
    <row r="18" spans="1:22" ht="15" customHeight="1">
      <c r="A18" s="73" t="s">
        <v>421</v>
      </c>
      <c r="B18" s="74"/>
      <c r="C18" s="74"/>
      <c r="D18" s="74"/>
      <c r="E18" s="74"/>
      <c r="F18" s="75"/>
      <c r="G18" s="76"/>
      <c r="H18" s="75">
        <f>H9-H14</f>
        <v>0</v>
      </c>
      <c r="I18" s="74"/>
      <c r="J18" s="75">
        <f>J9-J14</f>
        <v>0</v>
      </c>
      <c r="K18" s="75">
        <f>K9-K14</f>
        <v>0</v>
      </c>
      <c r="L18" s="75">
        <f>L9-L14</f>
        <v>0</v>
      </c>
      <c r="M18" s="75">
        <f>M9-M14</f>
        <v>0</v>
      </c>
      <c r="N18" s="74"/>
      <c r="O18" s="75">
        <f>O9-O14</f>
        <v>0</v>
      </c>
      <c r="P18" s="75">
        <f>P9-P14</f>
        <v>0</v>
      </c>
      <c r="Q18" s="75">
        <f>Q9-Q14</f>
        <v>0</v>
      </c>
      <c r="R18" s="77">
        <f>R9-R14</f>
        <v>0</v>
      </c>
      <c r="T18" s="78"/>
      <c r="U18" s="78"/>
      <c r="V18" s="78"/>
    </row>
    <row r="19" spans="1:22" ht="15" customHeight="1">
      <c r="G19" s="79"/>
      <c r="H19" s="80"/>
      <c r="J19" s="81"/>
      <c r="K19" s="81"/>
      <c r="L19" s="81"/>
      <c r="M19" s="81"/>
      <c r="N19" s="81"/>
      <c r="O19" s="81"/>
      <c r="P19" s="81"/>
      <c r="Q19" s="81"/>
    </row>
    <row r="20" spans="1:22">
      <c r="A20" s="82" t="s">
        <v>364</v>
      </c>
      <c r="B20" s="83"/>
      <c r="C20" s="83"/>
      <c r="D20" s="83"/>
      <c r="E20" s="84" t="s">
        <v>365</v>
      </c>
      <c r="F20" s="85" t="s">
        <v>366</v>
      </c>
      <c r="G20" s="86"/>
      <c r="H20" s="87"/>
      <c r="I20" s="68"/>
      <c r="J20" s="54"/>
      <c r="K20" s="79"/>
      <c r="L20" s="79"/>
      <c r="M20" s="218"/>
      <c r="N20" s="68"/>
      <c r="O20" s="68"/>
      <c r="P20" s="68"/>
      <c r="Q20" s="68"/>
      <c r="R20" s="88"/>
      <c r="S20" s="68"/>
      <c r="T20" s="68"/>
    </row>
    <row r="21" spans="1:22">
      <c r="A21" s="89" t="s">
        <v>367</v>
      </c>
      <c r="B21" s="90"/>
      <c r="C21" s="90"/>
      <c r="D21" s="91"/>
      <c r="E21" s="221">
        <f>IF(J18&gt;0,J18,0)</f>
        <v>0</v>
      </c>
      <c r="F21" s="93">
        <f>IF(J18&lt;0,-J18,0)</f>
        <v>0</v>
      </c>
      <c r="G21" s="86"/>
      <c r="H21" s="52"/>
      <c r="I21" s="68"/>
      <c r="J21" s="79"/>
      <c r="K21" s="218"/>
      <c r="L21" s="79"/>
      <c r="M21" s="79"/>
      <c r="N21" s="68"/>
      <c r="O21" s="68"/>
      <c r="P21" s="68"/>
      <c r="Q21" s="68"/>
      <c r="R21" s="68"/>
      <c r="S21" s="68"/>
      <c r="T21" s="68"/>
    </row>
    <row r="22" spans="1:22">
      <c r="A22" s="89" t="s">
        <v>368</v>
      </c>
      <c r="B22" s="94"/>
      <c r="C22" s="90"/>
      <c r="D22" s="92"/>
      <c r="E22" s="221">
        <f>IF(L18&gt;0,L18,0)</f>
        <v>0</v>
      </c>
      <c r="F22" s="93">
        <f>IF(K18&lt;0,-K18,0)</f>
        <v>0</v>
      </c>
      <c r="G22" s="95"/>
      <c r="I22" s="68"/>
      <c r="J22" s="79"/>
      <c r="K22" s="217"/>
      <c r="L22" s="79"/>
      <c r="M22" s="79"/>
      <c r="N22" s="68"/>
      <c r="O22" s="68"/>
      <c r="P22" s="68"/>
      <c r="Q22" s="68"/>
      <c r="R22" s="68"/>
      <c r="S22" s="68"/>
      <c r="T22" s="68"/>
    </row>
    <row r="23" spans="1:22">
      <c r="A23" s="89" t="s">
        <v>390</v>
      </c>
      <c r="B23" s="94"/>
      <c r="C23" s="90"/>
      <c r="D23" s="92"/>
      <c r="E23" s="222">
        <f>IF(K18&gt;0,K18,0)</f>
        <v>0</v>
      </c>
      <c r="F23" s="93">
        <f>IF(L18&lt;0,-L18,0)</f>
        <v>0</v>
      </c>
      <c r="G23" s="95"/>
      <c r="I23" s="68"/>
      <c r="J23" s="79"/>
      <c r="K23" s="218"/>
      <c r="L23" s="218"/>
      <c r="M23" s="79"/>
      <c r="N23" s="68"/>
      <c r="O23" s="68"/>
      <c r="P23" s="68"/>
      <c r="Q23" s="68"/>
      <c r="R23" s="68"/>
      <c r="S23" s="68"/>
      <c r="T23" s="68"/>
    </row>
    <row r="24" spans="1:22">
      <c r="A24" s="89" t="s">
        <v>369</v>
      </c>
      <c r="B24" s="94"/>
      <c r="C24" s="90"/>
      <c r="D24" s="92"/>
      <c r="E24" s="221">
        <f>IF(M18&gt;0,M18,0)</f>
        <v>0</v>
      </c>
      <c r="F24" s="93">
        <f>IF(M18&lt;0,-M18,0)</f>
        <v>0</v>
      </c>
      <c r="G24" s="71"/>
      <c r="I24" s="68"/>
      <c r="J24" s="79"/>
      <c r="K24" s="218"/>
      <c r="L24" s="79"/>
      <c r="M24" s="79"/>
      <c r="N24" s="68"/>
      <c r="O24" s="68"/>
      <c r="P24" s="68"/>
      <c r="Q24" s="68"/>
      <c r="R24" s="68"/>
      <c r="S24" s="68"/>
      <c r="T24" s="68"/>
    </row>
    <row r="25" spans="1:22">
      <c r="A25" s="89" t="s">
        <v>370</v>
      </c>
      <c r="B25" s="94"/>
      <c r="C25" s="90"/>
      <c r="D25" s="92"/>
      <c r="E25" s="221">
        <f>IF(O18&lt;0,-O18,0)</f>
        <v>0</v>
      </c>
      <c r="F25" s="93">
        <f>IF(O18&gt;0,O18,0)</f>
        <v>0</v>
      </c>
      <c r="G25" s="95"/>
      <c r="I25" s="68"/>
      <c r="J25" s="79"/>
      <c r="K25" s="217"/>
      <c r="L25" s="217"/>
      <c r="M25" s="79"/>
      <c r="N25" s="68"/>
      <c r="O25" s="68"/>
      <c r="P25" s="68"/>
      <c r="Q25" s="68"/>
      <c r="R25" s="68"/>
      <c r="S25" s="68"/>
      <c r="T25" s="68"/>
    </row>
    <row r="26" spans="1:22">
      <c r="A26" s="89" t="s">
        <v>371</v>
      </c>
      <c r="B26" s="94"/>
      <c r="C26" s="90"/>
      <c r="D26" s="92"/>
      <c r="E26" s="221">
        <f>IF(Q18&lt;0,-Q18,0)</f>
        <v>0</v>
      </c>
      <c r="F26" s="93">
        <f>IF(Q9&gt;0,Q9,0)</f>
        <v>0</v>
      </c>
      <c r="G26" s="81"/>
      <c r="I26" s="68"/>
      <c r="J26" s="79"/>
      <c r="K26" s="218"/>
      <c r="L26" s="79"/>
      <c r="M26" s="79"/>
      <c r="N26" s="68"/>
      <c r="O26" s="68"/>
      <c r="P26" s="68"/>
      <c r="Q26" s="68"/>
      <c r="R26" s="68"/>
      <c r="S26" s="68"/>
      <c r="T26" s="68"/>
    </row>
    <row r="27" spans="1:22">
      <c r="A27" s="89" t="s">
        <v>391</v>
      </c>
      <c r="B27" s="96"/>
      <c r="C27" s="96"/>
      <c r="D27" s="97"/>
      <c r="E27" s="221">
        <f>IF(P18&lt;0,-P18,0)</f>
        <v>0</v>
      </c>
      <c r="F27" s="93">
        <f>IF(P18&gt;0,P18,0)</f>
        <v>0</v>
      </c>
      <c r="G27" s="81"/>
      <c r="I27" s="68"/>
      <c r="J27" s="79"/>
      <c r="K27" s="233"/>
      <c r="L27" s="79"/>
      <c r="M27" s="79"/>
      <c r="N27" s="68"/>
      <c r="O27" s="68"/>
      <c r="P27" s="68"/>
      <c r="Q27" s="68"/>
      <c r="R27" s="68"/>
      <c r="S27" s="68"/>
      <c r="T27" s="68"/>
    </row>
    <row r="28" spans="1:22">
      <c r="A28" s="89" t="s">
        <v>372</v>
      </c>
      <c r="B28" s="98"/>
      <c r="C28" s="98"/>
      <c r="D28" s="99"/>
      <c r="E28" s="221">
        <f>IF(R18&lt;0,-R18,0)</f>
        <v>0</v>
      </c>
      <c r="F28" s="93">
        <f>IF(R18&gt;0,R18,0)</f>
        <v>0</v>
      </c>
      <c r="G28" s="81"/>
      <c r="I28" s="68"/>
      <c r="J28" s="79"/>
      <c r="K28" s="79"/>
      <c r="L28" s="79"/>
      <c r="M28" s="79"/>
      <c r="N28" s="68"/>
      <c r="O28" s="68"/>
      <c r="P28" s="68"/>
      <c r="Q28" s="68"/>
      <c r="R28" s="68"/>
      <c r="S28" s="68"/>
      <c r="T28" s="68"/>
    </row>
    <row r="29" spans="1:22">
      <c r="A29" s="89" t="s">
        <v>373</v>
      </c>
      <c r="B29" s="98"/>
      <c r="C29" s="98"/>
      <c r="D29" s="99"/>
      <c r="E29" s="221">
        <f>Info!C22</f>
        <v>0</v>
      </c>
      <c r="F29" s="93">
        <f>Info!C20</f>
        <v>0</v>
      </c>
      <c r="G29" s="81"/>
      <c r="I29" s="68"/>
      <c r="J29" s="79"/>
      <c r="K29" s="79"/>
      <c r="L29" s="79"/>
      <c r="M29" s="79"/>
      <c r="N29" s="68"/>
      <c r="O29" s="68"/>
      <c r="P29" s="68"/>
      <c r="Q29" s="68"/>
      <c r="R29" s="68"/>
      <c r="S29" s="68"/>
      <c r="T29" s="68"/>
    </row>
    <row r="30" spans="1:22">
      <c r="A30" s="89" t="s">
        <v>392</v>
      </c>
      <c r="B30" s="98"/>
      <c r="C30" s="98"/>
      <c r="D30" s="99"/>
      <c r="E30" s="221"/>
      <c r="F30" s="93">
        <f>Info!C22</f>
        <v>0</v>
      </c>
      <c r="G30" s="81"/>
      <c r="I30" s="68"/>
      <c r="J30" s="68"/>
      <c r="K30" s="68"/>
      <c r="L30" s="68"/>
      <c r="M30" s="68"/>
      <c r="N30" s="68"/>
      <c r="O30" s="68"/>
      <c r="P30" s="68"/>
      <c r="Q30" s="68"/>
      <c r="R30" s="68"/>
      <c r="S30" s="68"/>
      <c r="T30" s="68"/>
    </row>
    <row r="31" spans="1:22" hidden="1">
      <c r="A31" s="89" t="s">
        <v>393</v>
      </c>
      <c r="B31" s="98"/>
      <c r="C31" s="98"/>
      <c r="D31" s="99"/>
      <c r="E31" s="221">
        <f>IF(V9&gt;0,V9,0)</f>
        <v>0</v>
      </c>
      <c r="F31" s="93">
        <f>IF(V$9&lt;0,-V$9,0)</f>
        <v>0</v>
      </c>
      <c r="G31" s="219"/>
      <c r="I31" s="68"/>
      <c r="J31" s="68"/>
      <c r="K31" s="68"/>
      <c r="L31" s="68"/>
      <c r="M31" s="68"/>
      <c r="N31" s="68"/>
      <c r="O31" s="68"/>
      <c r="P31" s="68"/>
      <c r="Q31" s="68"/>
      <c r="R31" s="68"/>
      <c r="S31" s="68"/>
      <c r="T31" s="68"/>
    </row>
    <row r="32" spans="1:22" hidden="1">
      <c r="A32" s="89" t="s">
        <v>394</v>
      </c>
      <c r="B32" s="98"/>
      <c r="C32" s="98"/>
      <c r="D32" s="99"/>
      <c r="E32" s="221">
        <f>IF(Info!C20&gt;'JE Template'!F9,Info!C20-F9,0)</f>
        <v>0</v>
      </c>
      <c r="F32" s="93">
        <f>IF(Info!C20&lt;'JE Template'!F9,F9-Info!C20,0)</f>
        <v>0</v>
      </c>
      <c r="G32" s="219"/>
      <c r="I32" s="68"/>
      <c r="J32" s="68"/>
      <c r="K32" s="68"/>
      <c r="L32" s="68"/>
      <c r="M32" s="68"/>
      <c r="N32" s="68"/>
      <c r="O32" s="68"/>
      <c r="P32" s="68"/>
      <c r="Q32" s="68"/>
      <c r="R32" s="68"/>
      <c r="S32" s="68"/>
      <c r="T32" s="68"/>
    </row>
    <row r="33" spans="1:20">
      <c r="A33" s="89" t="s">
        <v>395</v>
      </c>
      <c r="B33" s="98"/>
      <c r="C33" s="98"/>
      <c r="D33" s="99"/>
      <c r="E33" s="221">
        <f>IF(SUM(E31:E32)&gt;SUM(F31:F32),SUM(E31:E32)-SUM(F31:F32),0)</f>
        <v>0</v>
      </c>
      <c r="F33" s="93">
        <f>IF(SUM(F31:F32)&gt;SUM(E31:E32),SUM(F31:F32)-SUM(E31:E32),0)</f>
        <v>0</v>
      </c>
      <c r="G33" s="81"/>
      <c r="I33" s="68"/>
      <c r="J33" s="68"/>
      <c r="K33" s="68"/>
      <c r="L33" s="68"/>
      <c r="M33" s="68"/>
      <c r="N33" s="68"/>
      <c r="O33" s="68"/>
      <c r="P33" s="68"/>
      <c r="Q33" s="68"/>
      <c r="R33" s="68"/>
      <c r="S33" s="68"/>
      <c r="T33" s="68"/>
    </row>
    <row r="34" spans="1:20">
      <c r="A34" s="89" t="s">
        <v>383</v>
      </c>
      <c r="B34" s="98"/>
      <c r="C34" s="98"/>
      <c r="D34" s="99"/>
      <c r="E34" s="221">
        <f>IF(H18&gt;0,H18,0)</f>
        <v>0</v>
      </c>
      <c r="F34" s="93">
        <f>IF(H18&lt;0,-H18,0)</f>
        <v>0</v>
      </c>
      <c r="G34" s="81"/>
      <c r="I34" s="68"/>
      <c r="J34" s="68"/>
      <c r="K34" s="68"/>
      <c r="L34" s="68"/>
      <c r="M34" s="68"/>
      <c r="N34" s="68"/>
      <c r="O34" s="68"/>
      <c r="P34" s="68"/>
      <c r="Q34" s="68"/>
      <c r="R34" s="68"/>
      <c r="S34" s="68"/>
      <c r="T34" s="68"/>
    </row>
    <row r="35" spans="1:20">
      <c r="A35" s="100" t="s">
        <v>338</v>
      </c>
      <c r="B35" s="101"/>
      <c r="C35" s="101"/>
      <c r="D35" s="102"/>
      <c r="E35" s="103">
        <f>ROUND((SUM(E21:E34)-E31-E32),0)</f>
        <v>0</v>
      </c>
      <c r="F35" s="104">
        <f>ROUND((SUM(F21:F34)-F31-F32),0)</f>
        <v>0</v>
      </c>
      <c r="G35" s="105"/>
      <c r="H35" s="106"/>
      <c r="I35" s="68"/>
      <c r="J35" s="68"/>
      <c r="K35" s="68"/>
      <c r="L35" s="68"/>
      <c r="M35" s="68"/>
      <c r="N35" s="68"/>
      <c r="O35" s="68"/>
      <c r="P35" s="68"/>
      <c r="Q35" s="68"/>
      <c r="R35" s="68"/>
      <c r="S35" s="68"/>
      <c r="T35" s="68"/>
    </row>
    <row r="36" spans="1:20">
      <c r="A36" s="107"/>
      <c r="B36" s="108"/>
      <c r="C36" s="108"/>
      <c r="D36" s="108"/>
      <c r="E36" s="108"/>
      <c r="F36" s="81"/>
      <c r="G36" s="81"/>
      <c r="I36" s="68"/>
      <c r="J36" s="68"/>
      <c r="K36" s="68"/>
      <c r="L36" s="68"/>
      <c r="M36" s="68"/>
      <c r="N36" s="68"/>
      <c r="O36" s="68"/>
      <c r="P36" s="68"/>
      <c r="Q36" s="68"/>
      <c r="R36" s="68"/>
      <c r="S36" s="68"/>
      <c r="T36" s="68"/>
    </row>
    <row r="37" spans="1:20">
      <c r="A37" s="107"/>
      <c r="B37" s="108"/>
      <c r="C37" s="108"/>
      <c r="D37" s="108"/>
      <c r="E37" s="108"/>
      <c r="F37" s="81"/>
      <c r="G37" s="81"/>
      <c r="I37" s="68"/>
      <c r="J37" s="68"/>
      <c r="K37" s="68"/>
      <c r="L37" s="68"/>
      <c r="M37" s="68"/>
      <c r="N37" s="68"/>
      <c r="O37" s="68"/>
      <c r="P37" s="68"/>
      <c r="Q37" s="68"/>
      <c r="R37" s="68"/>
      <c r="S37" s="68"/>
      <c r="T37" s="68"/>
    </row>
    <row r="38" spans="1:20">
      <c r="A38" s="109" t="s">
        <v>341</v>
      </c>
      <c r="B38" s="110"/>
      <c r="C38" s="110"/>
      <c r="D38" s="110"/>
      <c r="E38" s="111"/>
      <c r="F38" s="112"/>
      <c r="I38" s="68"/>
      <c r="J38" s="254"/>
      <c r="K38" s="254"/>
      <c r="L38" s="68"/>
      <c r="M38" s="68"/>
      <c r="N38" s="68"/>
      <c r="O38" s="68"/>
      <c r="P38" s="68"/>
      <c r="Q38" s="68"/>
      <c r="R38" s="68"/>
      <c r="S38" s="68"/>
      <c r="T38" s="68"/>
    </row>
    <row r="39" spans="1:20">
      <c r="A39" s="113" t="s">
        <v>381</v>
      </c>
      <c r="B39" s="114"/>
      <c r="C39" s="115"/>
      <c r="D39" s="115"/>
      <c r="E39" s="116">
        <f>H9</f>
        <v>0</v>
      </c>
      <c r="F39" s="117"/>
      <c r="I39" s="68"/>
      <c r="J39" s="118"/>
      <c r="K39" s="118"/>
      <c r="L39" s="68"/>
      <c r="M39" s="68"/>
      <c r="N39" s="68"/>
      <c r="O39" s="68"/>
      <c r="P39" s="68"/>
      <c r="Q39" s="68"/>
      <c r="R39" s="68"/>
      <c r="S39" s="68"/>
      <c r="T39" s="68"/>
    </row>
    <row r="40" spans="1:20">
      <c r="A40" s="113" t="s">
        <v>382</v>
      </c>
      <c r="B40" s="114"/>
      <c r="C40" s="115"/>
      <c r="D40" s="115"/>
      <c r="E40" s="266">
        <f>SUM(E41:E42)</f>
        <v>0</v>
      </c>
      <c r="F40" s="117"/>
      <c r="I40" s="68"/>
      <c r="J40" s="223"/>
      <c r="K40" s="223"/>
      <c r="L40" s="68"/>
      <c r="M40" s="68"/>
      <c r="N40" s="68"/>
      <c r="O40" s="68"/>
      <c r="P40" s="68"/>
      <c r="Q40" s="68"/>
      <c r="R40" s="68"/>
      <c r="S40" s="68"/>
      <c r="T40" s="68"/>
    </row>
    <row r="41" spans="1:20">
      <c r="A41" s="113"/>
      <c r="B41" s="114" t="s">
        <v>396</v>
      </c>
      <c r="C41" s="115"/>
      <c r="D41" s="115"/>
      <c r="E41" s="266">
        <f>V9</f>
        <v>0</v>
      </c>
      <c r="F41" s="117"/>
      <c r="I41" s="68"/>
      <c r="J41" s="223"/>
      <c r="K41" s="223"/>
      <c r="L41" s="68"/>
      <c r="M41" s="68"/>
      <c r="N41" s="68"/>
      <c r="O41" s="68"/>
      <c r="P41" s="68"/>
      <c r="Q41" s="68"/>
      <c r="R41" s="68"/>
      <c r="S41" s="68"/>
      <c r="T41" s="68"/>
    </row>
    <row r="42" spans="1:20" ht="25.5">
      <c r="A42" s="119"/>
      <c r="B42" s="120" t="s">
        <v>397</v>
      </c>
      <c r="C42" s="120"/>
      <c r="D42" s="120"/>
      <c r="E42" s="121">
        <f>IF(E32&gt;0,E32,-F32)</f>
        <v>0</v>
      </c>
      <c r="F42" s="122"/>
      <c r="I42" s="68"/>
      <c r="J42" s="118"/>
      <c r="K42" s="118"/>
      <c r="L42" s="68"/>
      <c r="M42" s="68"/>
      <c r="N42" s="68"/>
      <c r="O42" s="68"/>
      <c r="P42" s="68"/>
      <c r="Q42" s="68"/>
      <c r="R42" s="68"/>
      <c r="S42" s="68"/>
      <c r="T42" s="68"/>
    </row>
    <row r="43" spans="1:20" hidden="1">
      <c r="A43" s="123"/>
      <c r="B43" s="124" t="s">
        <v>396</v>
      </c>
      <c r="C43" s="124"/>
      <c r="D43" s="124"/>
      <c r="E43" s="125">
        <f>V9</f>
        <v>0</v>
      </c>
      <c r="F43" s="126"/>
      <c r="I43" s="68"/>
      <c r="J43" s="118"/>
      <c r="K43" s="118"/>
      <c r="L43" s="68"/>
      <c r="M43" s="68"/>
      <c r="N43" s="68"/>
      <c r="O43" s="68"/>
      <c r="P43" s="68"/>
      <c r="Q43" s="68"/>
      <c r="R43" s="68"/>
      <c r="S43" s="68"/>
      <c r="T43" s="68"/>
    </row>
    <row r="44" spans="1:20" ht="25.5" hidden="1">
      <c r="A44" s="127"/>
      <c r="B44" s="128" t="s">
        <v>397</v>
      </c>
      <c r="C44" s="128"/>
      <c r="D44" s="128"/>
      <c r="E44" s="129">
        <f>ROUND(IF(E32&lt;&gt;0,E32,F32),0)</f>
        <v>0</v>
      </c>
      <c r="F44" s="130"/>
      <c r="I44" s="68"/>
      <c r="J44" s="118"/>
      <c r="K44" s="118"/>
      <c r="L44" s="68"/>
      <c r="M44" s="68"/>
      <c r="N44" s="68"/>
      <c r="O44" s="68"/>
      <c r="P44" s="68"/>
      <c r="Q44" s="68"/>
      <c r="R44" s="68"/>
      <c r="S44" s="68"/>
      <c r="T44" s="68"/>
    </row>
    <row r="45" spans="1:20" s="68" customFormat="1">
      <c r="A45" s="131"/>
      <c r="B45" s="132"/>
      <c r="C45" s="132"/>
      <c r="D45" s="132"/>
      <c r="E45" s="86"/>
      <c r="F45" s="133"/>
      <c r="J45" s="118"/>
      <c r="K45" s="118"/>
    </row>
    <row r="46" spans="1:20" s="68" customFormat="1">
      <c r="A46" s="109" t="s">
        <v>374</v>
      </c>
      <c r="B46" s="110"/>
      <c r="C46" s="110"/>
      <c r="D46" s="110"/>
      <c r="E46" s="111"/>
      <c r="F46" s="112"/>
      <c r="J46" s="118"/>
      <c r="K46" s="118"/>
    </row>
    <row r="47" spans="1:20" ht="38.25">
      <c r="A47" s="134"/>
      <c r="B47" s="115"/>
      <c r="C47" s="115"/>
      <c r="D47" s="115"/>
      <c r="E47" s="135" t="s">
        <v>287</v>
      </c>
      <c r="F47" s="136" t="s">
        <v>288</v>
      </c>
      <c r="I47" s="68"/>
      <c r="J47" s="137"/>
      <c r="K47" s="68"/>
      <c r="L47" s="68"/>
      <c r="M47" s="68"/>
      <c r="N47" s="68"/>
      <c r="O47" s="68"/>
      <c r="P47" s="138"/>
      <c r="Q47" s="118"/>
      <c r="R47" s="118"/>
      <c r="S47" s="68"/>
      <c r="T47" s="68"/>
    </row>
    <row r="48" spans="1:20" ht="15" customHeight="1">
      <c r="A48" s="134"/>
      <c r="B48" s="115" t="s">
        <v>283</v>
      </c>
      <c r="C48" s="115"/>
      <c r="D48" s="115"/>
      <c r="E48" s="139">
        <f>J9</f>
        <v>0</v>
      </c>
      <c r="F48" s="140">
        <f>O9</f>
        <v>0</v>
      </c>
      <c r="H48" s="257" t="s">
        <v>378</v>
      </c>
      <c r="I48" s="258"/>
      <c r="J48" s="258"/>
      <c r="K48" s="258"/>
      <c r="L48" s="258"/>
      <c r="M48" s="259"/>
      <c r="N48" s="68"/>
      <c r="O48" s="88"/>
      <c r="P48" s="88"/>
      <c r="Q48" s="88"/>
      <c r="R48" s="141"/>
      <c r="S48" s="68"/>
      <c r="T48" s="68"/>
    </row>
    <row r="49" spans="1:20">
      <c r="A49" s="134"/>
      <c r="B49" s="115" t="s">
        <v>284</v>
      </c>
      <c r="C49" s="115"/>
      <c r="D49" s="115"/>
      <c r="E49" s="139">
        <f>L9</f>
        <v>0</v>
      </c>
      <c r="F49" s="117">
        <f>Q9</f>
        <v>0</v>
      </c>
      <c r="H49" s="260"/>
      <c r="I49" s="261"/>
      <c r="J49" s="261"/>
      <c r="K49" s="261"/>
      <c r="L49" s="261"/>
      <c r="M49" s="262"/>
      <c r="N49" s="68"/>
      <c r="O49" s="68"/>
      <c r="P49" s="68"/>
      <c r="Q49" s="88"/>
      <c r="R49" s="141"/>
      <c r="S49" s="68"/>
      <c r="T49" s="68"/>
    </row>
    <row r="50" spans="1:20" ht="15" customHeight="1">
      <c r="A50" s="134"/>
      <c r="B50" s="115" t="s">
        <v>398</v>
      </c>
      <c r="C50" s="115"/>
      <c r="D50" s="115"/>
      <c r="E50" s="139">
        <f>K9</f>
        <v>0</v>
      </c>
      <c r="F50" s="140">
        <f>P9</f>
        <v>0</v>
      </c>
      <c r="H50" s="260"/>
      <c r="I50" s="261"/>
      <c r="J50" s="261"/>
      <c r="K50" s="261"/>
      <c r="L50" s="261"/>
      <c r="M50" s="262"/>
      <c r="N50" s="68"/>
      <c r="O50" s="88"/>
      <c r="P50" s="88"/>
      <c r="Q50" s="88"/>
      <c r="R50" s="141"/>
      <c r="S50" s="68"/>
      <c r="T50" s="68"/>
    </row>
    <row r="51" spans="1:20">
      <c r="A51" s="134"/>
      <c r="B51" s="142" t="s">
        <v>285</v>
      </c>
      <c r="C51" s="115"/>
      <c r="D51" s="115"/>
      <c r="E51" s="139">
        <f>M9</f>
        <v>0</v>
      </c>
      <c r="F51" s="140">
        <f>R9</f>
        <v>0</v>
      </c>
      <c r="H51" s="263"/>
      <c r="I51" s="264"/>
      <c r="J51" s="264"/>
      <c r="K51" s="264"/>
      <c r="L51" s="264"/>
      <c r="M51" s="265"/>
      <c r="N51" s="68"/>
      <c r="O51" s="88"/>
      <c r="P51" s="88"/>
      <c r="Q51" s="88"/>
      <c r="R51" s="141"/>
      <c r="S51" s="68"/>
      <c r="T51" s="68"/>
    </row>
    <row r="52" spans="1:20" ht="15" customHeight="1">
      <c r="A52" s="143"/>
      <c r="B52" s="115" t="s">
        <v>327</v>
      </c>
      <c r="C52" s="115"/>
      <c r="D52" s="115"/>
      <c r="E52" s="139">
        <f>Info!C22</f>
        <v>0</v>
      </c>
      <c r="F52" s="144"/>
      <c r="I52" s="68"/>
      <c r="J52" s="68"/>
      <c r="K52" s="68"/>
      <c r="L52" s="68"/>
      <c r="M52" s="68"/>
      <c r="N52" s="68"/>
      <c r="O52" s="68"/>
      <c r="P52" s="68"/>
      <c r="Q52" s="88"/>
      <c r="R52" s="141"/>
      <c r="S52" s="68"/>
      <c r="T52" s="68"/>
    </row>
    <row r="53" spans="1:20" ht="13.5" thickBot="1">
      <c r="A53" s="143"/>
      <c r="B53" s="145" t="s">
        <v>286</v>
      </c>
      <c r="C53" s="145"/>
      <c r="D53" s="145"/>
      <c r="E53" s="146">
        <f>SUM(E48:E52)</f>
        <v>0</v>
      </c>
      <c r="F53" s="147">
        <f>SUM(F48:F52)</f>
        <v>0</v>
      </c>
      <c r="G53" s="148"/>
      <c r="I53" s="68"/>
      <c r="J53" s="88"/>
      <c r="K53" s="88"/>
      <c r="L53" s="88"/>
      <c r="M53" s="88"/>
      <c r="N53" s="68"/>
      <c r="O53" s="88"/>
      <c r="P53" s="88"/>
      <c r="Q53" s="88"/>
      <c r="R53" s="141"/>
      <c r="S53" s="68"/>
      <c r="T53" s="68"/>
    </row>
    <row r="54" spans="1:20" ht="13.5" thickTop="1">
      <c r="A54" s="143"/>
      <c r="B54" s="115"/>
      <c r="C54" s="115"/>
      <c r="D54" s="115"/>
      <c r="E54" s="149"/>
      <c r="F54" s="117"/>
      <c r="G54" s="148"/>
      <c r="I54" s="68"/>
      <c r="J54" s="68"/>
      <c r="K54" s="68"/>
      <c r="L54" s="68"/>
      <c r="M54" s="68"/>
      <c r="N54" s="68"/>
      <c r="O54" s="68"/>
      <c r="P54" s="68"/>
      <c r="Q54" s="68"/>
      <c r="R54" s="68"/>
      <c r="S54" s="68"/>
      <c r="T54" s="68"/>
    </row>
    <row r="55" spans="1:20" ht="46.5" customHeight="1">
      <c r="A55" s="150"/>
      <c r="B55" s="120" t="s">
        <v>399</v>
      </c>
      <c r="C55" s="120"/>
      <c r="D55" s="120"/>
      <c r="E55" s="151"/>
      <c r="F55" s="122"/>
      <c r="I55" s="68"/>
      <c r="J55" s="68"/>
      <c r="K55" s="68"/>
      <c r="L55" s="68"/>
      <c r="M55" s="68"/>
      <c r="N55" s="68"/>
      <c r="O55" s="68"/>
      <c r="P55" s="68"/>
      <c r="Q55" s="68"/>
      <c r="R55" s="68"/>
      <c r="S55" s="68"/>
      <c r="T55" s="68"/>
    </row>
    <row r="56" spans="1:20" s="68" customFormat="1"/>
    <row r="57" spans="1:20">
      <c r="A57" s="152"/>
      <c r="B57" s="153" t="s">
        <v>289</v>
      </c>
      <c r="C57" s="153"/>
      <c r="D57" s="153"/>
      <c r="E57" s="153"/>
      <c r="F57" s="154"/>
      <c r="G57" s="68"/>
    </row>
    <row r="58" spans="1:20">
      <c r="A58" s="155"/>
      <c r="B58" s="157" t="s">
        <v>290</v>
      </c>
      <c r="C58" s="157"/>
      <c r="D58" s="157"/>
      <c r="E58" s="98"/>
      <c r="F58" s="156"/>
      <c r="G58" s="68"/>
    </row>
    <row r="59" spans="1:20">
      <c r="A59" s="155"/>
      <c r="B59" s="158">
        <v>2020</v>
      </c>
      <c r="C59" s="158"/>
      <c r="D59" s="158"/>
      <c r="E59" s="159">
        <f>VLOOKUP($A$9,'Deferred Amortization'!A:I,5,FALSE)</f>
        <v>0</v>
      </c>
      <c r="F59" s="156"/>
      <c r="G59" s="68"/>
    </row>
    <row r="60" spans="1:20">
      <c r="A60" s="155"/>
      <c r="B60" s="158">
        <f>B59+1</f>
        <v>2021</v>
      </c>
      <c r="C60" s="158"/>
      <c r="D60" s="158"/>
      <c r="E60" s="160">
        <f>VLOOKUP($A$9,'Deferred Amortization'!A:I,6,FALSE)</f>
        <v>0</v>
      </c>
      <c r="F60" s="156"/>
      <c r="G60" s="161"/>
    </row>
    <row r="61" spans="1:20">
      <c r="A61" s="155"/>
      <c r="B61" s="158">
        <f>B60+1</f>
        <v>2022</v>
      </c>
      <c r="C61" s="158"/>
      <c r="D61" s="158"/>
      <c r="E61" s="160">
        <f>VLOOKUP($A$9,'Deferred Amortization'!A:I,7,FALSE)</f>
        <v>0</v>
      </c>
      <c r="F61" s="156"/>
      <c r="G61" s="68"/>
    </row>
    <row r="62" spans="1:20" ht="12" customHeight="1">
      <c r="A62" s="155"/>
      <c r="B62" s="158">
        <f>B61+1</f>
        <v>2023</v>
      </c>
      <c r="C62" s="158"/>
      <c r="D62" s="158"/>
      <c r="E62" s="160">
        <f>VLOOKUP($A$9,'Deferred Amortization'!A:I,8,FALSE)</f>
        <v>0</v>
      </c>
      <c r="F62" s="156"/>
      <c r="G62" s="68"/>
    </row>
    <row r="63" spans="1:20" ht="12" customHeight="1">
      <c r="A63" s="155"/>
      <c r="B63" s="158">
        <f>B62+1</f>
        <v>2024</v>
      </c>
      <c r="C63" s="158"/>
      <c r="D63" s="158"/>
      <c r="E63" s="160">
        <f>VLOOKUP($A$9,'Deferred Amortization'!A:I,9,FALSE)</f>
        <v>0</v>
      </c>
      <c r="F63" s="156"/>
      <c r="G63" s="68"/>
    </row>
    <row r="64" spans="1:20">
      <c r="A64" s="155"/>
      <c r="B64" s="98" t="s">
        <v>291</v>
      </c>
      <c r="C64" s="98"/>
      <c r="D64" s="98"/>
      <c r="E64" s="160">
        <f>VLOOKUP($A$9,'Deferred Amortization'!A:J,10,FALSE)</f>
        <v>0</v>
      </c>
      <c r="F64" s="156"/>
      <c r="G64" s="68"/>
    </row>
    <row r="65" spans="1:12" ht="13.5" thickBot="1">
      <c r="A65" s="155"/>
      <c r="B65" s="98"/>
      <c r="C65" s="98"/>
      <c r="D65" s="98"/>
      <c r="E65" s="162">
        <f>SUM(E59:E64)</f>
        <v>0</v>
      </c>
      <c r="F65" s="156"/>
      <c r="G65" s="224"/>
      <c r="J65" s="68"/>
    </row>
    <row r="66" spans="1:12" ht="13.5" thickTop="1">
      <c r="A66" s="163"/>
      <c r="B66" s="101"/>
      <c r="C66" s="101"/>
      <c r="D66" s="101"/>
      <c r="E66" s="101"/>
      <c r="F66" s="164"/>
      <c r="G66" s="68"/>
    </row>
    <row r="67" spans="1:12">
      <c r="A67" s="68"/>
      <c r="B67" s="68"/>
      <c r="C67" s="68"/>
      <c r="D67" s="68"/>
      <c r="E67" s="68"/>
      <c r="F67" s="68"/>
      <c r="G67" s="68"/>
    </row>
    <row r="68" spans="1:12" ht="38.25">
      <c r="A68" s="165" t="s">
        <v>389</v>
      </c>
      <c r="B68" s="166"/>
      <c r="C68" s="166"/>
      <c r="D68" s="167" t="s">
        <v>446</v>
      </c>
      <c r="E68" s="167" t="s">
        <v>445</v>
      </c>
      <c r="F68" s="168" t="s">
        <v>444</v>
      </c>
      <c r="H68" s="79"/>
      <c r="I68" s="52"/>
      <c r="J68" s="52"/>
      <c r="K68" s="52"/>
      <c r="L68" s="52"/>
    </row>
    <row r="69" spans="1:12">
      <c r="A69" s="169"/>
      <c r="B69" s="98" t="s">
        <v>324</v>
      </c>
      <c r="C69" s="157"/>
      <c r="D69" s="170">
        <v>23275000</v>
      </c>
      <c r="E69" s="171">
        <v>30376000</v>
      </c>
      <c r="F69" s="172">
        <v>37188000</v>
      </c>
      <c r="H69" s="79"/>
      <c r="I69" s="52"/>
      <c r="J69" s="52"/>
      <c r="K69" s="52"/>
      <c r="L69" s="52"/>
    </row>
    <row r="70" spans="1:12">
      <c r="A70" s="169"/>
      <c r="B70" s="157"/>
      <c r="C70" s="157"/>
      <c r="D70" s="173"/>
      <c r="E70" s="173"/>
      <c r="F70" s="174"/>
      <c r="H70" s="79"/>
      <c r="I70" s="52"/>
      <c r="J70" s="52"/>
      <c r="K70" s="52"/>
      <c r="L70" s="52"/>
    </row>
    <row r="71" spans="1:12">
      <c r="A71" s="155"/>
      <c r="B71" s="157" t="s">
        <v>325</v>
      </c>
      <c r="C71" s="157"/>
      <c r="D71" s="175">
        <f>C9*D69</f>
        <v>0</v>
      </c>
      <c r="E71" s="175">
        <f>H9</f>
        <v>0</v>
      </c>
      <c r="F71" s="176">
        <f>C9*F69</f>
        <v>0</v>
      </c>
      <c r="H71" s="79"/>
      <c r="I71" s="52"/>
      <c r="J71" s="52"/>
      <c r="K71" s="52"/>
      <c r="L71" s="52"/>
    </row>
    <row r="72" spans="1:12">
      <c r="A72" s="163"/>
      <c r="B72" s="101"/>
      <c r="C72" s="101"/>
      <c r="D72" s="101"/>
      <c r="E72" s="101"/>
      <c r="F72" s="164"/>
      <c r="H72" s="68"/>
    </row>
    <row r="74" spans="1:12" ht="25.5">
      <c r="A74" s="225" t="s">
        <v>437</v>
      </c>
      <c r="B74" s="166"/>
      <c r="C74" s="166"/>
      <c r="D74" s="231" t="s">
        <v>438</v>
      </c>
      <c r="E74" s="231" t="s">
        <v>439</v>
      </c>
      <c r="F74" s="232" t="s">
        <v>440</v>
      </c>
    </row>
    <row r="75" spans="1:12">
      <c r="A75" s="226"/>
      <c r="B75" s="157" t="s">
        <v>441</v>
      </c>
      <c r="C75" s="157"/>
      <c r="D75" s="227">
        <v>5.5E-2</v>
      </c>
      <c r="E75" s="227">
        <v>6.5000000000000002E-2</v>
      </c>
      <c r="F75" s="228">
        <v>7.4999999999999997E-2</v>
      </c>
    </row>
    <row r="76" spans="1:12">
      <c r="A76" s="226"/>
      <c r="B76" s="157" t="s">
        <v>442</v>
      </c>
      <c r="C76" s="157"/>
      <c r="D76" s="229">
        <v>0.04</v>
      </c>
      <c r="E76" s="229">
        <v>0.05</v>
      </c>
      <c r="F76" s="230">
        <v>0.06</v>
      </c>
    </row>
    <row r="77" spans="1:12">
      <c r="A77" s="169"/>
      <c r="B77" s="98" t="s">
        <v>324</v>
      </c>
      <c r="C77" s="157"/>
      <c r="D77" s="170">
        <v>30464000</v>
      </c>
      <c r="E77" s="171">
        <v>30376000</v>
      </c>
      <c r="F77" s="172">
        <v>30293000</v>
      </c>
    </row>
    <row r="78" spans="1:12">
      <c r="A78" s="169"/>
      <c r="B78" s="157"/>
      <c r="C78" s="157"/>
      <c r="D78" s="173"/>
      <c r="E78" s="173"/>
      <c r="F78" s="174"/>
    </row>
    <row r="79" spans="1:12">
      <c r="A79" s="155"/>
      <c r="B79" s="157" t="s">
        <v>325</v>
      </c>
      <c r="C79" s="157"/>
      <c r="D79" s="175">
        <f>C9*D77</f>
        <v>0</v>
      </c>
      <c r="E79" s="175">
        <f>H9</f>
        <v>0</v>
      </c>
      <c r="F79" s="176">
        <f>C9*F77</f>
        <v>0</v>
      </c>
    </row>
    <row r="80" spans="1:12">
      <c r="A80" s="163"/>
      <c r="B80" s="101"/>
      <c r="C80" s="101"/>
      <c r="D80" s="101"/>
      <c r="E80" s="101"/>
      <c r="F80" s="164"/>
    </row>
    <row r="81" spans="1:10" hidden="1">
      <c r="A81" s="255" t="s">
        <v>294</v>
      </c>
      <c r="B81" s="256"/>
      <c r="C81" s="177"/>
      <c r="D81" s="177"/>
      <c r="E81" s="177"/>
      <c r="F81" s="178"/>
      <c r="G81" s="178"/>
      <c r="H81" s="179"/>
      <c r="I81" s="179"/>
      <c r="J81" s="180"/>
    </row>
    <row r="82" spans="1:10" ht="57.75" hidden="1" customHeight="1">
      <c r="A82" s="181" t="s">
        <v>295</v>
      </c>
      <c r="B82" s="252" t="s">
        <v>296</v>
      </c>
      <c r="C82" s="252"/>
      <c r="D82" s="252"/>
      <c r="E82" s="252"/>
      <c r="F82" s="253"/>
      <c r="G82" s="253"/>
      <c r="H82" s="253"/>
      <c r="I82" s="253"/>
      <c r="J82" s="253"/>
    </row>
    <row r="83" spans="1:10" hidden="1">
      <c r="A83" s="182"/>
      <c r="B83" s="183"/>
      <c r="C83" s="183"/>
      <c r="D83" s="183"/>
      <c r="E83" s="183"/>
      <c r="F83" s="184"/>
      <c r="G83" s="184"/>
      <c r="H83" s="184"/>
      <c r="I83" s="184"/>
      <c r="J83" s="184"/>
    </row>
    <row r="84" spans="1:10" ht="58.5" hidden="1" customHeight="1">
      <c r="A84" s="181" t="s">
        <v>297</v>
      </c>
      <c r="B84" s="252" t="s">
        <v>298</v>
      </c>
      <c r="C84" s="252"/>
      <c r="D84" s="252"/>
      <c r="E84" s="252"/>
      <c r="F84" s="252"/>
      <c r="G84" s="252"/>
      <c r="H84" s="252"/>
      <c r="I84" s="252"/>
      <c r="J84" s="252"/>
    </row>
    <row r="85" spans="1:10" hidden="1">
      <c r="A85" s="182"/>
      <c r="B85" s="183"/>
      <c r="C85" s="183"/>
      <c r="D85" s="183"/>
      <c r="E85" s="183"/>
      <c r="F85" s="184"/>
      <c r="G85" s="184"/>
      <c r="H85" s="184"/>
      <c r="I85" s="184"/>
      <c r="J85" s="184"/>
    </row>
    <row r="86" spans="1:10" ht="28.5" hidden="1" customHeight="1">
      <c r="A86" s="181" t="s">
        <v>299</v>
      </c>
      <c r="B86" s="250" t="s">
        <v>300</v>
      </c>
      <c r="C86" s="250"/>
      <c r="D86" s="250"/>
      <c r="E86" s="250"/>
      <c r="F86" s="251"/>
      <c r="G86" s="251"/>
      <c r="H86" s="251"/>
      <c r="I86" s="251"/>
      <c r="J86" s="251"/>
    </row>
    <row r="87" spans="1:10" hidden="1">
      <c r="A87" s="182"/>
      <c r="B87" s="183"/>
      <c r="C87" s="183"/>
      <c r="D87" s="183"/>
      <c r="E87" s="183"/>
      <c r="F87" s="184"/>
      <c r="G87" s="184"/>
      <c r="H87" s="184"/>
      <c r="I87" s="184"/>
      <c r="J87" s="184"/>
    </row>
    <row r="88" spans="1:10" ht="51.75" hidden="1" customHeight="1">
      <c r="A88" s="181" t="s">
        <v>301</v>
      </c>
      <c r="B88" s="252" t="s">
        <v>302</v>
      </c>
      <c r="C88" s="252"/>
      <c r="D88" s="252"/>
      <c r="E88" s="252"/>
      <c r="F88" s="251"/>
      <c r="G88" s="251"/>
      <c r="H88" s="251"/>
      <c r="I88" s="251"/>
      <c r="J88" s="251"/>
    </row>
    <row r="89" spans="1:10" hidden="1">
      <c r="A89" s="182"/>
      <c r="B89" s="185"/>
      <c r="C89" s="185"/>
      <c r="D89" s="185"/>
      <c r="E89" s="185"/>
      <c r="F89" s="185"/>
      <c r="G89" s="185"/>
      <c r="H89" s="185"/>
      <c r="I89" s="185"/>
      <c r="J89" s="185"/>
    </row>
    <row r="90" spans="1:10" hidden="1">
      <c r="A90" s="181" t="s">
        <v>303</v>
      </c>
      <c r="B90" s="250" t="s">
        <v>304</v>
      </c>
      <c r="C90" s="250"/>
      <c r="D90" s="250"/>
      <c r="E90" s="250"/>
      <c r="F90" s="251"/>
      <c r="G90" s="251"/>
      <c r="H90" s="251"/>
      <c r="I90" s="251"/>
      <c r="J90" s="251"/>
    </row>
    <row r="91" spans="1:10" hidden="1">
      <c r="A91" s="182"/>
      <c r="B91" s="184"/>
      <c r="C91" s="184"/>
      <c r="D91" s="184"/>
      <c r="E91" s="184"/>
      <c r="F91" s="185"/>
      <c r="G91" s="185"/>
      <c r="H91" s="185"/>
      <c r="I91" s="185"/>
      <c r="J91" s="185"/>
    </row>
    <row r="92" spans="1:10" ht="47.25" hidden="1" customHeight="1">
      <c r="A92" s="181" t="s">
        <v>305</v>
      </c>
      <c r="B92" s="252" t="s">
        <v>306</v>
      </c>
      <c r="C92" s="252"/>
      <c r="D92" s="252"/>
      <c r="E92" s="252"/>
      <c r="F92" s="252"/>
      <c r="G92" s="252"/>
      <c r="H92" s="252"/>
      <c r="I92" s="252"/>
      <c r="J92" s="252"/>
    </row>
    <row r="93" spans="1:10" hidden="1">
      <c r="A93" s="182"/>
      <c r="B93" s="185"/>
      <c r="C93" s="185"/>
      <c r="D93" s="185"/>
      <c r="E93" s="185"/>
      <c r="F93" s="185"/>
      <c r="G93" s="185"/>
      <c r="H93" s="185"/>
      <c r="I93" s="185"/>
      <c r="J93" s="185"/>
    </row>
    <row r="94" spans="1:10" ht="71.25" hidden="1" customHeight="1">
      <c r="A94" s="186" t="s">
        <v>307</v>
      </c>
      <c r="B94" s="252" t="s">
        <v>308</v>
      </c>
      <c r="C94" s="252"/>
      <c r="D94" s="252"/>
      <c r="E94" s="252"/>
      <c r="F94" s="253"/>
      <c r="G94" s="253"/>
      <c r="H94" s="253"/>
      <c r="I94" s="253"/>
      <c r="J94" s="253"/>
    </row>
    <row r="95" spans="1:10" ht="12" hidden="1" customHeight="1">
      <c r="A95" s="182"/>
      <c r="B95" s="185"/>
      <c r="C95" s="185"/>
      <c r="D95" s="185"/>
      <c r="E95" s="185"/>
      <c r="F95" s="185"/>
      <c r="G95" s="185"/>
      <c r="H95" s="185"/>
      <c r="I95" s="185"/>
      <c r="J95" s="185"/>
    </row>
    <row r="96" spans="1:10" ht="85.5" hidden="1" customHeight="1">
      <c r="A96" s="181" t="s">
        <v>309</v>
      </c>
      <c r="B96" s="252" t="s">
        <v>310</v>
      </c>
      <c r="C96" s="252"/>
      <c r="D96" s="252"/>
      <c r="E96" s="252"/>
      <c r="F96" s="251"/>
      <c r="G96" s="251"/>
      <c r="H96" s="251"/>
      <c r="I96" s="251"/>
      <c r="J96" s="251"/>
    </row>
    <row r="97" spans="1:10" ht="12" hidden="1" customHeight="1">
      <c r="A97" s="182"/>
      <c r="B97" s="185"/>
      <c r="C97" s="185"/>
      <c r="D97" s="185"/>
      <c r="E97" s="185"/>
      <c r="F97" s="185"/>
      <c r="G97" s="185"/>
      <c r="H97" s="185"/>
      <c r="I97" s="185"/>
      <c r="J97" s="185"/>
    </row>
    <row r="98" spans="1:10" ht="12" hidden="1" customHeight="1">
      <c r="A98" s="187" t="s">
        <v>311</v>
      </c>
      <c r="B98" s="250" t="s">
        <v>312</v>
      </c>
      <c r="C98" s="250"/>
      <c r="D98" s="250"/>
      <c r="E98" s="250"/>
      <c r="F98" s="251"/>
      <c r="G98" s="251"/>
      <c r="H98" s="251"/>
      <c r="I98" s="251"/>
      <c r="J98" s="251"/>
    </row>
    <row r="99" spans="1:10" hidden="1">
      <c r="A99" s="182"/>
      <c r="B99" s="185"/>
      <c r="C99" s="185"/>
      <c r="D99" s="185"/>
      <c r="E99" s="185"/>
      <c r="F99" s="185"/>
      <c r="G99" s="185"/>
      <c r="H99" s="185"/>
      <c r="I99" s="185"/>
      <c r="J99" s="185"/>
    </row>
    <row r="100" spans="1:10" ht="27.75" hidden="1" customHeight="1">
      <c r="A100" s="187" t="s">
        <v>313</v>
      </c>
      <c r="B100" s="250" t="s">
        <v>314</v>
      </c>
      <c r="C100" s="250"/>
      <c r="D100" s="250"/>
      <c r="E100" s="250"/>
      <c r="F100" s="251"/>
      <c r="G100" s="251"/>
      <c r="H100" s="251"/>
      <c r="I100" s="251"/>
      <c r="J100" s="251"/>
    </row>
    <row r="101" spans="1:10" ht="12" hidden="1" customHeight="1">
      <c r="A101" s="187"/>
      <c r="B101" s="188"/>
      <c r="C101" s="188"/>
      <c r="D101" s="188"/>
      <c r="E101" s="188"/>
      <c r="F101" s="189"/>
      <c r="G101" s="189"/>
      <c r="H101" s="189"/>
      <c r="I101" s="189"/>
      <c r="J101" s="189"/>
    </row>
    <row r="102" spans="1:10" ht="45" hidden="1" customHeight="1">
      <c r="A102" s="187" t="s">
        <v>315</v>
      </c>
      <c r="B102" s="250" t="s">
        <v>316</v>
      </c>
      <c r="C102" s="250"/>
      <c r="D102" s="250"/>
      <c r="E102" s="250"/>
      <c r="F102" s="251"/>
      <c r="G102" s="251"/>
      <c r="H102" s="251"/>
      <c r="I102" s="251"/>
      <c r="J102" s="251"/>
    </row>
    <row r="103" spans="1:10" hidden="1"/>
  </sheetData>
  <mergeCells count="14">
    <mergeCell ref="B86:J86"/>
    <mergeCell ref="J38:K38"/>
    <mergeCell ref="A81:B81"/>
    <mergeCell ref="B82:J82"/>
    <mergeCell ref="B84:J84"/>
    <mergeCell ref="H48:M51"/>
    <mergeCell ref="B100:J100"/>
    <mergeCell ref="B102:J102"/>
    <mergeCell ref="B88:J88"/>
    <mergeCell ref="B90:J90"/>
    <mergeCell ref="B92:J92"/>
    <mergeCell ref="B94:J94"/>
    <mergeCell ref="B96:J96"/>
    <mergeCell ref="B98:J98"/>
  </mergeCells>
  <conditionalFormatting sqref="A20:F35 A57:F66">
    <cfRule type="expression" dxfId="4" priority="6">
      <formula>MOD(ROW(),2)=0</formula>
    </cfRule>
  </conditionalFormatting>
  <conditionalFormatting sqref="A38:F44">
    <cfRule type="expression" dxfId="3" priority="5">
      <formula>MOD(ROW(),2)=0</formula>
    </cfRule>
  </conditionalFormatting>
  <conditionalFormatting sqref="A46:F55">
    <cfRule type="expression" dxfId="2" priority="4">
      <formula>MOD(ROW(),2)=0</formula>
    </cfRule>
  </conditionalFormatting>
  <conditionalFormatting sqref="A68:F72">
    <cfRule type="expression" dxfId="1" priority="2">
      <formula>MOD(ROW(),2)=0</formula>
    </cfRule>
  </conditionalFormatting>
  <conditionalFormatting sqref="A74:F80">
    <cfRule type="expression" dxfId="0" priority="1">
      <formula>MOD(ROW(),2)=0</formula>
    </cfRule>
  </conditionalFormatting>
  <pageMargins left="0.7" right="0.7" top="0.75" bottom="0.75" header="0.3" footer="0.3"/>
  <pageSetup scale="28" fitToHeight="8"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601"/>
  <sheetViews>
    <sheetView zoomScale="80" zoomScaleNormal="80" workbookViewId="0">
      <pane ySplit="4" topLeftCell="A5" activePane="bottomLeft" state="frozen"/>
      <selection activeCell="H303" sqref="H303"/>
      <selection pane="bottomLeft" activeCell="A5" sqref="A5"/>
    </sheetView>
  </sheetViews>
  <sheetFormatPr defaultColWidth="9.140625" defaultRowHeight="15"/>
  <cols>
    <col min="1" max="1" width="15.28515625" style="25" customWidth="1"/>
    <col min="2" max="2" width="69.7109375" style="25" customWidth="1"/>
    <col min="3" max="4" width="13.85546875" style="25" customWidth="1"/>
    <col min="5" max="5" width="18.28515625" style="21" customWidth="1"/>
    <col min="6" max="6" width="18.28515625" style="25" customWidth="1"/>
    <col min="7" max="7" width="3.85546875" style="25" customWidth="1"/>
    <col min="8" max="8" width="18.28515625" style="25" customWidth="1"/>
    <col min="9" max="9" width="20" style="25" customWidth="1"/>
    <col min="10" max="10" width="15.5703125" style="25" customWidth="1"/>
    <col min="11" max="11" width="19.42578125" style="25" customWidth="1"/>
    <col min="12" max="12" width="3.85546875" style="25" customWidth="1"/>
    <col min="13" max="13" width="18.28515625" style="25" customWidth="1"/>
    <col min="14" max="14" width="20" style="25" customWidth="1"/>
    <col min="15" max="15" width="14.42578125" style="25" customWidth="1"/>
    <col min="16" max="16" width="19.42578125" style="25" customWidth="1"/>
    <col min="17" max="17" width="3.85546875" style="25" customWidth="1"/>
    <col min="18" max="18" width="15" style="25" customWidth="1"/>
    <col min="19" max="19" width="22.42578125" style="25" customWidth="1"/>
    <col min="20" max="20" width="14.85546875" style="25" bestFit="1" customWidth="1"/>
    <col min="21" max="16384" width="9.140625" style="25"/>
  </cols>
  <sheetData>
    <row r="1" spans="1:20">
      <c r="A1" s="25" t="s">
        <v>443</v>
      </c>
    </row>
    <row r="2" spans="1:20">
      <c r="A2" s="25" t="s">
        <v>431</v>
      </c>
    </row>
    <row r="3" spans="1:20">
      <c r="C3" s="29"/>
      <c r="D3" s="29"/>
      <c r="H3" s="7" t="s">
        <v>274</v>
      </c>
      <c r="I3" s="7"/>
      <c r="J3" s="7"/>
      <c r="K3" s="7"/>
      <c r="M3" s="7" t="s">
        <v>275</v>
      </c>
      <c r="N3" s="7"/>
      <c r="O3" s="7"/>
      <c r="P3" s="7"/>
      <c r="R3" s="7" t="s">
        <v>276</v>
      </c>
      <c r="S3" s="7"/>
      <c r="T3" s="7"/>
    </row>
    <row r="4" spans="1:20" ht="120">
      <c r="A4" s="8" t="s">
        <v>272</v>
      </c>
      <c r="B4" s="8" t="s">
        <v>273</v>
      </c>
      <c r="C4" s="8" t="s">
        <v>317</v>
      </c>
      <c r="D4" s="8" t="s">
        <v>318</v>
      </c>
      <c r="E4" s="1" t="s">
        <v>417</v>
      </c>
      <c r="F4" s="8" t="s">
        <v>416</v>
      </c>
      <c r="G4" s="8"/>
      <c r="H4" s="8" t="s">
        <v>277</v>
      </c>
      <c r="I4" s="8" t="s">
        <v>278</v>
      </c>
      <c r="J4" s="8" t="s">
        <v>279</v>
      </c>
      <c r="K4" s="8" t="s">
        <v>280</v>
      </c>
      <c r="L4" s="8"/>
      <c r="M4" s="8" t="s">
        <v>277</v>
      </c>
      <c r="N4" s="8" t="s">
        <v>278</v>
      </c>
      <c r="O4" s="8" t="s">
        <v>279</v>
      </c>
      <c r="P4" s="8" t="s">
        <v>280</v>
      </c>
      <c r="Q4" s="8"/>
      <c r="R4" s="8" t="s">
        <v>386</v>
      </c>
      <c r="S4" s="8" t="s">
        <v>282</v>
      </c>
      <c r="T4" s="8" t="s">
        <v>387</v>
      </c>
    </row>
    <row r="5" spans="1:20">
      <c r="A5" s="26" t="s">
        <v>376</v>
      </c>
      <c r="B5" s="28" t="s">
        <v>375</v>
      </c>
      <c r="C5" s="4">
        <v>0</v>
      </c>
      <c r="D5" s="4">
        <v>0</v>
      </c>
      <c r="E5" s="4">
        <v>0</v>
      </c>
      <c r="F5" s="4">
        <v>0</v>
      </c>
      <c r="G5" s="8"/>
      <c r="H5" s="3">
        <v>0</v>
      </c>
      <c r="I5" s="4">
        <v>0</v>
      </c>
      <c r="J5" s="4">
        <v>0</v>
      </c>
      <c r="K5" s="4">
        <v>0</v>
      </c>
      <c r="L5" s="8"/>
      <c r="M5" s="4">
        <v>0</v>
      </c>
      <c r="N5" s="4">
        <v>0</v>
      </c>
      <c r="O5" s="4">
        <v>0</v>
      </c>
      <c r="P5" s="4">
        <v>0</v>
      </c>
      <c r="Q5" s="8"/>
      <c r="R5" s="4">
        <v>0</v>
      </c>
      <c r="S5" s="4">
        <v>0</v>
      </c>
      <c r="T5" s="4">
        <v>0</v>
      </c>
    </row>
    <row r="6" spans="1:20">
      <c r="A6" s="22">
        <v>10200</v>
      </c>
      <c r="B6" s="23" t="s">
        <v>0</v>
      </c>
      <c r="C6" s="6">
        <v>9.435E-4</v>
      </c>
      <c r="D6" s="6">
        <v>9.6029999999999998E-4</v>
      </c>
      <c r="E6" s="3">
        <v>-58693.536</v>
      </c>
      <c r="F6" s="3">
        <v>-28660</v>
      </c>
      <c r="G6" s="3"/>
      <c r="H6" s="3">
        <v>49994</v>
      </c>
      <c r="I6" s="3">
        <v>22320</v>
      </c>
      <c r="J6" s="3">
        <v>5412</v>
      </c>
      <c r="K6" s="3">
        <v>1265</v>
      </c>
      <c r="L6" s="3"/>
      <c r="M6" s="3">
        <v>0</v>
      </c>
      <c r="N6" s="3">
        <v>0</v>
      </c>
      <c r="O6" s="3">
        <v>0</v>
      </c>
      <c r="P6" s="3">
        <v>1201</v>
      </c>
      <c r="Q6" s="3"/>
      <c r="R6" s="3">
        <v>1794</v>
      </c>
      <c r="S6" s="3">
        <v>-390</v>
      </c>
      <c r="T6" s="3">
        <v>1404</v>
      </c>
    </row>
    <row r="7" spans="1:20">
      <c r="A7" s="22">
        <v>10400</v>
      </c>
      <c r="B7" s="23" t="s">
        <v>1</v>
      </c>
      <c r="C7" s="6">
        <v>2.6879E-3</v>
      </c>
      <c r="D7" s="6">
        <v>2.8278000000000001E-3</v>
      </c>
      <c r="E7" s="3">
        <v>-172835.136</v>
      </c>
      <c r="F7" s="3">
        <v>-81648</v>
      </c>
      <c r="G7" s="3"/>
      <c r="H7" s="3">
        <v>142426</v>
      </c>
      <c r="I7" s="3">
        <v>63588</v>
      </c>
      <c r="J7" s="3">
        <v>15418</v>
      </c>
      <c r="K7" s="3">
        <v>24023</v>
      </c>
      <c r="L7" s="3"/>
      <c r="M7" s="3">
        <v>0</v>
      </c>
      <c r="N7" s="3">
        <v>0</v>
      </c>
      <c r="O7" s="3">
        <v>0</v>
      </c>
      <c r="P7" s="3">
        <v>0</v>
      </c>
      <c r="Q7" s="3"/>
      <c r="R7" s="3">
        <v>5110</v>
      </c>
      <c r="S7" s="3">
        <v>7068</v>
      </c>
      <c r="T7" s="3">
        <v>12178</v>
      </c>
    </row>
    <row r="8" spans="1:20">
      <c r="A8" s="22">
        <v>10500</v>
      </c>
      <c r="B8" s="23" t="s">
        <v>2</v>
      </c>
      <c r="C8" s="6">
        <v>6.9640000000000001E-4</v>
      </c>
      <c r="D8" s="6">
        <v>7.0100000000000002E-4</v>
      </c>
      <c r="E8" s="3">
        <v>-42845.120000000003</v>
      </c>
      <c r="F8" s="3">
        <v>-21154</v>
      </c>
      <c r="G8" s="3"/>
      <c r="H8" s="3">
        <v>36901</v>
      </c>
      <c r="I8" s="3">
        <v>16475</v>
      </c>
      <c r="J8" s="3">
        <v>3995</v>
      </c>
      <c r="K8" s="3">
        <v>0</v>
      </c>
      <c r="L8" s="3"/>
      <c r="M8" s="3">
        <v>0</v>
      </c>
      <c r="N8" s="3">
        <v>0</v>
      </c>
      <c r="O8" s="3">
        <v>0</v>
      </c>
      <c r="P8" s="3">
        <v>2723</v>
      </c>
      <c r="Q8" s="3"/>
      <c r="R8" s="3">
        <v>1324</v>
      </c>
      <c r="S8" s="3">
        <v>-1297</v>
      </c>
      <c r="T8" s="3">
        <v>27</v>
      </c>
    </row>
    <row r="9" spans="1:20">
      <c r="A9" s="22">
        <v>10700</v>
      </c>
      <c r="B9" s="23" t="s">
        <v>350</v>
      </c>
      <c r="C9" s="6">
        <v>4.1596000000000003E-3</v>
      </c>
      <c r="D9" s="6">
        <v>4.0867000000000004E-3</v>
      </c>
      <c r="E9" s="3">
        <v>-249779.10400000002</v>
      </c>
      <c r="F9" s="3">
        <v>-126352</v>
      </c>
      <c r="G9" s="3"/>
      <c r="H9" s="3">
        <v>220409</v>
      </c>
      <c r="I9" s="3">
        <v>98404</v>
      </c>
      <c r="J9" s="3">
        <v>23859</v>
      </c>
      <c r="K9" s="3">
        <v>16556</v>
      </c>
      <c r="L9" s="3"/>
      <c r="M9" s="3">
        <v>0</v>
      </c>
      <c r="N9" s="3">
        <v>0</v>
      </c>
      <c r="O9" s="3">
        <v>0</v>
      </c>
      <c r="P9" s="3">
        <v>0</v>
      </c>
      <c r="Q9" s="3"/>
      <c r="R9" s="3">
        <v>7907</v>
      </c>
      <c r="S9" s="3">
        <v>6710</v>
      </c>
      <c r="T9" s="3">
        <v>14617</v>
      </c>
    </row>
    <row r="10" spans="1:20">
      <c r="A10" s="22">
        <v>10800</v>
      </c>
      <c r="B10" s="23" t="s">
        <v>3</v>
      </c>
      <c r="C10" s="6">
        <v>1.77567E-2</v>
      </c>
      <c r="D10" s="6">
        <v>1.74542E-2</v>
      </c>
      <c r="E10" s="3">
        <v>-1066800.7039999999</v>
      </c>
      <c r="F10" s="3">
        <v>-539378</v>
      </c>
      <c r="G10" s="3"/>
      <c r="H10" s="3">
        <v>940892</v>
      </c>
      <c r="I10" s="3">
        <v>420070</v>
      </c>
      <c r="J10" s="3">
        <v>101852</v>
      </c>
      <c r="K10" s="3">
        <v>42427</v>
      </c>
      <c r="L10" s="3"/>
      <c r="M10" s="3">
        <v>0</v>
      </c>
      <c r="N10" s="3">
        <v>0</v>
      </c>
      <c r="O10" s="3">
        <v>0</v>
      </c>
      <c r="P10" s="3">
        <v>0</v>
      </c>
      <c r="Q10" s="3"/>
      <c r="R10" s="3">
        <v>33755</v>
      </c>
      <c r="S10" s="3">
        <v>18243</v>
      </c>
      <c r="T10" s="3">
        <v>51998</v>
      </c>
    </row>
    <row r="11" spans="1:20">
      <c r="A11" s="22">
        <v>10850</v>
      </c>
      <c r="B11" s="23" t="s">
        <v>4</v>
      </c>
      <c r="C11" s="6">
        <v>1.406E-4</v>
      </c>
      <c r="D11" s="6">
        <v>1.292E-4</v>
      </c>
      <c r="E11" s="3">
        <v>-7896.7039999999997</v>
      </c>
      <c r="F11" s="3">
        <v>-4271</v>
      </c>
      <c r="G11" s="3"/>
      <c r="H11" s="3">
        <v>7450</v>
      </c>
      <c r="I11" s="3">
        <v>3326</v>
      </c>
      <c r="J11" s="3">
        <v>806</v>
      </c>
      <c r="K11" s="3">
        <v>2299</v>
      </c>
      <c r="L11" s="3"/>
      <c r="M11" s="3">
        <v>0</v>
      </c>
      <c r="N11" s="3">
        <v>0</v>
      </c>
      <c r="O11" s="3">
        <v>0</v>
      </c>
      <c r="P11" s="3">
        <v>0</v>
      </c>
      <c r="Q11" s="3"/>
      <c r="R11" s="3">
        <v>267</v>
      </c>
      <c r="S11" s="3">
        <v>930</v>
      </c>
      <c r="T11" s="3">
        <v>1197</v>
      </c>
    </row>
    <row r="12" spans="1:20">
      <c r="A12" s="22">
        <v>10900</v>
      </c>
      <c r="B12" s="23" t="s">
        <v>5</v>
      </c>
      <c r="C12" s="6">
        <v>1.2922000000000001E-3</v>
      </c>
      <c r="D12" s="6">
        <v>1.5231999999999999E-3</v>
      </c>
      <c r="E12" s="3">
        <v>-93097.983999999997</v>
      </c>
      <c r="F12" s="3">
        <v>-39252</v>
      </c>
      <c r="G12" s="3"/>
      <c r="H12" s="3">
        <v>68471</v>
      </c>
      <c r="I12" s="3">
        <v>30570</v>
      </c>
      <c r="J12" s="3">
        <v>7412</v>
      </c>
      <c r="K12" s="3">
        <v>45200</v>
      </c>
      <c r="L12" s="3"/>
      <c r="M12" s="3">
        <v>0</v>
      </c>
      <c r="N12" s="3">
        <v>0</v>
      </c>
      <c r="O12" s="3">
        <v>0</v>
      </c>
      <c r="P12" s="3">
        <v>0</v>
      </c>
      <c r="Q12" s="3"/>
      <c r="R12" s="3">
        <v>2456</v>
      </c>
      <c r="S12" s="3">
        <v>13552</v>
      </c>
      <c r="T12" s="3">
        <v>16008</v>
      </c>
    </row>
    <row r="13" spans="1:20">
      <c r="A13" s="22">
        <v>10910</v>
      </c>
      <c r="B13" s="23" t="s">
        <v>6</v>
      </c>
      <c r="C13" s="6">
        <v>2.6790000000000001E-4</v>
      </c>
      <c r="D13" s="6">
        <v>2.6190000000000002E-4</v>
      </c>
      <c r="E13" s="3">
        <v>-16007.328000000001</v>
      </c>
      <c r="F13" s="3">
        <v>-8138</v>
      </c>
      <c r="G13" s="3"/>
      <c r="H13" s="3">
        <v>14195</v>
      </c>
      <c r="I13" s="3">
        <v>6338</v>
      </c>
      <c r="J13" s="3">
        <v>1537</v>
      </c>
      <c r="K13" s="3">
        <v>0</v>
      </c>
      <c r="L13" s="3"/>
      <c r="M13" s="3">
        <v>0</v>
      </c>
      <c r="N13" s="3">
        <v>0</v>
      </c>
      <c r="O13" s="3">
        <v>0</v>
      </c>
      <c r="P13" s="3">
        <v>1282</v>
      </c>
      <c r="Q13" s="3"/>
      <c r="R13" s="3">
        <v>509</v>
      </c>
      <c r="S13" s="3">
        <v>-514</v>
      </c>
      <c r="T13" s="3">
        <v>-5</v>
      </c>
    </row>
    <row r="14" spans="1:20">
      <c r="A14" s="22">
        <v>10930</v>
      </c>
      <c r="B14" s="23" t="s">
        <v>7</v>
      </c>
      <c r="C14" s="6">
        <v>2.2650999999999999E-3</v>
      </c>
      <c r="D14" s="6">
        <v>2.3619000000000001E-3</v>
      </c>
      <c r="E14" s="3">
        <v>-144359.32800000001</v>
      </c>
      <c r="F14" s="3">
        <v>-68805</v>
      </c>
      <c r="G14" s="3"/>
      <c r="H14" s="3">
        <v>120023</v>
      </c>
      <c r="I14" s="3">
        <v>53585</v>
      </c>
      <c r="J14" s="3">
        <v>12993</v>
      </c>
      <c r="K14" s="3">
        <v>29649</v>
      </c>
      <c r="L14" s="3"/>
      <c r="M14" s="3">
        <v>0</v>
      </c>
      <c r="N14" s="3">
        <v>0</v>
      </c>
      <c r="O14" s="3">
        <v>0</v>
      </c>
      <c r="P14" s="3">
        <v>0</v>
      </c>
      <c r="Q14" s="3"/>
      <c r="R14" s="3">
        <v>4306</v>
      </c>
      <c r="S14" s="3">
        <v>8026</v>
      </c>
      <c r="T14" s="3">
        <v>12332</v>
      </c>
    </row>
    <row r="15" spans="1:20">
      <c r="A15" s="22">
        <v>10940</v>
      </c>
      <c r="B15" s="23" t="s">
        <v>8</v>
      </c>
      <c r="C15" s="6">
        <v>5.9000000000000003E-4</v>
      </c>
      <c r="D15" s="6">
        <v>5.8889999999999995E-4</v>
      </c>
      <c r="E15" s="3">
        <v>-35993.567999999999</v>
      </c>
      <c r="F15" s="3">
        <v>-17922</v>
      </c>
      <c r="G15" s="3"/>
      <c r="H15" s="3">
        <v>31263</v>
      </c>
      <c r="I15" s="3">
        <v>13958</v>
      </c>
      <c r="J15" s="3">
        <v>3384</v>
      </c>
      <c r="K15" s="3">
        <v>6787</v>
      </c>
      <c r="L15" s="3"/>
      <c r="M15" s="3">
        <v>0</v>
      </c>
      <c r="N15" s="3">
        <v>0</v>
      </c>
      <c r="O15" s="3">
        <v>0</v>
      </c>
      <c r="P15" s="3">
        <v>0</v>
      </c>
      <c r="Q15" s="3"/>
      <c r="R15" s="3">
        <v>1122</v>
      </c>
      <c r="S15" s="3">
        <v>2588</v>
      </c>
      <c r="T15" s="3">
        <v>3710</v>
      </c>
    </row>
    <row r="16" spans="1:20">
      <c r="A16" s="22">
        <v>10950</v>
      </c>
      <c r="B16" s="23" t="s">
        <v>9</v>
      </c>
      <c r="C16" s="6">
        <v>7.8220000000000004E-4</v>
      </c>
      <c r="D16" s="6">
        <v>7.5250000000000002E-4</v>
      </c>
      <c r="E16" s="3">
        <v>-45992.800000000003</v>
      </c>
      <c r="F16" s="3">
        <v>-23760</v>
      </c>
      <c r="G16" s="3"/>
      <c r="H16" s="3">
        <v>41447</v>
      </c>
      <c r="I16" s="3">
        <v>18505</v>
      </c>
      <c r="J16" s="3">
        <v>4487</v>
      </c>
      <c r="K16" s="3">
        <v>1525</v>
      </c>
      <c r="L16" s="3"/>
      <c r="M16" s="3">
        <v>0</v>
      </c>
      <c r="N16" s="3">
        <v>0</v>
      </c>
      <c r="O16" s="3">
        <v>0</v>
      </c>
      <c r="P16" s="3">
        <v>2133</v>
      </c>
      <c r="Q16" s="3"/>
      <c r="R16" s="3">
        <v>1487</v>
      </c>
      <c r="S16" s="3">
        <v>406</v>
      </c>
      <c r="T16" s="3">
        <v>1893</v>
      </c>
    </row>
    <row r="17" spans="1:20">
      <c r="A17" s="22">
        <v>11300</v>
      </c>
      <c r="B17" s="23" t="s">
        <v>10</v>
      </c>
      <c r="C17" s="6">
        <v>4.0403000000000001E-3</v>
      </c>
      <c r="D17" s="6">
        <v>4.1510000000000002E-3</v>
      </c>
      <c r="E17" s="3">
        <v>-253709.12000000002</v>
      </c>
      <c r="F17" s="3">
        <v>-122728</v>
      </c>
      <c r="G17" s="3"/>
      <c r="H17" s="3">
        <v>214087</v>
      </c>
      <c r="I17" s="3">
        <v>95581</v>
      </c>
      <c r="J17" s="3">
        <v>23175</v>
      </c>
      <c r="K17" s="3">
        <v>64749</v>
      </c>
      <c r="L17" s="3"/>
      <c r="M17" s="3">
        <v>0</v>
      </c>
      <c r="N17" s="3">
        <v>0</v>
      </c>
      <c r="O17" s="3">
        <v>0</v>
      </c>
      <c r="P17" s="3">
        <v>0</v>
      </c>
      <c r="Q17" s="3"/>
      <c r="R17" s="3">
        <v>7681</v>
      </c>
      <c r="S17" s="3">
        <v>23832</v>
      </c>
      <c r="T17" s="3">
        <v>31513</v>
      </c>
    </row>
    <row r="18" spans="1:20">
      <c r="A18" s="22">
        <v>11310</v>
      </c>
      <c r="B18" s="23" t="s">
        <v>11</v>
      </c>
      <c r="C18" s="6">
        <v>4.7600000000000002E-4</v>
      </c>
      <c r="D18" s="6">
        <v>4.4979999999999998E-4</v>
      </c>
      <c r="E18" s="3">
        <v>-27491.775999999998</v>
      </c>
      <c r="F18" s="3">
        <v>-14459</v>
      </c>
      <c r="G18" s="3"/>
      <c r="H18" s="3">
        <v>25222</v>
      </c>
      <c r="I18" s="3">
        <v>11261</v>
      </c>
      <c r="J18" s="3">
        <v>2730</v>
      </c>
      <c r="K18" s="3">
        <v>2040</v>
      </c>
      <c r="L18" s="3"/>
      <c r="M18" s="3">
        <v>0</v>
      </c>
      <c r="N18" s="3">
        <v>0</v>
      </c>
      <c r="O18" s="3">
        <v>0</v>
      </c>
      <c r="P18" s="3">
        <v>974</v>
      </c>
      <c r="Q18" s="3"/>
      <c r="R18" s="3">
        <v>905</v>
      </c>
      <c r="S18" s="3">
        <v>858</v>
      </c>
      <c r="T18" s="3">
        <v>1763</v>
      </c>
    </row>
    <row r="19" spans="1:20">
      <c r="A19" s="22">
        <v>11600</v>
      </c>
      <c r="B19" s="23" t="s">
        <v>12</v>
      </c>
      <c r="C19" s="6">
        <v>1.8939E-3</v>
      </c>
      <c r="D19" s="6">
        <v>1.9070999999999999E-3</v>
      </c>
      <c r="E19" s="3">
        <v>-116561.95199999999</v>
      </c>
      <c r="F19" s="3">
        <v>-57529</v>
      </c>
      <c r="G19" s="3"/>
      <c r="H19" s="3">
        <v>100354</v>
      </c>
      <c r="I19" s="3">
        <v>44804</v>
      </c>
      <c r="J19" s="3">
        <v>10863</v>
      </c>
      <c r="K19" s="3">
        <v>1090</v>
      </c>
      <c r="L19" s="3"/>
      <c r="M19" s="3">
        <v>0</v>
      </c>
      <c r="N19" s="3">
        <v>0</v>
      </c>
      <c r="O19" s="3">
        <v>0</v>
      </c>
      <c r="P19" s="3">
        <v>0</v>
      </c>
      <c r="Q19" s="3"/>
      <c r="R19" s="3">
        <v>3600</v>
      </c>
      <c r="S19" s="3">
        <v>196</v>
      </c>
      <c r="T19" s="3">
        <v>3796</v>
      </c>
    </row>
    <row r="20" spans="1:20">
      <c r="A20" s="22">
        <v>11900</v>
      </c>
      <c r="B20" s="23" t="s">
        <v>13</v>
      </c>
      <c r="C20" s="6">
        <v>1.9340000000000001E-4</v>
      </c>
      <c r="D20" s="6">
        <v>1.8780000000000001E-4</v>
      </c>
      <c r="E20" s="3">
        <v>-11478.336000000001</v>
      </c>
      <c r="F20" s="3">
        <v>-5875</v>
      </c>
      <c r="G20" s="3"/>
      <c r="H20" s="3">
        <v>10248</v>
      </c>
      <c r="I20" s="3">
        <v>4575</v>
      </c>
      <c r="J20" s="3">
        <v>1109</v>
      </c>
      <c r="K20" s="3">
        <v>1087</v>
      </c>
      <c r="L20" s="3"/>
      <c r="M20" s="3">
        <v>0</v>
      </c>
      <c r="N20" s="3">
        <v>0</v>
      </c>
      <c r="O20" s="3">
        <v>0</v>
      </c>
      <c r="P20" s="3">
        <v>290</v>
      </c>
      <c r="Q20" s="3"/>
      <c r="R20" s="3">
        <v>368</v>
      </c>
      <c r="S20" s="3">
        <v>495</v>
      </c>
      <c r="T20" s="3">
        <v>863</v>
      </c>
    </row>
    <row r="21" spans="1:20">
      <c r="A21" s="22">
        <v>12100</v>
      </c>
      <c r="B21" s="23" t="s">
        <v>14</v>
      </c>
      <c r="C21" s="6">
        <v>2.1809999999999999E-4</v>
      </c>
      <c r="D21" s="6">
        <v>2.3780000000000001E-4</v>
      </c>
      <c r="E21" s="3">
        <v>-14534.336000000001</v>
      </c>
      <c r="F21" s="3">
        <v>-6625</v>
      </c>
      <c r="G21" s="3"/>
      <c r="H21" s="3">
        <v>11557</v>
      </c>
      <c r="I21" s="3">
        <v>5160</v>
      </c>
      <c r="J21" s="3">
        <v>1251</v>
      </c>
      <c r="K21" s="3">
        <v>2263</v>
      </c>
      <c r="L21" s="3"/>
      <c r="M21" s="3">
        <v>0</v>
      </c>
      <c r="N21" s="3">
        <v>0</v>
      </c>
      <c r="O21" s="3">
        <v>0</v>
      </c>
      <c r="P21" s="3">
        <v>0</v>
      </c>
      <c r="Q21" s="3"/>
      <c r="R21" s="3">
        <v>415</v>
      </c>
      <c r="S21" s="3">
        <v>506</v>
      </c>
      <c r="T21" s="3">
        <v>921</v>
      </c>
    </row>
    <row r="22" spans="1:20">
      <c r="A22" s="22">
        <v>12150</v>
      </c>
      <c r="B22" s="23" t="s">
        <v>15</v>
      </c>
      <c r="C22" s="6">
        <v>4.0599999999999998E-5</v>
      </c>
      <c r="D22" s="6">
        <v>3.6900000000000002E-5</v>
      </c>
      <c r="E22" s="3">
        <v>-2255.328</v>
      </c>
      <c r="F22" s="3">
        <v>-1233</v>
      </c>
      <c r="G22" s="3"/>
      <c r="H22" s="3">
        <v>2151</v>
      </c>
      <c r="I22" s="3">
        <v>960</v>
      </c>
      <c r="J22" s="3">
        <v>233</v>
      </c>
      <c r="K22" s="3">
        <v>0</v>
      </c>
      <c r="L22" s="3"/>
      <c r="M22" s="3">
        <v>0</v>
      </c>
      <c r="N22" s="3">
        <v>0</v>
      </c>
      <c r="O22" s="3">
        <v>0</v>
      </c>
      <c r="P22" s="3">
        <v>608</v>
      </c>
      <c r="Q22" s="3"/>
      <c r="R22" s="3">
        <v>77</v>
      </c>
      <c r="S22" s="3">
        <v>-171</v>
      </c>
      <c r="T22" s="3">
        <v>-94</v>
      </c>
    </row>
    <row r="23" spans="1:20">
      <c r="A23" s="22">
        <v>12160</v>
      </c>
      <c r="B23" s="23" t="s">
        <v>16</v>
      </c>
      <c r="C23" s="6">
        <v>1.6348999999999999E-3</v>
      </c>
      <c r="D23" s="6">
        <v>1.6502000000000001E-3</v>
      </c>
      <c r="E23" s="3">
        <v>-100860.224</v>
      </c>
      <c r="F23" s="3">
        <v>-49662</v>
      </c>
      <c r="G23" s="3"/>
      <c r="H23" s="3">
        <v>86630</v>
      </c>
      <c r="I23" s="3">
        <v>38677</v>
      </c>
      <c r="J23" s="3">
        <v>9378</v>
      </c>
      <c r="K23" s="3">
        <v>15389</v>
      </c>
      <c r="L23" s="3"/>
      <c r="M23" s="3">
        <v>0</v>
      </c>
      <c r="N23" s="3">
        <v>0</v>
      </c>
      <c r="O23" s="3">
        <v>0</v>
      </c>
      <c r="P23" s="3">
        <v>0</v>
      </c>
      <c r="Q23" s="3"/>
      <c r="R23" s="3">
        <v>3108</v>
      </c>
      <c r="S23" s="3">
        <v>5620</v>
      </c>
      <c r="T23" s="3">
        <v>8728</v>
      </c>
    </row>
    <row r="24" spans="1:20">
      <c r="A24" s="22">
        <v>12200</v>
      </c>
      <c r="B24" s="23" t="s">
        <v>342</v>
      </c>
      <c r="C24" s="6">
        <v>1.3E-6</v>
      </c>
      <c r="D24" s="6">
        <v>3.0000000000000001E-6</v>
      </c>
      <c r="E24" s="3">
        <v>-183.36</v>
      </c>
      <c r="F24" s="3">
        <v>-39</v>
      </c>
      <c r="G24" s="3"/>
      <c r="H24" s="3">
        <v>69</v>
      </c>
      <c r="I24" s="3">
        <v>31</v>
      </c>
      <c r="J24" s="3">
        <v>7</v>
      </c>
      <c r="K24" s="3">
        <v>107</v>
      </c>
      <c r="L24" s="3"/>
      <c r="M24" s="3">
        <v>0</v>
      </c>
      <c r="N24" s="3">
        <v>0</v>
      </c>
      <c r="O24" s="3">
        <v>0</v>
      </c>
      <c r="P24" s="3">
        <v>0</v>
      </c>
      <c r="Q24" s="3"/>
      <c r="R24" s="3">
        <v>2</v>
      </c>
      <c r="S24" s="3">
        <v>18</v>
      </c>
      <c r="T24" s="3">
        <v>20</v>
      </c>
    </row>
    <row r="25" spans="1:20">
      <c r="A25" s="22">
        <v>12220</v>
      </c>
      <c r="B25" s="23" t="s">
        <v>17</v>
      </c>
      <c r="C25" s="6">
        <v>4.1906800000000001E-2</v>
      </c>
      <c r="D25" s="6">
        <v>4.1776199999999999E-2</v>
      </c>
      <c r="E25" s="3">
        <v>-2553361.344</v>
      </c>
      <c r="F25" s="3">
        <v>-1272961</v>
      </c>
      <c r="G25" s="3"/>
      <c r="H25" s="3">
        <v>2220558</v>
      </c>
      <c r="I25" s="3">
        <v>991389</v>
      </c>
      <c r="J25" s="3">
        <v>240377</v>
      </c>
      <c r="K25" s="3">
        <v>278119</v>
      </c>
      <c r="L25" s="3"/>
      <c r="M25" s="3">
        <v>0</v>
      </c>
      <c r="N25" s="3">
        <v>0</v>
      </c>
      <c r="O25" s="3">
        <v>0</v>
      </c>
      <c r="P25" s="3">
        <v>0</v>
      </c>
      <c r="Q25" s="3"/>
      <c r="R25" s="3">
        <v>79665</v>
      </c>
      <c r="S25" s="3">
        <v>104057</v>
      </c>
      <c r="T25" s="3">
        <v>183722</v>
      </c>
    </row>
    <row r="26" spans="1:20">
      <c r="A26" s="22">
        <v>12510</v>
      </c>
      <c r="B26" s="23" t="s">
        <v>18</v>
      </c>
      <c r="C26" s="6">
        <v>3.9316999999999998E-3</v>
      </c>
      <c r="D26" s="6">
        <v>4.5719999999999997E-3</v>
      </c>
      <c r="E26" s="3">
        <v>-279440.63999999996</v>
      </c>
      <c r="F26" s="3">
        <v>-119429</v>
      </c>
      <c r="G26" s="3"/>
      <c r="H26" s="3">
        <v>208333</v>
      </c>
      <c r="I26" s="3">
        <v>93012</v>
      </c>
      <c r="J26" s="3">
        <v>22552</v>
      </c>
      <c r="K26" s="3">
        <v>114256</v>
      </c>
      <c r="L26" s="3"/>
      <c r="M26" s="3">
        <v>0</v>
      </c>
      <c r="N26" s="3">
        <v>0</v>
      </c>
      <c r="O26" s="3">
        <v>0</v>
      </c>
      <c r="P26" s="3">
        <v>0</v>
      </c>
      <c r="Q26" s="3"/>
      <c r="R26" s="3">
        <v>7474</v>
      </c>
      <c r="S26" s="3">
        <v>31898</v>
      </c>
      <c r="T26" s="3">
        <v>39372</v>
      </c>
    </row>
    <row r="27" spans="1:20">
      <c r="A27" s="22">
        <v>12600</v>
      </c>
      <c r="B27" s="23" t="s">
        <v>19</v>
      </c>
      <c r="C27" s="6">
        <v>1.7327E-3</v>
      </c>
      <c r="D27" s="6">
        <v>1.2474999999999999E-3</v>
      </c>
      <c r="E27" s="3">
        <v>-76247.199999999997</v>
      </c>
      <c r="F27" s="3">
        <v>-52632</v>
      </c>
      <c r="G27" s="3"/>
      <c r="H27" s="3">
        <v>91812</v>
      </c>
      <c r="I27" s="3">
        <v>40990</v>
      </c>
      <c r="J27" s="3">
        <v>9939</v>
      </c>
      <c r="K27" s="3">
        <v>10823</v>
      </c>
      <c r="L27" s="3"/>
      <c r="M27" s="3">
        <v>0</v>
      </c>
      <c r="N27" s="3">
        <v>0</v>
      </c>
      <c r="O27" s="3">
        <v>0</v>
      </c>
      <c r="P27" s="3">
        <v>34270</v>
      </c>
      <c r="Q27" s="3"/>
      <c r="R27" s="3">
        <v>3294</v>
      </c>
      <c r="S27" s="3">
        <v>-301</v>
      </c>
      <c r="T27" s="3">
        <v>2993</v>
      </c>
    </row>
    <row r="28" spans="1:20">
      <c r="A28" s="22">
        <v>12700</v>
      </c>
      <c r="B28" s="23" t="s">
        <v>20</v>
      </c>
      <c r="C28" s="6">
        <v>9.8170000000000006E-4</v>
      </c>
      <c r="D28" s="6">
        <v>9.745E-4</v>
      </c>
      <c r="E28" s="3">
        <v>-59561.440000000002</v>
      </c>
      <c r="F28" s="3">
        <v>-29820</v>
      </c>
      <c r="G28" s="3"/>
      <c r="H28" s="3">
        <v>52018</v>
      </c>
      <c r="I28" s="3">
        <v>23224</v>
      </c>
      <c r="J28" s="3">
        <v>5631</v>
      </c>
      <c r="K28" s="3">
        <v>11288</v>
      </c>
      <c r="L28" s="3"/>
      <c r="M28" s="3">
        <v>0</v>
      </c>
      <c r="N28" s="3">
        <v>0</v>
      </c>
      <c r="O28" s="3">
        <v>0</v>
      </c>
      <c r="P28" s="3">
        <v>0</v>
      </c>
      <c r="Q28" s="3"/>
      <c r="R28" s="3">
        <v>1866</v>
      </c>
      <c r="S28" s="3">
        <v>4295</v>
      </c>
      <c r="T28" s="3">
        <v>6161</v>
      </c>
    </row>
    <row r="29" spans="1:20">
      <c r="A29" s="22">
        <v>13500</v>
      </c>
      <c r="B29" s="23" t="s">
        <v>21</v>
      </c>
      <c r="C29" s="6">
        <v>3.9201000000000001E-3</v>
      </c>
      <c r="D29" s="6">
        <v>3.8817999999999999E-3</v>
      </c>
      <c r="E29" s="3">
        <v>-237255.61600000001</v>
      </c>
      <c r="F29" s="3">
        <v>-119077</v>
      </c>
      <c r="G29" s="3"/>
      <c r="H29" s="3">
        <v>207718</v>
      </c>
      <c r="I29" s="3">
        <v>92738</v>
      </c>
      <c r="J29" s="3">
        <v>22486</v>
      </c>
      <c r="K29" s="3">
        <v>16828</v>
      </c>
      <c r="L29" s="3"/>
      <c r="M29" s="3">
        <v>0</v>
      </c>
      <c r="N29" s="3">
        <v>0</v>
      </c>
      <c r="O29" s="3">
        <v>0</v>
      </c>
      <c r="P29" s="3">
        <v>0</v>
      </c>
      <c r="Q29" s="3"/>
      <c r="R29" s="3">
        <v>7452</v>
      </c>
      <c r="S29" s="3">
        <v>6733</v>
      </c>
      <c r="T29" s="3">
        <v>14185</v>
      </c>
    </row>
    <row r="30" spans="1:20">
      <c r="A30" s="22">
        <v>13700</v>
      </c>
      <c r="B30" s="23" t="s">
        <v>22</v>
      </c>
      <c r="C30" s="6">
        <v>4.1320000000000001E-4</v>
      </c>
      <c r="D30" s="6">
        <v>4.0979999999999999E-4</v>
      </c>
      <c r="E30" s="3">
        <v>-25046.975999999999</v>
      </c>
      <c r="F30" s="3">
        <v>-12551</v>
      </c>
      <c r="G30" s="3"/>
      <c r="H30" s="3">
        <v>21895</v>
      </c>
      <c r="I30" s="3">
        <v>9775</v>
      </c>
      <c r="J30" s="3">
        <v>2370</v>
      </c>
      <c r="K30" s="3">
        <v>5948</v>
      </c>
      <c r="L30" s="3"/>
      <c r="M30" s="3">
        <v>0</v>
      </c>
      <c r="N30" s="3">
        <v>0</v>
      </c>
      <c r="O30" s="3">
        <v>0</v>
      </c>
      <c r="P30" s="3">
        <v>0</v>
      </c>
      <c r="Q30" s="3"/>
      <c r="R30" s="3">
        <v>785</v>
      </c>
      <c r="S30" s="3">
        <v>2405</v>
      </c>
      <c r="T30" s="3">
        <v>3190</v>
      </c>
    </row>
    <row r="31" spans="1:20">
      <c r="A31" s="22">
        <v>14300</v>
      </c>
      <c r="B31" s="23" t="s">
        <v>330</v>
      </c>
      <c r="C31" s="6">
        <v>1.3531999999999999E-3</v>
      </c>
      <c r="D31" s="6">
        <v>1.4723E-3</v>
      </c>
      <c r="E31" s="3">
        <v>-89986.975999999995</v>
      </c>
      <c r="F31" s="3">
        <v>-41105</v>
      </c>
      <c r="G31" s="3"/>
      <c r="H31" s="3">
        <v>71703</v>
      </c>
      <c r="I31" s="3">
        <v>32013</v>
      </c>
      <c r="J31" s="3">
        <v>7762</v>
      </c>
      <c r="K31" s="3">
        <v>10496</v>
      </c>
      <c r="L31" s="3"/>
      <c r="M31" s="3">
        <v>0</v>
      </c>
      <c r="N31" s="3">
        <v>0</v>
      </c>
      <c r="O31" s="3">
        <v>0</v>
      </c>
      <c r="P31" s="3">
        <v>3520</v>
      </c>
      <c r="Q31" s="3"/>
      <c r="R31" s="3">
        <v>2572</v>
      </c>
      <c r="S31" s="3">
        <v>-11</v>
      </c>
      <c r="T31" s="3">
        <v>2561</v>
      </c>
    </row>
    <row r="32" spans="1:20">
      <c r="A32" s="22">
        <v>14300.2</v>
      </c>
      <c r="B32" s="23" t="s">
        <v>331</v>
      </c>
      <c r="C32" s="6">
        <v>1.4219999999999999E-4</v>
      </c>
      <c r="D32" s="6">
        <v>1.706E-4</v>
      </c>
      <c r="E32" s="3">
        <v>-10427.072</v>
      </c>
      <c r="F32" s="3">
        <v>-4319</v>
      </c>
      <c r="G32" s="3"/>
      <c r="H32" s="3">
        <v>7535</v>
      </c>
      <c r="I32" s="3">
        <v>3364</v>
      </c>
      <c r="J32" s="3">
        <v>816</v>
      </c>
      <c r="K32" s="3">
        <v>3024</v>
      </c>
      <c r="L32" s="3"/>
      <c r="M32" s="3">
        <v>0</v>
      </c>
      <c r="N32" s="3">
        <v>0</v>
      </c>
      <c r="O32" s="3">
        <v>0</v>
      </c>
      <c r="P32" s="3">
        <v>0</v>
      </c>
      <c r="Q32" s="3"/>
      <c r="R32" s="3">
        <v>270</v>
      </c>
      <c r="S32" s="3">
        <v>591</v>
      </c>
      <c r="T32" s="3">
        <v>861</v>
      </c>
    </row>
    <row r="33" spans="1:20">
      <c r="A33" s="22">
        <v>18400</v>
      </c>
      <c r="B33" s="23" t="s">
        <v>351</v>
      </c>
      <c r="C33" s="6">
        <v>4.8434000000000003E-3</v>
      </c>
      <c r="D33" s="6">
        <v>4.8634000000000004E-3</v>
      </c>
      <c r="E33" s="3">
        <v>-297251.00800000003</v>
      </c>
      <c r="F33" s="3">
        <v>-147123</v>
      </c>
      <c r="G33" s="3"/>
      <c r="H33" s="3">
        <v>256642</v>
      </c>
      <c r="I33" s="3">
        <v>114580</v>
      </c>
      <c r="J33" s="3">
        <v>27782</v>
      </c>
      <c r="K33" s="3">
        <v>36836</v>
      </c>
      <c r="L33" s="3"/>
      <c r="M33" s="3">
        <v>0</v>
      </c>
      <c r="N33" s="3">
        <v>0</v>
      </c>
      <c r="O33" s="3">
        <v>0</v>
      </c>
      <c r="P33" s="3">
        <v>0</v>
      </c>
      <c r="Q33" s="3"/>
      <c r="R33" s="3">
        <v>9207</v>
      </c>
      <c r="S33" s="3">
        <v>14142</v>
      </c>
      <c r="T33" s="3">
        <v>23349</v>
      </c>
    </row>
    <row r="34" spans="1:20">
      <c r="A34" s="22">
        <v>18600</v>
      </c>
      <c r="B34" s="23" t="s">
        <v>24</v>
      </c>
      <c r="C34" s="6">
        <v>1.38E-5</v>
      </c>
      <c r="D34" s="6">
        <v>1.36E-5</v>
      </c>
      <c r="E34" s="3">
        <v>-831.23199999999997</v>
      </c>
      <c r="F34" s="3">
        <v>-419</v>
      </c>
      <c r="G34" s="3"/>
      <c r="H34" s="3">
        <v>731</v>
      </c>
      <c r="I34" s="3">
        <v>326</v>
      </c>
      <c r="J34" s="3">
        <v>79</v>
      </c>
      <c r="K34" s="3">
        <v>250</v>
      </c>
      <c r="L34" s="3"/>
      <c r="M34" s="3">
        <v>0</v>
      </c>
      <c r="N34" s="3">
        <v>0</v>
      </c>
      <c r="O34" s="3">
        <v>0</v>
      </c>
      <c r="P34" s="3">
        <v>0</v>
      </c>
      <c r="Q34" s="3"/>
      <c r="R34" s="3">
        <v>26</v>
      </c>
      <c r="S34" s="3">
        <v>118</v>
      </c>
      <c r="T34" s="3">
        <v>144</v>
      </c>
    </row>
    <row r="35" spans="1:20">
      <c r="A35" s="22">
        <v>18690</v>
      </c>
      <c r="B35" s="23" t="s">
        <v>26</v>
      </c>
      <c r="C35" s="6">
        <v>0</v>
      </c>
      <c r="D35" s="6">
        <v>0</v>
      </c>
      <c r="E35" s="3">
        <v>0</v>
      </c>
      <c r="F35" s="3">
        <v>0</v>
      </c>
      <c r="G35" s="3"/>
      <c r="H35" s="3">
        <v>0</v>
      </c>
      <c r="I35" s="3">
        <v>0</v>
      </c>
      <c r="J35" s="3">
        <v>0</v>
      </c>
      <c r="K35" s="3">
        <v>247</v>
      </c>
      <c r="L35" s="3"/>
      <c r="M35" s="3">
        <v>0</v>
      </c>
      <c r="N35" s="3">
        <v>0</v>
      </c>
      <c r="O35" s="3">
        <v>0</v>
      </c>
      <c r="P35" s="3">
        <v>0</v>
      </c>
      <c r="Q35" s="3"/>
      <c r="R35" s="3">
        <v>0</v>
      </c>
      <c r="S35" s="3">
        <v>123</v>
      </c>
      <c r="T35" s="3">
        <v>123</v>
      </c>
    </row>
    <row r="36" spans="1:20">
      <c r="A36" s="22">
        <v>18740</v>
      </c>
      <c r="B36" s="23" t="s">
        <v>27</v>
      </c>
      <c r="C36" s="6">
        <v>6.8000000000000001E-6</v>
      </c>
      <c r="D36" s="6">
        <v>6.8000000000000001E-6</v>
      </c>
      <c r="E36" s="3">
        <v>-415.61599999999999</v>
      </c>
      <c r="F36" s="3">
        <v>-207</v>
      </c>
      <c r="G36" s="3"/>
      <c r="H36" s="3">
        <v>360</v>
      </c>
      <c r="I36" s="3">
        <v>161</v>
      </c>
      <c r="J36" s="3">
        <v>39</v>
      </c>
      <c r="K36" s="3">
        <v>52</v>
      </c>
      <c r="L36" s="3"/>
      <c r="M36" s="3">
        <v>0</v>
      </c>
      <c r="N36" s="3">
        <v>0</v>
      </c>
      <c r="O36" s="3">
        <v>0</v>
      </c>
      <c r="P36" s="3">
        <v>0</v>
      </c>
      <c r="Q36" s="3"/>
      <c r="R36" s="3">
        <v>13</v>
      </c>
      <c r="S36" s="3">
        <v>18</v>
      </c>
      <c r="T36" s="3">
        <v>31</v>
      </c>
    </row>
    <row r="37" spans="1:20">
      <c r="A37" s="22">
        <v>18780</v>
      </c>
      <c r="B37" s="23" t="s">
        <v>28</v>
      </c>
      <c r="C37" s="6">
        <v>1.7900000000000001E-5</v>
      </c>
      <c r="D37" s="6">
        <v>1.17E-5</v>
      </c>
      <c r="E37" s="3">
        <v>-715.10400000000004</v>
      </c>
      <c r="F37" s="3">
        <v>-544</v>
      </c>
      <c r="G37" s="3"/>
      <c r="H37" s="3">
        <v>948</v>
      </c>
      <c r="I37" s="3">
        <v>423</v>
      </c>
      <c r="J37" s="3">
        <v>103</v>
      </c>
      <c r="K37" s="3">
        <v>170</v>
      </c>
      <c r="L37" s="3"/>
      <c r="M37" s="3">
        <v>0</v>
      </c>
      <c r="N37" s="3">
        <v>0</v>
      </c>
      <c r="O37" s="3">
        <v>0</v>
      </c>
      <c r="P37" s="3">
        <v>505</v>
      </c>
      <c r="Q37" s="3"/>
      <c r="R37" s="3">
        <v>34</v>
      </c>
      <c r="S37" s="3">
        <v>1</v>
      </c>
      <c r="T37" s="3">
        <v>35</v>
      </c>
    </row>
    <row r="38" spans="1:20">
      <c r="A38" s="22">
        <v>19005</v>
      </c>
      <c r="B38" s="23" t="s">
        <v>29</v>
      </c>
      <c r="C38" s="6">
        <v>6.6879999999999999E-4</v>
      </c>
      <c r="D38" s="6">
        <v>6.5430000000000002E-4</v>
      </c>
      <c r="E38" s="3">
        <v>-39990.815999999999</v>
      </c>
      <c r="F38" s="3">
        <v>-20315</v>
      </c>
      <c r="G38" s="3"/>
      <c r="H38" s="3">
        <v>35438</v>
      </c>
      <c r="I38" s="3">
        <v>15822</v>
      </c>
      <c r="J38" s="3">
        <v>3836</v>
      </c>
      <c r="K38" s="3">
        <v>8718</v>
      </c>
      <c r="L38" s="3"/>
      <c r="M38" s="3">
        <v>0</v>
      </c>
      <c r="N38" s="3">
        <v>0</v>
      </c>
      <c r="O38" s="3">
        <v>0</v>
      </c>
      <c r="P38" s="3">
        <v>0</v>
      </c>
      <c r="Q38" s="3"/>
      <c r="R38" s="3">
        <v>1271</v>
      </c>
      <c r="S38" s="3">
        <v>3412</v>
      </c>
      <c r="T38" s="3">
        <v>4683</v>
      </c>
    </row>
    <row r="39" spans="1:20">
      <c r="A39" s="22">
        <v>19100</v>
      </c>
      <c r="B39" s="23" t="s">
        <v>30</v>
      </c>
      <c r="C39" s="6">
        <v>6.0961899999999999E-2</v>
      </c>
      <c r="D39" s="6">
        <v>6.1802999999999997E-2</v>
      </c>
      <c r="E39" s="3">
        <v>-3777399.36</v>
      </c>
      <c r="F39" s="3">
        <v>-1851779</v>
      </c>
      <c r="G39" s="3"/>
      <c r="H39" s="3">
        <v>3230249</v>
      </c>
      <c r="I39" s="3">
        <v>1442176</v>
      </c>
      <c r="J39" s="3">
        <v>349677</v>
      </c>
      <c r="K39" s="3">
        <v>211377</v>
      </c>
      <c r="L39" s="3"/>
      <c r="M39" s="3">
        <v>0</v>
      </c>
      <c r="N39" s="3">
        <v>0</v>
      </c>
      <c r="O39" s="3">
        <v>0</v>
      </c>
      <c r="P39" s="3">
        <v>0</v>
      </c>
      <c r="Q39" s="3"/>
      <c r="R39" s="3">
        <v>115889</v>
      </c>
      <c r="S39" s="3">
        <v>59678</v>
      </c>
      <c r="T39" s="3">
        <v>175567</v>
      </c>
    </row>
    <row r="40" spans="1:20">
      <c r="A40" s="40">
        <v>20100</v>
      </c>
      <c r="B40" s="41" t="s">
        <v>31</v>
      </c>
      <c r="C40" s="42">
        <v>1.04545E-2</v>
      </c>
      <c r="D40" s="42">
        <v>1.0502900000000001E-2</v>
      </c>
      <c r="E40" s="43">
        <v>-641937.24800000002</v>
      </c>
      <c r="F40" s="43">
        <v>-317566</v>
      </c>
      <c r="G40" s="43"/>
      <c r="H40" s="43">
        <v>553964</v>
      </c>
      <c r="I40" s="43">
        <v>247322</v>
      </c>
      <c r="J40" s="43">
        <v>59967</v>
      </c>
      <c r="K40" s="43">
        <v>8993</v>
      </c>
      <c r="L40" s="43"/>
      <c r="M40" s="43">
        <v>0</v>
      </c>
      <c r="N40" s="43">
        <v>0</v>
      </c>
      <c r="O40" s="43">
        <v>0</v>
      </c>
      <c r="P40" s="43">
        <v>6155</v>
      </c>
      <c r="Q40" s="43"/>
      <c r="R40" s="43">
        <v>19874</v>
      </c>
      <c r="S40" s="43">
        <v>-1578</v>
      </c>
      <c r="T40" s="43">
        <v>18296</v>
      </c>
    </row>
    <row r="41" spans="1:20">
      <c r="A41" s="22">
        <v>20200</v>
      </c>
      <c r="B41" s="23" t="s">
        <v>32</v>
      </c>
      <c r="C41" s="6">
        <v>1.5100000000000001E-3</v>
      </c>
      <c r="D41" s="6">
        <v>1.4901000000000001E-3</v>
      </c>
      <c r="E41" s="3">
        <v>-91074.911999999997</v>
      </c>
      <c r="F41" s="3">
        <v>-45868</v>
      </c>
      <c r="G41" s="3"/>
      <c r="H41" s="3">
        <v>80012</v>
      </c>
      <c r="I41" s="3">
        <v>35722</v>
      </c>
      <c r="J41" s="3">
        <v>8661</v>
      </c>
      <c r="K41" s="3">
        <v>1964</v>
      </c>
      <c r="L41" s="3"/>
      <c r="M41" s="3">
        <v>0</v>
      </c>
      <c r="N41" s="3">
        <v>0</v>
      </c>
      <c r="O41" s="3">
        <v>0</v>
      </c>
      <c r="P41" s="3">
        <v>0</v>
      </c>
      <c r="Q41" s="3"/>
      <c r="R41" s="3">
        <v>2871</v>
      </c>
      <c r="S41" s="3">
        <v>363</v>
      </c>
      <c r="T41" s="3">
        <v>3234</v>
      </c>
    </row>
    <row r="42" spans="1:20">
      <c r="A42" s="22">
        <v>20300</v>
      </c>
      <c r="B42" s="23" t="s">
        <v>33</v>
      </c>
      <c r="C42" s="6">
        <v>2.5275300000000001E-2</v>
      </c>
      <c r="D42" s="6">
        <v>2.4591399999999999E-2</v>
      </c>
      <c r="E42" s="3">
        <v>-1503026.368</v>
      </c>
      <c r="F42" s="3">
        <v>-767763</v>
      </c>
      <c r="G42" s="3"/>
      <c r="H42" s="3">
        <v>1339288</v>
      </c>
      <c r="I42" s="3">
        <v>597938</v>
      </c>
      <c r="J42" s="3">
        <v>144979</v>
      </c>
      <c r="K42" s="3">
        <v>0</v>
      </c>
      <c r="L42" s="3"/>
      <c r="M42" s="3">
        <v>0</v>
      </c>
      <c r="N42" s="3">
        <v>0</v>
      </c>
      <c r="O42" s="3">
        <v>0</v>
      </c>
      <c r="P42" s="3">
        <v>73250</v>
      </c>
      <c r="Q42" s="3"/>
      <c r="R42" s="3">
        <v>48048</v>
      </c>
      <c r="S42" s="3">
        <v>-15943</v>
      </c>
      <c r="T42" s="3">
        <v>32105</v>
      </c>
    </row>
    <row r="43" spans="1:20">
      <c r="A43" s="22">
        <v>20400</v>
      </c>
      <c r="B43" s="23" t="s">
        <v>34</v>
      </c>
      <c r="C43" s="6">
        <v>1.1643999999999999E-3</v>
      </c>
      <c r="D43" s="6">
        <v>1.1670000000000001E-3</v>
      </c>
      <c r="E43" s="3">
        <v>-71327.040000000008</v>
      </c>
      <c r="F43" s="3">
        <v>-35370</v>
      </c>
      <c r="G43" s="3"/>
      <c r="H43" s="3">
        <v>61699</v>
      </c>
      <c r="I43" s="3">
        <v>27546</v>
      </c>
      <c r="J43" s="3">
        <v>6679</v>
      </c>
      <c r="K43" s="3">
        <v>6758</v>
      </c>
      <c r="L43" s="3"/>
      <c r="M43" s="3">
        <v>0</v>
      </c>
      <c r="N43" s="3">
        <v>0</v>
      </c>
      <c r="O43" s="3">
        <v>0</v>
      </c>
      <c r="P43" s="3">
        <v>0</v>
      </c>
      <c r="Q43" s="3"/>
      <c r="R43" s="3">
        <v>2214</v>
      </c>
      <c r="S43" s="3">
        <v>2677</v>
      </c>
      <c r="T43" s="3">
        <v>4891</v>
      </c>
    </row>
    <row r="44" spans="1:20">
      <c r="A44" s="22">
        <v>20600</v>
      </c>
      <c r="B44" s="23" t="s">
        <v>35</v>
      </c>
      <c r="C44" s="6">
        <v>2.9911E-3</v>
      </c>
      <c r="D44" s="6">
        <v>2.8403E-3</v>
      </c>
      <c r="E44" s="3">
        <v>-173599.136</v>
      </c>
      <c r="F44" s="3">
        <v>-90858</v>
      </c>
      <c r="G44" s="3"/>
      <c r="H44" s="3">
        <v>158492</v>
      </c>
      <c r="I44" s="3">
        <v>70760</v>
      </c>
      <c r="J44" s="3">
        <v>17157</v>
      </c>
      <c r="K44" s="3">
        <v>0</v>
      </c>
      <c r="L44" s="3"/>
      <c r="M44" s="3">
        <v>0</v>
      </c>
      <c r="N44" s="3">
        <v>0</v>
      </c>
      <c r="O44" s="3">
        <v>0</v>
      </c>
      <c r="P44" s="3">
        <v>8491</v>
      </c>
      <c r="Q44" s="3"/>
      <c r="R44" s="3">
        <v>5686</v>
      </c>
      <c r="S44" s="3">
        <v>-1508</v>
      </c>
      <c r="T44" s="3">
        <v>4178</v>
      </c>
    </row>
    <row r="45" spans="1:20">
      <c r="A45" s="22">
        <v>20700</v>
      </c>
      <c r="B45" s="23" t="s">
        <v>36</v>
      </c>
      <c r="C45" s="6">
        <v>5.9595999999999998E-3</v>
      </c>
      <c r="D45" s="6">
        <v>5.8345000000000003E-3</v>
      </c>
      <c r="E45" s="3">
        <v>-356604.64</v>
      </c>
      <c r="F45" s="3">
        <v>-181029</v>
      </c>
      <c r="G45" s="3"/>
      <c r="H45" s="3">
        <v>315787</v>
      </c>
      <c r="I45" s="3">
        <v>140986</v>
      </c>
      <c r="J45" s="3">
        <v>34184</v>
      </c>
      <c r="K45" s="3">
        <v>24434</v>
      </c>
      <c r="L45" s="3"/>
      <c r="M45" s="3">
        <v>0</v>
      </c>
      <c r="N45" s="3">
        <v>0</v>
      </c>
      <c r="O45" s="3">
        <v>0</v>
      </c>
      <c r="P45" s="3">
        <v>0</v>
      </c>
      <c r="Q45" s="3"/>
      <c r="R45" s="3">
        <v>11329</v>
      </c>
      <c r="S45" s="3">
        <v>11392</v>
      </c>
      <c r="T45" s="3">
        <v>22721</v>
      </c>
    </row>
    <row r="46" spans="1:20">
      <c r="A46" s="22">
        <v>20800</v>
      </c>
      <c r="B46" s="23" t="s">
        <v>37</v>
      </c>
      <c r="C46" s="6">
        <v>4.5859000000000004E-3</v>
      </c>
      <c r="D46" s="6">
        <v>4.7067000000000003E-3</v>
      </c>
      <c r="E46" s="3">
        <v>-287673.50400000002</v>
      </c>
      <c r="F46" s="3">
        <v>-139301</v>
      </c>
      <c r="G46" s="3"/>
      <c r="H46" s="3">
        <v>242998</v>
      </c>
      <c r="I46" s="3">
        <v>108489</v>
      </c>
      <c r="J46" s="3">
        <v>26305</v>
      </c>
      <c r="K46" s="3">
        <v>24265</v>
      </c>
      <c r="L46" s="3"/>
      <c r="M46" s="3">
        <v>0</v>
      </c>
      <c r="N46" s="3">
        <v>0</v>
      </c>
      <c r="O46" s="3">
        <v>0</v>
      </c>
      <c r="P46" s="3">
        <v>0</v>
      </c>
      <c r="Q46" s="3"/>
      <c r="R46" s="3">
        <v>8718</v>
      </c>
      <c r="S46" s="3">
        <v>6378</v>
      </c>
      <c r="T46" s="3">
        <v>15096</v>
      </c>
    </row>
    <row r="47" spans="1:20">
      <c r="A47" s="22">
        <v>20900</v>
      </c>
      <c r="B47" s="23" t="s">
        <v>38</v>
      </c>
      <c r="C47" s="6">
        <v>9.8159000000000007E-3</v>
      </c>
      <c r="D47" s="6">
        <v>9.5709999999999996E-3</v>
      </c>
      <c r="E47" s="3">
        <v>-584979.52</v>
      </c>
      <c r="F47" s="3">
        <v>-298168</v>
      </c>
      <c r="G47" s="3"/>
      <c r="H47" s="3">
        <v>520125</v>
      </c>
      <c r="I47" s="3">
        <v>232215</v>
      </c>
      <c r="J47" s="3">
        <v>56304</v>
      </c>
      <c r="K47" s="3">
        <v>1599</v>
      </c>
      <c r="L47" s="3"/>
      <c r="M47" s="3">
        <v>0</v>
      </c>
      <c r="N47" s="3">
        <v>0</v>
      </c>
      <c r="O47" s="3">
        <v>0</v>
      </c>
      <c r="P47" s="3">
        <v>5782</v>
      </c>
      <c r="Q47" s="3"/>
      <c r="R47" s="3">
        <v>18660</v>
      </c>
      <c r="S47" s="3">
        <v>-164</v>
      </c>
      <c r="T47" s="3">
        <v>18496</v>
      </c>
    </row>
    <row r="48" spans="1:20">
      <c r="A48" s="22">
        <v>21200</v>
      </c>
      <c r="B48" s="23" t="s">
        <v>39</v>
      </c>
      <c r="C48" s="6">
        <v>3.0766999999999999E-3</v>
      </c>
      <c r="D48" s="6">
        <v>3.0814000000000002E-3</v>
      </c>
      <c r="E48" s="3">
        <v>-188335.16800000001</v>
      </c>
      <c r="F48" s="3">
        <v>-93458</v>
      </c>
      <c r="G48" s="3"/>
      <c r="H48" s="3">
        <v>163028</v>
      </c>
      <c r="I48" s="3">
        <v>72785</v>
      </c>
      <c r="J48" s="3">
        <v>17648</v>
      </c>
      <c r="K48" s="3">
        <v>81</v>
      </c>
      <c r="L48" s="3"/>
      <c r="M48" s="3">
        <v>0</v>
      </c>
      <c r="N48" s="3">
        <v>0</v>
      </c>
      <c r="O48" s="3">
        <v>0</v>
      </c>
      <c r="P48" s="3">
        <v>144</v>
      </c>
      <c r="Q48" s="3"/>
      <c r="R48" s="3">
        <v>5849</v>
      </c>
      <c r="S48" s="3">
        <v>-58</v>
      </c>
      <c r="T48" s="3">
        <v>5791</v>
      </c>
    </row>
    <row r="49" spans="1:20">
      <c r="A49" s="22">
        <v>21300</v>
      </c>
      <c r="B49" s="23" t="s">
        <v>40</v>
      </c>
      <c r="C49" s="6">
        <v>3.8912299999999997E-2</v>
      </c>
      <c r="D49" s="6">
        <v>3.8517500000000003E-2</v>
      </c>
      <c r="E49" s="3">
        <v>-2354189.6</v>
      </c>
      <c r="F49" s="3">
        <v>-1182000</v>
      </c>
      <c r="G49" s="3"/>
      <c r="H49" s="3">
        <v>2061885</v>
      </c>
      <c r="I49" s="3">
        <v>920548</v>
      </c>
      <c r="J49" s="3">
        <v>223201</v>
      </c>
      <c r="K49" s="3">
        <v>0</v>
      </c>
      <c r="L49" s="3"/>
      <c r="M49" s="3">
        <v>0</v>
      </c>
      <c r="N49" s="3">
        <v>0</v>
      </c>
      <c r="O49" s="3">
        <v>0</v>
      </c>
      <c r="P49" s="3">
        <v>83260</v>
      </c>
      <c r="Q49" s="3"/>
      <c r="R49" s="3">
        <v>73972</v>
      </c>
      <c r="S49" s="3">
        <v>-28225</v>
      </c>
      <c r="T49" s="3">
        <v>45747</v>
      </c>
    </row>
    <row r="50" spans="1:20">
      <c r="A50" s="22">
        <v>21520</v>
      </c>
      <c r="B50" s="23" t="s">
        <v>352</v>
      </c>
      <c r="C50" s="6">
        <v>6.9139199999999998E-2</v>
      </c>
      <c r="D50" s="6">
        <v>6.8096799999999999E-2</v>
      </c>
      <c r="E50" s="3">
        <v>-4162076.4159999997</v>
      </c>
      <c r="F50" s="3">
        <v>-2100172</v>
      </c>
      <c r="G50" s="3"/>
      <c r="H50" s="3">
        <v>3663548</v>
      </c>
      <c r="I50" s="3">
        <v>1635626</v>
      </c>
      <c r="J50" s="3">
        <v>396582</v>
      </c>
      <c r="K50" s="3">
        <v>0</v>
      </c>
      <c r="L50" s="3"/>
      <c r="M50" s="3">
        <v>0</v>
      </c>
      <c r="N50" s="3">
        <v>0</v>
      </c>
      <c r="O50" s="3">
        <v>0</v>
      </c>
      <c r="P50" s="3">
        <v>138826</v>
      </c>
      <c r="Q50" s="3"/>
      <c r="R50" s="3">
        <v>131434</v>
      </c>
      <c r="S50" s="3">
        <v>-37798</v>
      </c>
      <c r="T50" s="3">
        <v>93636</v>
      </c>
    </row>
    <row r="51" spans="1:20">
      <c r="A51" s="22">
        <v>21525</v>
      </c>
      <c r="B51" s="23" t="s">
        <v>332</v>
      </c>
      <c r="C51" s="6">
        <v>1.6352000000000001E-3</v>
      </c>
      <c r="D51" s="6">
        <v>1.7635999999999999E-3</v>
      </c>
      <c r="E51" s="3">
        <v>-107791.23199999999</v>
      </c>
      <c r="F51" s="3">
        <v>-49671</v>
      </c>
      <c r="G51" s="3"/>
      <c r="H51" s="3">
        <v>86646</v>
      </c>
      <c r="I51" s="3">
        <v>38684</v>
      </c>
      <c r="J51" s="3">
        <v>9380</v>
      </c>
      <c r="K51" s="3">
        <v>11459</v>
      </c>
      <c r="L51" s="3"/>
      <c r="M51" s="3">
        <v>0</v>
      </c>
      <c r="N51" s="3">
        <v>0</v>
      </c>
      <c r="O51" s="3">
        <v>0</v>
      </c>
      <c r="P51" s="3">
        <v>2820</v>
      </c>
      <c r="Q51" s="3"/>
      <c r="R51" s="3">
        <v>3109</v>
      </c>
      <c r="S51" s="3">
        <v>500</v>
      </c>
      <c r="T51" s="3">
        <v>3609</v>
      </c>
    </row>
    <row r="52" spans="1:20">
      <c r="A52" s="22">
        <v>21525.200000000001</v>
      </c>
      <c r="B52" s="23" t="s">
        <v>333</v>
      </c>
      <c r="C52" s="6">
        <v>1.109E-4</v>
      </c>
      <c r="D52" s="6">
        <v>1.172E-4</v>
      </c>
      <c r="E52" s="3">
        <v>-7163.2640000000001</v>
      </c>
      <c r="F52" s="3">
        <v>-3369</v>
      </c>
      <c r="G52" s="3"/>
      <c r="H52" s="3">
        <v>5876</v>
      </c>
      <c r="I52" s="3">
        <v>2624</v>
      </c>
      <c r="J52" s="3">
        <v>636</v>
      </c>
      <c r="K52" s="3">
        <v>4297</v>
      </c>
      <c r="L52" s="3"/>
      <c r="M52" s="3">
        <v>0</v>
      </c>
      <c r="N52" s="3">
        <v>0</v>
      </c>
      <c r="O52" s="3">
        <v>0</v>
      </c>
      <c r="P52" s="3">
        <v>0</v>
      </c>
      <c r="Q52" s="3"/>
      <c r="R52" s="3">
        <v>211</v>
      </c>
      <c r="S52" s="3">
        <v>1371</v>
      </c>
      <c r="T52" s="3">
        <v>1582</v>
      </c>
    </row>
    <row r="53" spans="1:20">
      <c r="A53" s="22">
        <v>21550</v>
      </c>
      <c r="B53" s="23" t="s">
        <v>42</v>
      </c>
      <c r="C53" s="6">
        <v>4.0275900000000003E-2</v>
      </c>
      <c r="D53" s="6">
        <v>4.00842E-2</v>
      </c>
      <c r="E53" s="3">
        <v>-2449946.304</v>
      </c>
      <c r="F53" s="3">
        <v>-1223421</v>
      </c>
      <c r="G53" s="3"/>
      <c r="H53" s="3">
        <v>2134139</v>
      </c>
      <c r="I53" s="3">
        <v>952807</v>
      </c>
      <c r="J53" s="3">
        <v>231023</v>
      </c>
      <c r="K53" s="3">
        <v>0</v>
      </c>
      <c r="L53" s="3"/>
      <c r="M53" s="3">
        <v>0</v>
      </c>
      <c r="N53" s="3">
        <v>0</v>
      </c>
      <c r="O53" s="3">
        <v>0</v>
      </c>
      <c r="P53" s="3">
        <v>207690</v>
      </c>
      <c r="Q53" s="3"/>
      <c r="R53" s="3">
        <v>76564</v>
      </c>
      <c r="S53" s="3">
        <v>-92758</v>
      </c>
      <c r="T53" s="3">
        <v>-16194</v>
      </c>
    </row>
    <row r="54" spans="1:20">
      <c r="A54" s="22">
        <v>21570</v>
      </c>
      <c r="B54" s="23" t="s">
        <v>43</v>
      </c>
      <c r="C54" s="6">
        <v>1.695E-4</v>
      </c>
      <c r="D54" s="6">
        <v>1.7090000000000001E-4</v>
      </c>
      <c r="E54" s="3">
        <v>-10445.408000000001</v>
      </c>
      <c r="F54" s="3">
        <v>-5149</v>
      </c>
      <c r="G54" s="3"/>
      <c r="H54" s="3">
        <v>8981</v>
      </c>
      <c r="I54" s="3">
        <v>4010</v>
      </c>
      <c r="J54" s="3">
        <v>972</v>
      </c>
      <c r="K54" s="3">
        <v>1071</v>
      </c>
      <c r="L54" s="3"/>
      <c r="M54" s="3">
        <v>0</v>
      </c>
      <c r="N54" s="3">
        <v>0</v>
      </c>
      <c r="O54" s="3">
        <v>0</v>
      </c>
      <c r="P54" s="3">
        <v>0</v>
      </c>
      <c r="Q54" s="3"/>
      <c r="R54" s="3">
        <v>322</v>
      </c>
      <c r="S54" s="3">
        <v>310</v>
      </c>
      <c r="T54" s="3">
        <v>632</v>
      </c>
    </row>
    <row r="55" spans="1:20">
      <c r="A55" s="22">
        <v>21800</v>
      </c>
      <c r="B55" s="23" t="s">
        <v>44</v>
      </c>
      <c r="C55" s="6">
        <v>5.8300000000000001E-3</v>
      </c>
      <c r="D55" s="6">
        <v>5.7400000000000003E-3</v>
      </c>
      <c r="E55" s="3">
        <v>-350828.80000000005</v>
      </c>
      <c r="F55" s="3">
        <v>-177092</v>
      </c>
      <c r="G55" s="3"/>
      <c r="H55" s="3">
        <v>308920</v>
      </c>
      <c r="I55" s="3">
        <v>137920</v>
      </c>
      <c r="J55" s="3">
        <v>33441</v>
      </c>
      <c r="K55" s="3">
        <v>0</v>
      </c>
      <c r="L55" s="3"/>
      <c r="M55" s="3">
        <v>0</v>
      </c>
      <c r="N55" s="3">
        <v>0</v>
      </c>
      <c r="O55" s="3">
        <v>0</v>
      </c>
      <c r="P55" s="3">
        <v>19406</v>
      </c>
      <c r="Q55" s="3"/>
      <c r="R55" s="3">
        <v>11083</v>
      </c>
      <c r="S55" s="3">
        <v>-6206</v>
      </c>
      <c r="T55" s="3">
        <v>4877</v>
      </c>
    </row>
    <row r="56" spans="1:20">
      <c r="A56" s="22">
        <v>21900</v>
      </c>
      <c r="B56" s="23" t="s">
        <v>45</v>
      </c>
      <c r="C56" s="6">
        <v>3.2499999999999999E-3</v>
      </c>
      <c r="D56" s="6">
        <v>3.2564999999999998E-3</v>
      </c>
      <c r="E56" s="3">
        <v>-199037.28</v>
      </c>
      <c r="F56" s="3">
        <v>-98722</v>
      </c>
      <c r="G56" s="3"/>
      <c r="H56" s="3">
        <v>172211</v>
      </c>
      <c r="I56" s="3">
        <v>76885</v>
      </c>
      <c r="J56" s="3">
        <v>18642</v>
      </c>
      <c r="K56" s="3">
        <v>10668</v>
      </c>
      <c r="L56" s="3"/>
      <c r="M56" s="3">
        <v>0</v>
      </c>
      <c r="N56" s="3">
        <v>0</v>
      </c>
      <c r="O56" s="3">
        <v>0</v>
      </c>
      <c r="P56" s="3">
        <v>0</v>
      </c>
      <c r="Q56" s="3"/>
      <c r="R56" s="3">
        <v>6178</v>
      </c>
      <c r="S56" s="3">
        <v>3891</v>
      </c>
      <c r="T56" s="3">
        <v>10069</v>
      </c>
    </row>
    <row r="57" spans="1:20">
      <c r="A57" s="22">
        <v>22000</v>
      </c>
      <c r="B57" s="23" t="s">
        <v>46</v>
      </c>
      <c r="C57" s="6">
        <v>3.0620999999999999E-3</v>
      </c>
      <c r="D57" s="6">
        <v>3.2236000000000001E-3</v>
      </c>
      <c r="E57" s="3">
        <v>-197026.432</v>
      </c>
      <c r="F57" s="3">
        <v>-93014</v>
      </c>
      <c r="G57" s="3"/>
      <c r="H57" s="3">
        <v>162255</v>
      </c>
      <c r="I57" s="3">
        <v>72440</v>
      </c>
      <c r="J57" s="3">
        <v>17564</v>
      </c>
      <c r="K57" s="3">
        <v>52739</v>
      </c>
      <c r="L57" s="3"/>
      <c r="M57" s="3">
        <v>0</v>
      </c>
      <c r="N57" s="3">
        <v>0</v>
      </c>
      <c r="O57" s="3">
        <v>0</v>
      </c>
      <c r="P57" s="3">
        <v>0</v>
      </c>
      <c r="Q57" s="3"/>
      <c r="R57" s="3">
        <v>5821</v>
      </c>
      <c r="S57" s="3">
        <v>17520</v>
      </c>
      <c r="T57" s="3">
        <v>23341</v>
      </c>
    </row>
    <row r="58" spans="1:20">
      <c r="A58" s="22">
        <v>23000</v>
      </c>
      <c r="B58" s="23" t="s">
        <v>47</v>
      </c>
      <c r="C58" s="6">
        <v>2.6072999999999999E-3</v>
      </c>
      <c r="D58" s="6">
        <v>2.6194999999999999E-3</v>
      </c>
      <c r="E58" s="3">
        <v>-160103.84</v>
      </c>
      <c r="F58" s="3">
        <v>-79199</v>
      </c>
      <c r="G58" s="3"/>
      <c r="H58" s="3">
        <v>138156</v>
      </c>
      <c r="I58" s="3">
        <v>61681</v>
      </c>
      <c r="J58" s="3">
        <v>14955</v>
      </c>
      <c r="K58" s="3">
        <v>95</v>
      </c>
      <c r="L58" s="3"/>
      <c r="M58" s="3">
        <v>0</v>
      </c>
      <c r="N58" s="3">
        <v>0</v>
      </c>
      <c r="O58" s="3">
        <v>0</v>
      </c>
      <c r="P58" s="3">
        <v>6556</v>
      </c>
      <c r="Q58" s="3"/>
      <c r="R58" s="3">
        <v>4956</v>
      </c>
      <c r="S58" s="3">
        <v>-3262</v>
      </c>
      <c r="T58" s="3">
        <v>1694</v>
      </c>
    </row>
    <row r="59" spans="1:20">
      <c r="A59" s="22">
        <v>23100</v>
      </c>
      <c r="B59" s="23" t="s">
        <v>48</v>
      </c>
      <c r="C59" s="6">
        <v>1.5203599999999999E-2</v>
      </c>
      <c r="D59" s="6">
        <v>1.5039200000000001E-2</v>
      </c>
      <c r="E59" s="3">
        <v>-919195.9040000001</v>
      </c>
      <c r="F59" s="3">
        <v>-461825</v>
      </c>
      <c r="G59" s="3"/>
      <c r="H59" s="3">
        <v>805608</v>
      </c>
      <c r="I59" s="3">
        <v>359672</v>
      </c>
      <c r="J59" s="3">
        <v>87208</v>
      </c>
      <c r="K59" s="3">
        <v>0</v>
      </c>
      <c r="L59" s="3"/>
      <c r="M59" s="3">
        <v>0</v>
      </c>
      <c r="N59" s="3">
        <v>0</v>
      </c>
      <c r="O59" s="3">
        <v>0</v>
      </c>
      <c r="P59" s="3">
        <v>55769</v>
      </c>
      <c r="Q59" s="3"/>
      <c r="R59" s="3">
        <v>28902</v>
      </c>
      <c r="S59" s="3">
        <v>-24145</v>
      </c>
      <c r="T59" s="3">
        <v>4757</v>
      </c>
    </row>
    <row r="60" spans="1:20">
      <c r="A60" s="22">
        <v>23200</v>
      </c>
      <c r="B60" s="23" t="s">
        <v>49</v>
      </c>
      <c r="C60" s="6">
        <v>7.8347999999999994E-3</v>
      </c>
      <c r="D60" s="6">
        <v>7.6874999999999999E-3</v>
      </c>
      <c r="E60" s="3">
        <v>-469860</v>
      </c>
      <c r="F60" s="3">
        <v>-237990</v>
      </c>
      <c r="G60" s="3"/>
      <c r="H60" s="3">
        <v>415150</v>
      </c>
      <c r="I60" s="3">
        <v>185348</v>
      </c>
      <c r="J60" s="3">
        <v>44940</v>
      </c>
      <c r="K60" s="3">
        <v>0</v>
      </c>
      <c r="L60" s="3"/>
      <c r="M60" s="3">
        <v>0</v>
      </c>
      <c r="N60" s="3">
        <v>0</v>
      </c>
      <c r="O60" s="3">
        <v>0</v>
      </c>
      <c r="P60" s="3">
        <v>18022</v>
      </c>
      <c r="Q60" s="3"/>
      <c r="R60" s="3">
        <v>14894</v>
      </c>
      <c r="S60" s="3">
        <v>-7064</v>
      </c>
      <c r="T60" s="3">
        <v>7830</v>
      </c>
    </row>
    <row r="61" spans="1:20">
      <c r="A61" s="22">
        <v>30000</v>
      </c>
      <c r="B61" s="23" t="s">
        <v>50</v>
      </c>
      <c r="C61" s="6">
        <v>8.3569999999999998E-4</v>
      </c>
      <c r="D61" s="6">
        <v>8.7909999999999996E-4</v>
      </c>
      <c r="E61" s="3">
        <v>-53730.591999999997</v>
      </c>
      <c r="F61" s="3">
        <v>-25385</v>
      </c>
      <c r="G61" s="3"/>
      <c r="H61" s="3">
        <v>44282</v>
      </c>
      <c r="I61" s="3">
        <v>19770</v>
      </c>
      <c r="J61" s="3">
        <v>4794</v>
      </c>
      <c r="K61" s="3">
        <v>3213</v>
      </c>
      <c r="L61" s="3"/>
      <c r="M61" s="3">
        <v>0</v>
      </c>
      <c r="N61" s="3">
        <v>0</v>
      </c>
      <c r="O61" s="3">
        <v>0</v>
      </c>
      <c r="P61" s="3">
        <v>304</v>
      </c>
      <c r="Q61" s="3"/>
      <c r="R61" s="3">
        <v>1589</v>
      </c>
      <c r="S61" s="3">
        <v>383</v>
      </c>
      <c r="T61" s="3">
        <v>1972</v>
      </c>
    </row>
    <row r="62" spans="1:20">
      <c r="A62" s="22">
        <v>30100</v>
      </c>
      <c r="B62" s="23" t="s">
        <v>51</v>
      </c>
      <c r="C62" s="6">
        <v>7.4697000000000001E-3</v>
      </c>
      <c r="D62" s="6">
        <v>7.5632E-3</v>
      </c>
      <c r="E62" s="3">
        <v>-462262.78399999999</v>
      </c>
      <c r="F62" s="3">
        <v>-226900</v>
      </c>
      <c r="G62" s="3"/>
      <c r="H62" s="3">
        <v>395804</v>
      </c>
      <c r="I62" s="3">
        <v>176711</v>
      </c>
      <c r="J62" s="3">
        <v>42846</v>
      </c>
      <c r="K62" s="3">
        <v>0</v>
      </c>
      <c r="L62" s="3"/>
      <c r="M62" s="3">
        <v>0</v>
      </c>
      <c r="N62" s="3">
        <v>0</v>
      </c>
      <c r="O62" s="3">
        <v>0</v>
      </c>
      <c r="P62" s="3">
        <v>5762</v>
      </c>
      <c r="Q62" s="3"/>
      <c r="R62" s="3">
        <v>14200</v>
      </c>
      <c r="S62" s="3">
        <v>-2221</v>
      </c>
      <c r="T62" s="3">
        <v>11979</v>
      </c>
    </row>
    <row r="63" spans="1:20">
      <c r="A63" s="22">
        <v>30102</v>
      </c>
      <c r="B63" s="23" t="s">
        <v>52</v>
      </c>
      <c r="C63" s="6">
        <v>1.539E-4</v>
      </c>
      <c r="D63" s="6">
        <v>1.44E-4</v>
      </c>
      <c r="E63" s="3">
        <v>-8801.2800000000007</v>
      </c>
      <c r="F63" s="3">
        <v>-4675</v>
      </c>
      <c r="G63" s="3"/>
      <c r="H63" s="3">
        <v>8155</v>
      </c>
      <c r="I63" s="3">
        <v>3641</v>
      </c>
      <c r="J63" s="3">
        <v>883</v>
      </c>
      <c r="K63" s="3">
        <v>0</v>
      </c>
      <c r="L63" s="3"/>
      <c r="M63" s="3">
        <v>0</v>
      </c>
      <c r="N63" s="3">
        <v>0</v>
      </c>
      <c r="O63" s="3">
        <v>0</v>
      </c>
      <c r="P63" s="3">
        <v>1856</v>
      </c>
      <c r="Q63" s="3"/>
      <c r="R63" s="3">
        <v>293</v>
      </c>
      <c r="S63" s="3">
        <v>-501</v>
      </c>
      <c r="T63" s="3">
        <v>-208</v>
      </c>
    </row>
    <row r="64" spans="1:20">
      <c r="A64" s="22">
        <v>30103</v>
      </c>
      <c r="B64" s="23" t="s">
        <v>53</v>
      </c>
      <c r="C64" s="6">
        <v>2.0110000000000001E-4</v>
      </c>
      <c r="D64" s="6">
        <v>1.8780000000000001E-4</v>
      </c>
      <c r="E64" s="3">
        <v>-11478.336000000001</v>
      </c>
      <c r="F64" s="3">
        <v>-6109</v>
      </c>
      <c r="G64" s="3"/>
      <c r="H64" s="3">
        <v>10656</v>
      </c>
      <c r="I64" s="3">
        <v>4757</v>
      </c>
      <c r="J64" s="3">
        <v>1154</v>
      </c>
      <c r="K64" s="3">
        <v>0</v>
      </c>
      <c r="L64" s="3"/>
      <c r="M64" s="3">
        <v>0</v>
      </c>
      <c r="N64" s="3">
        <v>0</v>
      </c>
      <c r="O64" s="3">
        <v>0</v>
      </c>
      <c r="P64" s="3">
        <v>2872</v>
      </c>
      <c r="Q64" s="3"/>
      <c r="R64" s="3">
        <v>382</v>
      </c>
      <c r="S64" s="3">
        <v>-861</v>
      </c>
      <c r="T64" s="3">
        <v>-479</v>
      </c>
    </row>
    <row r="65" spans="1:20">
      <c r="A65" s="22">
        <v>30104</v>
      </c>
      <c r="B65" s="23" t="s">
        <v>54</v>
      </c>
      <c r="C65" s="6">
        <v>1.2300000000000001E-4</v>
      </c>
      <c r="D65" s="6">
        <v>1.206E-4</v>
      </c>
      <c r="E65" s="3">
        <v>-7371.0720000000001</v>
      </c>
      <c r="F65" s="3">
        <v>-3736</v>
      </c>
      <c r="G65" s="3"/>
      <c r="H65" s="3">
        <v>6518</v>
      </c>
      <c r="I65" s="3">
        <v>2910</v>
      </c>
      <c r="J65" s="3">
        <v>706</v>
      </c>
      <c r="K65" s="3">
        <v>0</v>
      </c>
      <c r="L65" s="3"/>
      <c r="M65" s="3">
        <v>0</v>
      </c>
      <c r="N65" s="3">
        <v>0</v>
      </c>
      <c r="O65" s="3">
        <v>0</v>
      </c>
      <c r="P65" s="3">
        <v>2589</v>
      </c>
      <c r="Q65" s="3"/>
      <c r="R65" s="3">
        <v>234</v>
      </c>
      <c r="S65" s="3">
        <v>-990</v>
      </c>
      <c r="T65" s="3">
        <v>-756</v>
      </c>
    </row>
    <row r="66" spans="1:20">
      <c r="A66" s="22">
        <v>30105</v>
      </c>
      <c r="B66" s="23" t="s">
        <v>55</v>
      </c>
      <c r="C66" s="6">
        <v>8.1340000000000004E-4</v>
      </c>
      <c r="D66" s="6">
        <v>8.0239999999999999E-4</v>
      </c>
      <c r="E66" s="3">
        <v>-49042.688000000002</v>
      </c>
      <c r="F66" s="3">
        <v>-24708</v>
      </c>
      <c r="G66" s="3"/>
      <c r="H66" s="3">
        <v>43100</v>
      </c>
      <c r="I66" s="3">
        <v>19243</v>
      </c>
      <c r="J66" s="3">
        <v>4666</v>
      </c>
      <c r="K66" s="3">
        <v>0</v>
      </c>
      <c r="L66" s="3"/>
      <c r="M66" s="3">
        <v>0</v>
      </c>
      <c r="N66" s="3">
        <v>0</v>
      </c>
      <c r="O66" s="3">
        <v>0</v>
      </c>
      <c r="P66" s="3">
        <v>732</v>
      </c>
      <c r="Q66" s="3"/>
      <c r="R66" s="3">
        <v>1546</v>
      </c>
      <c r="S66" s="3">
        <v>-257</v>
      </c>
      <c r="T66" s="3">
        <v>1289</v>
      </c>
    </row>
    <row r="67" spans="1:20">
      <c r="A67" s="22">
        <v>30200</v>
      </c>
      <c r="B67" s="23" t="s">
        <v>56</v>
      </c>
      <c r="C67" s="6">
        <v>1.7237000000000001E-3</v>
      </c>
      <c r="D67" s="6">
        <v>1.7181E-3</v>
      </c>
      <c r="E67" s="3">
        <v>-105010.272</v>
      </c>
      <c r="F67" s="3">
        <v>-52359</v>
      </c>
      <c r="G67" s="3"/>
      <c r="H67" s="3">
        <v>91335</v>
      </c>
      <c r="I67" s="3">
        <v>40778</v>
      </c>
      <c r="J67" s="3">
        <v>9887</v>
      </c>
      <c r="K67" s="3">
        <v>0</v>
      </c>
      <c r="L67" s="3"/>
      <c r="M67" s="3">
        <v>0</v>
      </c>
      <c r="N67" s="3">
        <v>0</v>
      </c>
      <c r="O67" s="3">
        <v>0</v>
      </c>
      <c r="P67" s="3">
        <v>1518</v>
      </c>
      <c r="Q67" s="3"/>
      <c r="R67" s="3">
        <v>3277</v>
      </c>
      <c r="S67" s="3">
        <v>-361</v>
      </c>
      <c r="T67" s="3">
        <v>2916</v>
      </c>
    </row>
    <row r="68" spans="1:20">
      <c r="A68" s="22">
        <v>30300</v>
      </c>
      <c r="B68" s="23" t="s">
        <v>57</v>
      </c>
      <c r="C68" s="6">
        <v>5.5539999999999995E-4</v>
      </c>
      <c r="D68" s="6">
        <v>5.5369999999999996E-4</v>
      </c>
      <c r="E68" s="3">
        <v>-33842.144</v>
      </c>
      <c r="F68" s="3">
        <v>-16871</v>
      </c>
      <c r="G68" s="3"/>
      <c r="H68" s="3">
        <v>29430</v>
      </c>
      <c r="I68" s="3">
        <v>13139</v>
      </c>
      <c r="J68" s="3">
        <v>3186</v>
      </c>
      <c r="K68" s="3">
        <v>1768</v>
      </c>
      <c r="L68" s="3"/>
      <c r="M68" s="3">
        <v>0</v>
      </c>
      <c r="N68" s="3">
        <v>0</v>
      </c>
      <c r="O68" s="3">
        <v>0</v>
      </c>
      <c r="P68" s="3">
        <v>207</v>
      </c>
      <c r="Q68" s="3"/>
      <c r="R68" s="3">
        <v>1056</v>
      </c>
      <c r="S68" s="3">
        <v>850</v>
      </c>
      <c r="T68" s="3">
        <v>1906</v>
      </c>
    </row>
    <row r="69" spans="1:20">
      <c r="A69" s="22">
        <v>30400</v>
      </c>
      <c r="B69" s="23" t="s">
        <v>58</v>
      </c>
      <c r="C69" s="6">
        <v>1.0134E-3</v>
      </c>
      <c r="D69" s="6">
        <v>1.0666E-3</v>
      </c>
      <c r="E69" s="3">
        <v>-65190.592000000004</v>
      </c>
      <c r="F69" s="3">
        <v>-30783</v>
      </c>
      <c r="G69" s="3"/>
      <c r="H69" s="3">
        <v>53698</v>
      </c>
      <c r="I69" s="3">
        <v>23974</v>
      </c>
      <c r="J69" s="3">
        <v>5813</v>
      </c>
      <c r="K69" s="3">
        <v>9809</v>
      </c>
      <c r="L69" s="3"/>
      <c r="M69" s="3">
        <v>0</v>
      </c>
      <c r="N69" s="3">
        <v>0</v>
      </c>
      <c r="O69" s="3">
        <v>0</v>
      </c>
      <c r="P69" s="3">
        <v>0</v>
      </c>
      <c r="Q69" s="3"/>
      <c r="R69" s="3">
        <v>1926</v>
      </c>
      <c r="S69" s="3">
        <v>2917</v>
      </c>
      <c r="T69" s="3">
        <v>4843</v>
      </c>
    </row>
    <row r="70" spans="1:20">
      <c r="A70" s="22">
        <v>30405</v>
      </c>
      <c r="B70" s="23" t="s">
        <v>59</v>
      </c>
      <c r="C70" s="6">
        <v>6.7270000000000003E-4</v>
      </c>
      <c r="D70" s="6">
        <v>7.4379999999999997E-4</v>
      </c>
      <c r="E70" s="3">
        <v>-45461.055999999997</v>
      </c>
      <c r="F70" s="3">
        <v>-20434</v>
      </c>
      <c r="G70" s="3"/>
      <c r="H70" s="3">
        <v>35645</v>
      </c>
      <c r="I70" s="3">
        <v>15914</v>
      </c>
      <c r="J70" s="3">
        <v>3859</v>
      </c>
      <c r="K70" s="3">
        <v>5121</v>
      </c>
      <c r="L70" s="3"/>
      <c r="M70" s="3">
        <v>0</v>
      </c>
      <c r="N70" s="3">
        <v>0</v>
      </c>
      <c r="O70" s="3">
        <v>0</v>
      </c>
      <c r="P70" s="3">
        <v>1043</v>
      </c>
      <c r="Q70" s="3"/>
      <c r="R70" s="3">
        <v>1279</v>
      </c>
      <c r="S70" s="3">
        <v>331</v>
      </c>
      <c r="T70" s="3">
        <v>1610</v>
      </c>
    </row>
    <row r="71" spans="1:20">
      <c r="A71" s="22">
        <v>30500</v>
      </c>
      <c r="B71" s="23" t="s">
        <v>60</v>
      </c>
      <c r="C71" s="6">
        <v>1.1007E-3</v>
      </c>
      <c r="D71" s="6">
        <v>1.1188000000000001E-3</v>
      </c>
      <c r="E71" s="3">
        <v>-68381.056000000011</v>
      </c>
      <c r="F71" s="3">
        <v>-33435</v>
      </c>
      <c r="G71" s="3"/>
      <c r="H71" s="3">
        <v>58324</v>
      </c>
      <c r="I71" s="3">
        <v>26039</v>
      </c>
      <c r="J71" s="3">
        <v>6314</v>
      </c>
      <c r="K71" s="3">
        <v>3079</v>
      </c>
      <c r="L71" s="3"/>
      <c r="M71" s="3">
        <v>0</v>
      </c>
      <c r="N71" s="3">
        <v>0</v>
      </c>
      <c r="O71" s="3">
        <v>0</v>
      </c>
      <c r="P71" s="3">
        <v>0</v>
      </c>
      <c r="Q71" s="3"/>
      <c r="R71" s="3">
        <v>2092</v>
      </c>
      <c r="S71" s="3">
        <v>1035</v>
      </c>
      <c r="T71" s="3">
        <v>3127</v>
      </c>
    </row>
    <row r="72" spans="1:20">
      <c r="A72" s="22">
        <v>30600</v>
      </c>
      <c r="B72" s="23" t="s">
        <v>61</v>
      </c>
      <c r="C72" s="6">
        <v>8.4539999999999995E-4</v>
      </c>
      <c r="D72" s="6">
        <v>8.6399999999999997E-4</v>
      </c>
      <c r="E72" s="3">
        <v>-52807.68</v>
      </c>
      <c r="F72" s="3">
        <v>-25680</v>
      </c>
      <c r="G72" s="3"/>
      <c r="H72" s="3">
        <v>44796</v>
      </c>
      <c r="I72" s="3">
        <v>20000</v>
      </c>
      <c r="J72" s="3">
        <v>4849</v>
      </c>
      <c r="K72" s="3">
        <v>3086</v>
      </c>
      <c r="L72" s="3"/>
      <c r="M72" s="3">
        <v>0</v>
      </c>
      <c r="N72" s="3">
        <v>0</v>
      </c>
      <c r="O72" s="3">
        <v>0</v>
      </c>
      <c r="P72" s="3">
        <v>0</v>
      </c>
      <c r="Q72" s="3"/>
      <c r="R72" s="3">
        <v>1607</v>
      </c>
      <c r="S72" s="3">
        <v>1125</v>
      </c>
      <c r="T72" s="3">
        <v>2732</v>
      </c>
    </row>
    <row r="73" spans="1:20">
      <c r="A73" s="22">
        <v>30601</v>
      </c>
      <c r="B73" s="23" t="s">
        <v>62</v>
      </c>
      <c r="C73" s="6">
        <v>2.1100000000000001E-5</v>
      </c>
      <c r="D73" s="6">
        <v>2.02E-5</v>
      </c>
      <c r="E73" s="3">
        <v>-1234.624</v>
      </c>
      <c r="F73" s="3">
        <v>-641</v>
      </c>
      <c r="G73" s="3"/>
      <c r="H73" s="3">
        <v>1118</v>
      </c>
      <c r="I73" s="3">
        <v>499</v>
      </c>
      <c r="J73" s="3">
        <v>121</v>
      </c>
      <c r="K73" s="3">
        <v>0</v>
      </c>
      <c r="L73" s="3"/>
      <c r="M73" s="3">
        <v>0</v>
      </c>
      <c r="N73" s="3">
        <v>0</v>
      </c>
      <c r="O73" s="3">
        <v>0</v>
      </c>
      <c r="P73" s="3">
        <v>132</v>
      </c>
      <c r="Q73" s="3"/>
      <c r="R73" s="3">
        <v>40</v>
      </c>
      <c r="S73" s="3">
        <v>-26</v>
      </c>
      <c r="T73" s="3">
        <v>14</v>
      </c>
    </row>
    <row r="74" spans="1:20">
      <c r="A74" s="22">
        <v>30700</v>
      </c>
      <c r="B74" s="23" t="s">
        <v>63</v>
      </c>
      <c r="C74" s="6">
        <v>2.2227000000000002E-3</v>
      </c>
      <c r="D74" s="6">
        <v>2.2522000000000002E-3</v>
      </c>
      <c r="E74" s="3">
        <v>-137654.46400000001</v>
      </c>
      <c r="F74" s="3">
        <v>-67517</v>
      </c>
      <c r="G74" s="3"/>
      <c r="H74" s="3">
        <v>117776</v>
      </c>
      <c r="I74" s="3">
        <v>52582</v>
      </c>
      <c r="J74" s="3">
        <v>12749</v>
      </c>
      <c r="K74" s="3">
        <v>5254</v>
      </c>
      <c r="L74" s="3"/>
      <c r="M74" s="3">
        <v>0</v>
      </c>
      <c r="N74" s="3">
        <v>0</v>
      </c>
      <c r="O74" s="3">
        <v>0</v>
      </c>
      <c r="P74" s="3">
        <v>0</v>
      </c>
      <c r="Q74" s="3"/>
      <c r="R74" s="3">
        <v>4225</v>
      </c>
      <c r="S74" s="3">
        <v>1835</v>
      </c>
      <c r="T74" s="3">
        <v>6060</v>
      </c>
    </row>
    <row r="75" spans="1:20">
      <c r="A75" s="22">
        <v>30705</v>
      </c>
      <c r="B75" s="23" t="s">
        <v>64</v>
      </c>
      <c r="C75" s="6">
        <v>4.1389999999999998E-4</v>
      </c>
      <c r="D75" s="6">
        <v>4.283E-4</v>
      </c>
      <c r="E75" s="3">
        <v>-26177.696</v>
      </c>
      <c r="F75" s="3">
        <v>-12573</v>
      </c>
      <c r="G75" s="3"/>
      <c r="H75" s="3">
        <v>21932</v>
      </c>
      <c r="I75" s="3">
        <v>9792</v>
      </c>
      <c r="J75" s="3">
        <v>2374</v>
      </c>
      <c r="K75" s="3">
        <v>3192</v>
      </c>
      <c r="L75" s="3"/>
      <c r="M75" s="3">
        <v>0</v>
      </c>
      <c r="N75" s="3">
        <v>0</v>
      </c>
      <c r="O75" s="3">
        <v>0</v>
      </c>
      <c r="P75" s="3">
        <v>0</v>
      </c>
      <c r="Q75" s="3"/>
      <c r="R75" s="3">
        <v>787</v>
      </c>
      <c r="S75" s="3">
        <v>1176</v>
      </c>
      <c r="T75" s="3">
        <v>1963</v>
      </c>
    </row>
    <row r="76" spans="1:20">
      <c r="A76" s="22">
        <v>30800</v>
      </c>
      <c r="B76" s="23" t="s">
        <v>65</v>
      </c>
      <c r="C76" s="6">
        <v>7.4129999999999997E-4</v>
      </c>
      <c r="D76" s="6">
        <v>8.4210000000000003E-4</v>
      </c>
      <c r="E76" s="3">
        <v>-51469.152000000002</v>
      </c>
      <c r="F76" s="3">
        <v>-22518</v>
      </c>
      <c r="G76" s="3"/>
      <c r="H76" s="3">
        <v>39280</v>
      </c>
      <c r="I76" s="3">
        <v>17537</v>
      </c>
      <c r="J76" s="3">
        <v>4252</v>
      </c>
      <c r="K76" s="3">
        <v>12672</v>
      </c>
      <c r="L76" s="3"/>
      <c r="M76" s="3">
        <v>0</v>
      </c>
      <c r="N76" s="3">
        <v>0</v>
      </c>
      <c r="O76" s="3">
        <v>0</v>
      </c>
      <c r="P76" s="3">
        <v>0</v>
      </c>
      <c r="Q76" s="3"/>
      <c r="R76" s="3">
        <v>1409</v>
      </c>
      <c r="S76" s="3">
        <v>3325</v>
      </c>
      <c r="T76" s="3">
        <v>4734</v>
      </c>
    </row>
    <row r="77" spans="1:20">
      <c r="A77" s="22">
        <v>30900</v>
      </c>
      <c r="B77" s="23" t="s">
        <v>66</v>
      </c>
      <c r="C77" s="6">
        <v>1.4385999999999999E-3</v>
      </c>
      <c r="D77" s="6">
        <v>1.4660000000000001E-3</v>
      </c>
      <c r="E77" s="3">
        <v>-89601.919999999998</v>
      </c>
      <c r="F77" s="3">
        <v>-43699</v>
      </c>
      <c r="G77" s="3"/>
      <c r="H77" s="3">
        <v>76229</v>
      </c>
      <c r="I77" s="3">
        <v>34033</v>
      </c>
      <c r="J77" s="3">
        <v>8252</v>
      </c>
      <c r="K77" s="3">
        <v>8261</v>
      </c>
      <c r="L77" s="3"/>
      <c r="M77" s="3">
        <v>0</v>
      </c>
      <c r="N77" s="3">
        <v>0</v>
      </c>
      <c r="O77" s="3">
        <v>0</v>
      </c>
      <c r="P77" s="3">
        <v>0</v>
      </c>
      <c r="Q77" s="3"/>
      <c r="R77" s="3">
        <v>2735</v>
      </c>
      <c r="S77" s="3">
        <v>2835</v>
      </c>
      <c r="T77" s="3">
        <v>5570</v>
      </c>
    </row>
    <row r="78" spans="1:20">
      <c r="A78" s="22">
        <v>30905</v>
      </c>
      <c r="B78" s="23" t="s">
        <v>67</v>
      </c>
      <c r="C78" s="6">
        <v>2.7470000000000001E-4</v>
      </c>
      <c r="D78" s="6">
        <v>2.8459999999999998E-4</v>
      </c>
      <c r="E78" s="3">
        <v>-17394.752</v>
      </c>
      <c r="F78" s="3">
        <v>-8344</v>
      </c>
      <c r="G78" s="3"/>
      <c r="H78" s="3">
        <v>14556</v>
      </c>
      <c r="I78" s="3">
        <v>6499</v>
      </c>
      <c r="J78" s="3">
        <v>1576</v>
      </c>
      <c r="K78" s="3">
        <v>5427</v>
      </c>
      <c r="L78" s="3"/>
      <c r="M78" s="3">
        <v>0</v>
      </c>
      <c r="N78" s="3">
        <v>0</v>
      </c>
      <c r="O78" s="3">
        <v>0</v>
      </c>
      <c r="P78" s="3">
        <v>0</v>
      </c>
      <c r="Q78" s="3"/>
      <c r="R78" s="3">
        <v>522</v>
      </c>
      <c r="S78" s="3">
        <v>1910</v>
      </c>
      <c r="T78" s="3">
        <v>2432</v>
      </c>
    </row>
    <row r="79" spans="1:20">
      <c r="A79" s="22">
        <v>31000</v>
      </c>
      <c r="B79" s="23" t="s">
        <v>68</v>
      </c>
      <c r="C79" s="6">
        <v>4.3119999999999999E-3</v>
      </c>
      <c r="D79" s="6">
        <v>4.2398000000000002E-3</v>
      </c>
      <c r="E79" s="3">
        <v>-259136.576</v>
      </c>
      <c r="F79" s="3">
        <v>-130981</v>
      </c>
      <c r="G79" s="3"/>
      <c r="H79" s="3">
        <v>228484</v>
      </c>
      <c r="I79" s="3">
        <v>102009</v>
      </c>
      <c r="J79" s="3">
        <v>24734</v>
      </c>
      <c r="K79" s="3">
        <v>1779</v>
      </c>
      <c r="L79" s="3"/>
      <c r="M79" s="3">
        <v>0</v>
      </c>
      <c r="N79" s="3">
        <v>0</v>
      </c>
      <c r="O79" s="3">
        <v>0</v>
      </c>
      <c r="P79" s="3">
        <v>6939</v>
      </c>
      <c r="Q79" s="3"/>
      <c r="R79" s="3">
        <v>8197</v>
      </c>
      <c r="S79" s="3">
        <v>-267</v>
      </c>
      <c r="T79" s="3">
        <v>7930</v>
      </c>
    </row>
    <row r="80" spans="1:20">
      <c r="A80" s="22">
        <v>31005</v>
      </c>
      <c r="B80" s="23" t="s">
        <v>69</v>
      </c>
      <c r="C80" s="6">
        <v>3.8259999999999998E-4</v>
      </c>
      <c r="D80" s="6">
        <v>4.0259999999999997E-4</v>
      </c>
      <c r="E80" s="3">
        <v>-24606.911999999997</v>
      </c>
      <c r="F80" s="3">
        <v>-11622</v>
      </c>
      <c r="G80" s="3"/>
      <c r="H80" s="3">
        <v>20273</v>
      </c>
      <c r="I80" s="3">
        <v>9051</v>
      </c>
      <c r="J80" s="3">
        <v>2195</v>
      </c>
      <c r="K80" s="3">
        <v>5630</v>
      </c>
      <c r="L80" s="3"/>
      <c r="M80" s="3">
        <v>0</v>
      </c>
      <c r="N80" s="3">
        <v>0</v>
      </c>
      <c r="O80" s="3">
        <v>0</v>
      </c>
      <c r="P80" s="3">
        <v>0</v>
      </c>
      <c r="Q80" s="3"/>
      <c r="R80" s="3">
        <v>727</v>
      </c>
      <c r="S80" s="3">
        <v>1811</v>
      </c>
      <c r="T80" s="3">
        <v>2538</v>
      </c>
    </row>
    <row r="81" spans="1:20">
      <c r="A81" s="22">
        <v>31100</v>
      </c>
      <c r="B81" s="23" t="s">
        <v>70</v>
      </c>
      <c r="C81" s="6">
        <v>8.8870000000000008E-3</v>
      </c>
      <c r="D81" s="6">
        <v>8.7551999999999994E-3</v>
      </c>
      <c r="E81" s="3">
        <v>-535117.82400000002</v>
      </c>
      <c r="F81" s="3">
        <v>-269952</v>
      </c>
      <c r="G81" s="3"/>
      <c r="H81" s="3">
        <v>470904</v>
      </c>
      <c r="I81" s="3">
        <v>210240</v>
      </c>
      <c r="J81" s="3">
        <v>50976</v>
      </c>
      <c r="K81" s="3">
        <v>0</v>
      </c>
      <c r="L81" s="3"/>
      <c r="M81" s="3">
        <v>0</v>
      </c>
      <c r="N81" s="3">
        <v>0</v>
      </c>
      <c r="O81" s="3">
        <v>0</v>
      </c>
      <c r="P81" s="3">
        <v>19799</v>
      </c>
      <c r="Q81" s="3"/>
      <c r="R81" s="3">
        <v>16894</v>
      </c>
      <c r="S81" s="3">
        <v>-4897</v>
      </c>
      <c r="T81" s="3">
        <v>11997</v>
      </c>
    </row>
    <row r="82" spans="1:20">
      <c r="A82" s="22">
        <v>31101</v>
      </c>
      <c r="B82" s="23" t="s">
        <v>71</v>
      </c>
      <c r="C82" s="6">
        <v>5.8799999999999999E-5</v>
      </c>
      <c r="D82" s="6">
        <v>5.9700000000000001E-5</v>
      </c>
      <c r="E82" s="3">
        <v>-3648.864</v>
      </c>
      <c r="F82" s="3">
        <v>-1786</v>
      </c>
      <c r="G82" s="3"/>
      <c r="H82" s="3">
        <v>3116</v>
      </c>
      <c r="I82" s="3">
        <v>1391</v>
      </c>
      <c r="J82" s="3">
        <v>337</v>
      </c>
      <c r="K82" s="3">
        <v>0</v>
      </c>
      <c r="L82" s="3"/>
      <c r="M82" s="3">
        <v>0</v>
      </c>
      <c r="N82" s="3">
        <v>0</v>
      </c>
      <c r="O82" s="3">
        <v>0</v>
      </c>
      <c r="P82" s="3">
        <v>349</v>
      </c>
      <c r="Q82" s="3"/>
      <c r="R82" s="3">
        <v>112</v>
      </c>
      <c r="S82" s="3">
        <v>-131</v>
      </c>
      <c r="T82" s="3">
        <v>-19</v>
      </c>
    </row>
    <row r="83" spans="1:20">
      <c r="A83" s="22">
        <v>31102</v>
      </c>
      <c r="B83" s="23" t="s">
        <v>72</v>
      </c>
      <c r="C83" s="6">
        <v>1.5410000000000001E-4</v>
      </c>
      <c r="D83" s="6">
        <v>1.46E-4</v>
      </c>
      <c r="E83" s="3">
        <v>-8923.52</v>
      </c>
      <c r="F83" s="3">
        <v>-4681</v>
      </c>
      <c r="G83" s="3"/>
      <c r="H83" s="3">
        <v>8165</v>
      </c>
      <c r="I83" s="3">
        <v>3646</v>
      </c>
      <c r="J83" s="3">
        <v>884</v>
      </c>
      <c r="K83" s="3">
        <v>0</v>
      </c>
      <c r="L83" s="3"/>
      <c r="M83" s="3">
        <v>0</v>
      </c>
      <c r="N83" s="3">
        <v>0</v>
      </c>
      <c r="O83" s="3">
        <v>0</v>
      </c>
      <c r="P83" s="3">
        <v>2074</v>
      </c>
      <c r="Q83" s="3"/>
      <c r="R83" s="3">
        <v>293</v>
      </c>
      <c r="S83" s="3">
        <v>-651</v>
      </c>
      <c r="T83" s="3">
        <v>-358</v>
      </c>
    </row>
    <row r="84" spans="1:20">
      <c r="A84" s="22">
        <v>31105</v>
      </c>
      <c r="B84" s="23" t="s">
        <v>73</v>
      </c>
      <c r="C84" s="6">
        <v>1.4071999999999999E-3</v>
      </c>
      <c r="D84" s="6">
        <v>1.3917999999999999E-3</v>
      </c>
      <c r="E84" s="3">
        <v>-85066.815999999992</v>
      </c>
      <c r="F84" s="3">
        <v>-42745</v>
      </c>
      <c r="G84" s="3"/>
      <c r="H84" s="3">
        <v>74565</v>
      </c>
      <c r="I84" s="3">
        <v>33290</v>
      </c>
      <c r="J84" s="3">
        <v>8072</v>
      </c>
      <c r="K84" s="3">
        <v>1043</v>
      </c>
      <c r="L84" s="3"/>
      <c r="M84" s="3">
        <v>0</v>
      </c>
      <c r="N84" s="3">
        <v>0</v>
      </c>
      <c r="O84" s="3">
        <v>0</v>
      </c>
      <c r="P84" s="3">
        <v>155</v>
      </c>
      <c r="Q84" s="3"/>
      <c r="R84" s="3">
        <v>2675</v>
      </c>
      <c r="S84" s="3">
        <v>495</v>
      </c>
      <c r="T84" s="3">
        <v>3170</v>
      </c>
    </row>
    <row r="85" spans="1:20">
      <c r="A85" s="22">
        <v>31110</v>
      </c>
      <c r="B85" s="23" t="s">
        <v>74</v>
      </c>
      <c r="C85" s="6">
        <v>2.1066000000000001E-3</v>
      </c>
      <c r="D85" s="6">
        <v>1.9932999999999999E-3</v>
      </c>
      <c r="E85" s="3">
        <v>-121830.496</v>
      </c>
      <c r="F85" s="3">
        <v>-63990</v>
      </c>
      <c r="G85" s="3"/>
      <c r="H85" s="3">
        <v>111625</v>
      </c>
      <c r="I85" s="3">
        <v>49836</v>
      </c>
      <c r="J85" s="3">
        <v>12083</v>
      </c>
      <c r="K85" s="3">
        <v>0</v>
      </c>
      <c r="L85" s="3"/>
      <c r="M85" s="3">
        <v>0</v>
      </c>
      <c r="N85" s="3">
        <v>0</v>
      </c>
      <c r="O85" s="3">
        <v>0</v>
      </c>
      <c r="P85" s="3">
        <v>13472</v>
      </c>
      <c r="Q85" s="3"/>
      <c r="R85" s="3">
        <v>4005</v>
      </c>
      <c r="S85" s="3">
        <v>-2784</v>
      </c>
      <c r="T85" s="3">
        <v>1221</v>
      </c>
    </row>
    <row r="86" spans="1:20">
      <c r="A86" s="22">
        <v>31200</v>
      </c>
      <c r="B86" s="23" t="s">
        <v>75</v>
      </c>
      <c r="C86" s="6">
        <v>3.8078999999999999E-3</v>
      </c>
      <c r="D86" s="6">
        <v>3.9153E-3</v>
      </c>
      <c r="E86" s="3">
        <v>-239303.136</v>
      </c>
      <c r="F86" s="3">
        <v>-115669</v>
      </c>
      <c r="G86" s="3"/>
      <c r="H86" s="3">
        <v>201773</v>
      </c>
      <c r="I86" s="3">
        <v>90083</v>
      </c>
      <c r="J86" s="3">
        <v>21842</v>
      </c>
      <c r="K86" s="3">
        <v>16296</v>
      </c>
      <c r="L86" s="3"/>
      <c r="M86" s="3">
        <v>0</v>
      </c>
      <c r="N86" s="3">
        <v>0</v>
      </c>
      <c r="O86" s="3">
        <v>0</v>
      </c>
      <c r="P86" s="3">
        <v>0</v>
      </c>
      <c r="Q86" s="3"/>
      <c r="R86" s="3">
        <v>7239</v>
      </c>
      <c r="S86" s="3">
        <v>5196</v>
      </c>
      <c r="T86" s="3">
        <v>12435</v>
      </c>
    </row>
    <row r="87" spans="1:20">
      <c r="A87" s="22">
        <v>31205</v>
      </c>
      <c r="B87" s="23" t="s">
        <v>76</v>
      </c>
      <c r="C87" s="6">
        <v>4.506E-4</v>
      </c>
      <c r="D87" s="6">
        <v>4.618E-4</v>
      </c>
      <c r="E87" s="3">
        <v>-28225.216</v>
      </c>
      <c r="F87" s="3">
        <v>-13687</v>
      </c>
      <c r="G87" s="3"/>
      <c r="H87" s="3">
        <v>23876</v>
      </c>
      <c r="I87" s="3">
        <v>10660</v>
      </c>
      <c r="J87" s="3">
        <v>2585</v>
      </c>
      <c r="K87" s="3">
        <v>5527</v>
      </c>
      <c r="L87" s="3"/>
      <c r="M87" s="3">
        <v>0</v>
      </c>
      <c r="N87" s="3">
        <v>0</v>
      </c>
      <c r="O87" s="3">
        <v>0</v>
      </c>
      <c r="P87" s="3">
        <v>0</v>
      </c>
      <c r="Q87" s="3"/>
      <c r="R87" s="3">
        <v>857</v>
      </c>
      <c r="S87" s="3">
        <v>2054</v>
      </c>
      <c r="T87" s="3">
        <v>2911</v>
      </c>
    </row>
    <row r="88" spans="1:20">
      <c r="A88" s="22">
        <v>31300</v>
      </c>
      <c r="B88" s="23" t="s">
        <v>77</v>
      </c>
      <c r="C88" s="6">
        <v>1.0881999999999999E-2</v>
      </c>
      <c r="D88" s="6">
        <v>1.07221E-2</v>
      </c>
      <c r="E88" s="3">
        <v>-655334.75199999998</v>
      </c>
      <c r="F88" s="3">
        <v>-330552</v>
      </c>
      <c r="G88" s="3"/>
      <c r="H88" s="3">
        <v>576615</v>
      </c>
      <c r="I88" s="3">
        <v>257435</v>
      </c>
      <c r="J88" s="3">
        <v>62419</v>
      </c>
      <c r="K88" s="3">
        <v>0</v>
      </c>
      <c r="L88" s="3"/>
      <c r="M88" s="3">
        <v>0</v>
      </c>
      <c r="N88" s="3">
        <v>0</v>
      </c>
      <c r="O88" s="3">
        <v>0</v>
      </c>
      <c r="P88" s="3">
        <v>66287</v>
      </c>
      <c r="Q88" s="3"/>
      <c r="R88" s="3">
        <v>20687</v>
      </c>
      <c r="S88" s="3">
        <v>-22249</v>
      </c>
      <c r="T88" s="3">
        <v>-1562</v>
      </c>
    </row>
    <row r="89" spans="1:20">
      <c r="A89" s="22">
        <v>31301</v>
      </c>
      <c r="B89" s="23" t="s">
        <v>78</v>
      </c>
      <c r="C89" s="6">
        <v>2.4689999999999998E-4</v>
      </c>
      <c r="D89" s="6">
        <v>2.6640000000000002E-4</v>
      </c>
      <c r="E89" s="3">
        <v>-16282.368000000002</v>
      </c>
      <c r="F89" s="3">
        <v>-7500</v>
      </c>
      <c r="G89" s="3"/>
      <c r="H89" s="3">
        <v>13083</v>
      </c>
      <c r="I89" s="3">
        <v>5841</v>
      </c>
      <c r="J89" s="3">
        <v>1416</v>
      </c>
      <c r="K89" s="3">
        <v>916</v>
      </c>
      <c r="L89" s="3"/>
      <c r="M89" s="3">
        <v>0</v>
      </c>
      <c r="N89" s="3">
        <v>0</v>
      </c>
      <c r="O89" s="3">
        <v>0</v>
      </c>
      <c r="P89" s="3">
        <v>3248</v>
      </c>
      <c r="Q89" s="3"/>
      <c r="R89" s="3">
        <v>469</v>
      </c>
      <c r="S89" s="3">
        <v>-1471</v>
      </c>
      <c r="T89" s="3">
        <v>-1002</v>
      </c>
    </row>
    <row r="90" spans="1:20">
      <c r="A90" s="22">
        <v>31320</v>
      </c>
      <c r="B90" s="23" t="s">
        <v>79</v>
      </c>
      <c r="C90" s="6">
        <v>1.9203E-3</v>
      </c>
      <c r="D90" s="6">
        <v>1.9375E-3</v>
      </c>
      <c r="E90" s="3">
        <v>-118420</v>
      </c>
      <c r="F90" s="3">
        <v>-58331</v>
      </c>
      <c r="G90" s="3"/>
      <c r="H90" s="3">
        <v>101753</v>
      </c>
      <c r="I90" s="3">
        <v>45429</v>
      </c>
      <c r="J90" s="3">
        <v>11015</v>
      </c>
      <c r="K90" s="3">
        <v>0</v>
      </c>
      <c r="L90" s="3"/>
      <c r="M90" s="3">
        <v>0</v>
      </c>
      <c r="N90" s="3">
        <v>0</v>
      </c>
      <c r="O90" s="3">
        <v>0</v>
      </c>
      <c r="P90" s="3">
        <v>6004</v>
      </c>
      <c r="Q90" s="3"/>
      <c r="R90" s="3">
        <v>3650</v>
      </c>
      <c r="S90" s="3">
        <v>-2365</v>
      </c>
      <c r="T90" s="3">
        <v>1285</v>
      </c>
    </row>
    <row r="91" spans="1:20">
      <c r="A91" s="22">
        <v>31400</v>
      </c>
      <c r="B91" s="23" t="s">
        <v>80</v>
      </c>
      <c r="C91" s="6">
        <v>4.0136E-3</v>
      </c>
      <c r="D91" s="6">
        <v>4.0455999999999999E-3</v>
      </c>
      <c r="E91" s="3">
        <v>-247267.07199999999</v>
      </c>
      <c r="F91" s="3">
        <v>-121917</v>
      </c>
      <c r="G91" s="3"/>
      <c r="H91" s="3">
        <v>212673</v>
      </c>
      <c r="I91" s="3">
        <v>94950</v>
      </c>
      <c r="J91" s="3">
        <v>23022</v>
      </c>
      <c r="K91" s="3">
        <v>7109</v>
      </c>
      <c r="L91" s="3"/>
      <c r="M91" s="3">
        <v>0</v>
      </c>
      <c r="N91" s="3">
        <v>0</v>
      </c>
      <c r="O91" s="3">
        <v>0</v>
      </c>
      <c r="P91" s="3">
        <v>0</v>
      </c>
      <c r="Q91" s="3"/>
      <c r="R91" s="3">
        <v>7630</v>
      </c>
      <c r="S91" s="3">
        <v>2529</v>
      </c>
      <c r="T91" s="3">
        <v>10159</v>
      </c>
    </row>
    <row r="92" spans="1:20">
      <c r="A92" s="22">
        <v>31405</v>
      </c>
      <c r="B92" s="23" t="s">
        <v>81</v>
      </c>
      <c r="C92" s="6">
        <v>8.0000000000000004E-4</v>
      </c>
      <c r="D92" s="6">
        <v>7.8370000000000002E-4</v>
      </c>
      <c r="E92" s="3">
        <v>-47899.743999999999</v>
      </c>
      <c r="F92" s="3">
        <v>-24301</v>
      </c>
      <c r="G92" s="3"/>
      <c r="H92" s="3">
        <v>42390</v>
      </c>
      <c r="I92" s="3">
        <v>18926</v>
      </c>
      <c r="J92" s="3">
        <v>4589</v>
      </c>
      <c r="K92" s="3">
        <v>6301</v>
      </c>
      <c r="L92" s="3"/>
      <c r="M92" s="3">
        <v>0</v>
      </c>
      <c r="N92" s="3">
        <v>0</v>
      </c>
      <c r="O92" s="3">
        <v>0</v>
      </c>
      <c r="P92" s="3">
        <v>0</v>
      </c>
      <c r="Q92" s="3"/>
      <c r="R92" s="3">
        <v>1521</v>
      </c>
      <c r="S92" s="3">
        <v>2830</v>
      </c>
      <c r="T92" s="3">
        <v>4351</v>
      </c>
    </row>
    <row r="93" spans="1:20">
      <c r="A93" s="22">
        <v>31500</v>
      </c>
      <c r="B93" s="23" t="s">
        <v>82</v>
      </c>
      <c r="C93" s="6">
        <v>6.0899999999999995E-4</v>
      </c>
      <c r="D93" s="6">
        <v>6.1010000000000003E-4</v>
      </c>
      <c r="E93" s="3">
        <v>-37289.312000000005</v>
      </c>
      <c r="F93" s="3">
        <v>-18499</v>
      </c>
      <c r="G93" s="3"/>
      <c r="H93" s="3">
        <v>32270</v>
      </c>
      <c r="I93" s="3">
        <v>14407</v>
      </c>
      <c r="J93" s="3">
        <v>3493</v>
      </c>
      <c r="K93" s="3">
        <v>2640</v>
      </c>
      <c r="L93" s="3"/>
      <c r="M93" s="3">
        <v>0</v>
      </c>
      <c r="N93" s="3">
        <v>0</v>
      </c>
      <c r="O93" s="3">
        <v>0</v>
      </c>
      <c r="P93" s="3">
        <v>0</v>
      </c>
      <c r="Q93" s="3"/>
      <c r="R93" s="3">
        <v>1158</v>
      </c>
      <c r="S93" s="3">
        <v>1040</v>
      </c>
      <c r="T93" s="3">
        <v>2198</v>
      </c>
    </row>
    <row r="94" spans="1:20">
      <c r="A94" s="22">
        <v>31600</v>
      </c>
      <c r="B94" s="23" t="s">
        <v>83</v>
      </c>
      <c r="C94" s="6">
        <v>2.8311E-3</v>
      </c>
      <c r="D94" s="6">
        <v>2.8373999999999999E-3</v>
      </c>
      <c r="E94" s="3">
        <v>-173421.88800000001</v>
      </c>
      <c r="F94" s="3">
        <v>-85997</v>
      </c>
      <c r="G94" s="3"/>
      <c r="H94" s="3">
        <v>150014</v>
      </c>
      <c r="I94" s="3">
        <v>66975</v>
      </c>
      <c r="J94" s="3">
        <v>16239</v>
      </c>
      <c r="K94" s="3">
        <v>3191</v>
      </c>
      <c r="L94" s="3"/>
      <c r="M94" s="3">
        <v>0</v>
      </c>
      <c r="N94" s="3">
        <v>0</v>
      </c>
      <c r="O94" s="3">
        <v>0</v>
      </c>
      <c r="P94" s="3">
        <v>0</v>
      </c>
      <c r="Q94" s="3"/>
      <c r="R94" s="3">
        <v>5382</v>
      </c>
      <c r="S94" s="3">
        <v>1543</v>
      </c>
      <c r="T94" s="3">
        <v>6925</v>
      </c>
    </row>
    <row r="95" spans="1:20">
      <c r="A95" s="22">
        <v>31605</v>
      </c>
      <c r="B95" s="23" t="s">
        <v>84</v>
      </c>
      <c r="C95" s="6">
        <v>4.0309999999999999E-4</v>
      </c>
      <c r="D95" s="6">
        <v>4.2200000000000001E-4</v>
      </c>
      <c r="E95" s="3">
        <v>-25792.639999999999</v>
      </c>
      <c r="F95" s="3">
        <v>-12245</v>
      </c>
      <c r="G95" s="3"/>
      <c r="H95" s="3">
        <v>21359</v>
      </c>
      <c r="I95" s="3">
        <v>9536</v>
      </c>
      <c r="J95" s="3">
        <v>2312</v>
      </c>
      <c r="K95" s="3">
        <v>3618</v>
      </c>
      <c r="L95" s="3"/>
      <c r="M95" s="3">
        <v>0</v>
      </c>
      <c r="N95" s="3">
        <v>0</v>
      </c>
      <c r="O95" s="3">
        <v>0</v>
      </c>
      <c r="P95" s="3">
        <v>0</v>
      </c>
      <c r="Q95" s="3"/>
      <c r="R95" s="3">
        <v>766</v>
      </c>
      <c r="S95" s="3">
        <v>953</v>
      </c>
      <c r="T95" s="3">
        <v>1719</v>
      </c>
    </row>
    <row r="96" spans="1:20">
      <c r="A96" s="22">
        <v>31700</v>
      </c>
      <c r="B96" s="23" t="s">
        <v>85</v>
      </c>
      <c r="C96" s="6">
        <v>8.9260000000000001E-4</v>
      </c>
      <c r="D96" s="6">
        <v>8.6319999999999995E-4</v>
      </c>
      <c r="E96" s="3">
        <v>-52758.784</v>
      </c>
      <c r="F96" s="3">
        <v>-27114</v>
      </c>
      <c r="G96" s="3"/>
      <c r="H96" s="3">
        <v>47297</v>
      </c>
      <c r="I96" s="3">
        <v>21116</v>
      </c>
      <c r="J96" s="3">
        <v>5120</v>
      </c>
      <c r="K96" s="3">
        <v>1832</v>
      </c>
      <c r="L96" s="3"/>
      <c r="M96" s="3">
        <v>0</v>
      </c>
      <c r="N96" s="3">
        <v>0</v>
      </c>
      <c r="O96" s="3">
        <v>0</v>
      </c>
      <c r="P96" s="3">
        <v>2029</v>
      </c>
      <c r="Q96" s="3"/>
      <c r="R96" s="3">
        <v>1697</v>
      </c>
      <c r="S96" s="3">
        <v>578</v>
      </c>
      <c r="T96" s="3">
        <v>2275</v>
      </c>
    </row>
    <row r="97" spans="1:20">
      <c r="A97" s="22">
        <v>31800</v>
      </c>
      <c r="B97" s="23" t="s">
        <v>86</v>
      </c>
      <c r="C97" s="6">
        <v>5.0074999999999998E-3</v>
      </c>
      <c r="D97" s="6">
        <v>5.1456000000000002E-3</v>
      </c>
      <c r="E97" s="3">
        <v>-314499.07199999999</v>
      </c>
      <c r="F97" s="3">
        <v>-152108</v>
      </c>
      <c r="G97" s="3"/>
      <c r="H97" s="3">
        <v>265337</v>
      </c>
      <c r="I97" s="3">
        <v>118462</v>
      </c>
      <c r="J97" s="3">
        <v>28723</v>
      </c>
      <c r="K97" s="3">
        <v>19639</v>
      </c>
      <c r="L97" s="3"/>
      <c r="M97" s="3">
        <v>0</v>
      </c>
      <c r="N97" s="3">
        <v>0</v>
      </c>
      <c r="O97" s="3">
        <v>0</v>
      </c>
      <c r="P97" s="3">
        <v>0</v>
      </c>
      <c r="Q97" s="3"/>
      <c r="R97" s="3">
        <v>9519</v>
      </c>
      <c r="S97" s="3">
        <v>6119</v>
      </c>
      <c r="T97" s="3">
        <v>15638</v>
      </c>
    </row>
    <row r="98" spans="1:20">
      <c r="A98" s="22">
        <v>31805</v>
      </c>
      <c r="B98" s="23" t="s">
        <v>87</v>
      </c>
      <c r="C98" s="6">
        <v>9.9890000000000005E-4</v>
      </c>
      <c r="D98" s="6">
        <v>9.9879999999999999E-4</v>
      </c>
      <c r="E98" s="3">
        <v>-61046.656000000003</v>
      </c>
      <c r="F98" s="3">
        <v>-30343</v>
      </c>
      <c r="G98" s="3"/>
      <c r="H98" s="3">
        <v>52930</v>
      </c>
      <c r="I98" s="3">
        <v>23631</v>
      </c>
      <c r="J98" s="3">
        <v>5730</v>
      </c>
      <c r="K98" s="3">
        <v>5992</v>
      </c>
      <c r="L98" s="3"/>
      <c r="M98" s="3">
        <v>0</v>
      </c>
      <c r="N98" s="3">
        <v>0</v>
      </c>
      <c r="O98" s="3">
        <v>0</v>
      </c>
      <c r="P98" s="3">
        <v>0</v>
      </c>
      <c r="Q98" s="3"/>
      <c r="R98" s="3">
        <v>1899</v>
      </c>
      <c r="S98" s="3">
        <v>2216</v>
      </c>
      <c r="T98" s="3">
        <v>4115</v>
      </c>
    </row>
    <row r="99" spans="1:20">
      <c r="A99" s="22">
        <v>31810</v>
      </c>
      <c r="B99" s="23" t="s">
        <v>88</v>
      </c>
      <c r="C99" s="6">
        <v>1.3600999999999999E-3</v>
      </c>
      <c r="D99" s="6">
        <v>1.3487E-3</v>
      </c>
      <c r="E99" s="3">
        <v>-82432.543999999994</v>
      </c>
      <c r="F99" s="3">
        <v>-41314</v>
      </c>
      <c r="G99" s="3"/>
      <c r="H99" s="3">
        <v>72069</v>
      </c>
      <c r="I99" s="3">
        <v>32176</v>
      </c>
      <c r="J99" s="3">
        <v>7802</v>
      </c>
      <c r="K99" s="3">
        <v>0</v>
      </c>
      <c r="L99" s="3"/>
      <c r="M99" s="3">
        <v>0</v>
      </c>
      <c r="N99" s="3">
        <v>0</v>
      </c>
      <c r="O99" s="3">
        <v>0</v>
      </c>
      <c r="P99" s="3">
        <v>2686</v>
      </c>
      <c r="Q99" s="3"/>
      <c r="R99" s="3">
        <v>2586</v>
      </c>
      <c r="S99" s="3">
        <v>-717</v>
      </c>
      <c r="T99" s="3">
        <v>1869</v>
      </c>
    </row>
    <row r="100" spans="1:20">
      <c r="A100" s="22">
        <v>31820</v>
      </c>
      <c r="B100" s="23" t="s">
        <v>89</v>
      </c>
      <c r="C100" s="6">
        <v>1.1496E-3</v>
      </c>
      <c r="D100" s="6">
        <v>1.1471999999999999E-3</v>
      </c>
      <c r="E100" s="3">
        <v>-70116.864000000001</v>
      </c>
      <c r="F100" s="3">
        <v>-34920</v>
      </c>
      <c r="G100" s="3"/>
      <c r="H100" s="3">
        <v>60915</v>
      </c>
      <c r="I100" s="3">
        <v>27196</v>
      </c>
      <c r="J100" s="3">
        <v>6594</v>
      </c>
      <c r="K100" s="3">
        <v>402</v>
      </c>
      <c r="L100" s="3"/>
      <c r="M100" s="3">
        <v>0</v>
      </c>
      <c r="N100" s="3">
        <v>0</v>
      </c>
      <c r="O100" s="3">
        <v>0</v>
      </c>
      <c r="P100" s="3">
        <v>1974</v>
      </c>
      <c r="Q100" s="3"/>
      <c r="R100" s="3">
        <v>2185</v>
      </c>
      <c r="S100" s="3">
        <v>-128</v>
      </c>
      <c r="T100" s="3">
        <v>2057</v>
      </c>
    </row>
    <row r="101" spans="1:20">
      <c r="A101" s="22">
        <v>31900</v>
      </c>
      <c r="B101" s="23" t="s">
        <v>90</v>
      </c>
      <c r="C101" s="6">
        <v>3.2379000000000002E-3</v>
      </c>
      <c r="D101" s="6">
        <v>3.2399E-3</v>
      </c>
      <c r="E101" s="3">
        <v>-198022.68799999999</v>
      </c>
      <c r="F101" s="3">
        <v>-98354</v>
      </c>
      <c r="G101" s="3"/>
      <c r="H101" s="3">
        <v>171570</v>
      </c>
      <c r="I101" s="3">
        <v>76599</v>
      </c>
      <c r="J101" s="3">
        <v>18573</v>
      </c>
      <c r="K101" s="3">
        <v>0</v>
      </c>
      <c r="L101" s="3"/>
      <c r="M101" s="3">
        <v>0</v>
      </c>
      <c r="N101" s="3">
        <v>0</v>
      </c>
      <c r="O101" s="3">
        <v>0</v>
      </c>
      <c r="P101" s="3">
        <v>11296</v>
      </c>
      <c r="Q101" s="3"/>
      <c r="R101" s="3">
        <v>6155</v>
      </c>
      <c r="S101" s="3">
        <v>-4659</v>
      </c>
      <c r="T101" s="3">
        <v>1496</v>
      </c>
    </row>
    <row r="102" spans="1:20">
      <c r="A102" s="22">
        <v>32000</v>
      </c>
      <c r="B102" s="23" t="s">
        <v>91</v>
      </c>
      <c r="C102" s="6">
        <v>1.3086E-3</v>
      </c>
      <c r="D102" s="6">
        <v>1.3066E-3</v>
      </c>
      <c r="E102" s="3">
        <v>-79859.391999999993</v>
      </c>
      <c r="F102" s="3">
        <v>-39750</v>
      </c>
      <c r="G102" s="3"/>
      <c r="H102" s="3">
        <v>69340</v>
      </c>
      <c r="I102" s="3">
        <v>30958</v>
      </c>
      <c r="J102" s="3">
        <v>7506</v>
      </c>
      <c r="K102" s="3">
        <v>0</v>
      </c>
      <c r="L102" s="3"/>
      <c r="M102" s="3">
        <v>0</v>
      </c>
      <c r="N102" s="3">
        <v>0</v>
      </c>
      <c r="O102" s="3">
        <v>0</v>
      </c>
      <c r="P102" s="3">
        <v>3169</v>
      </c>
      <c r="Q102" s="3"/>
      <c r="R102" s="3">
        <v>2488</v>
      </c>
      <c r="S102" s="3">
        <v>-1217</v>
      </c>
      <c r="T102" s="3">
        <v>1271</v>
      </c>
    </row>
    <row r="103" spans="1:20">
      <c r="A103" s="22">
        <v>32005</v>
      </c>
      <c r="B103" s="23" t="s">
        <v>92</v>
      </c>
      <c r="C103" s="6">
        <v>2.8009999999999998E-4</v>
      </c>
      <c r="D103" s="6">
        <v>2.898E-4</v>
      </c>
      <c r="E103" s="3">
        <v>-17712.576000000001</v>
      </c>
      <c r="F103" s="3">
        <v>-8508</v>
      </c>
      <c r="G103" s="3"/>
      <c r="H103" s="3">
        <v>14842</v>
      </c>
      <c r="I103" s="3">
        <v>6626</v>
      </c>
      <c r="J103" s="3">
        <v>1607</v>
      </c>
      <c r="K103" s="3">
        <v>1923</v>
      </c>
      <c r="L103" s="3"/>
      <c r="M103" s="3">
        <v>0</v>
      </c>
      <c r="N103" s="3">
        <v>0</v>
      </c>
      <c r="O103" s="3">
        <v>0</v>
      </c>
      <c r="P103" s="3">
        <v>0</v>
      </c>
      <c r="Q103" s="3"/>
      <c r="R103" s="3">
        <v>532</v>
      </c>
      <c r="S103" s="3">
        <v>568</v>
      </c>
      <c r="T103" s="3">
        <v>1100</v>
      </c>
    </row>
    <row r="104" spans="1:20">
      <c r="A104" s="22">
        <v>32100</v>
      </c>
      <c r="B104" s="23" t="s">
        <v>93</v>
      </c>
      <c r="C104" s="6">
        <v>7.2059999999999995E-4</v>
      </c>
      <c r="D104" s="6">
        <v>7.3490000000000003E-4</v>
      </c>
      <c r="E104" s="3">
        <v>-44917.088000000003</v>
      </c>
      <c r="F104" s="3">
        <v>-21889</v>
      </c>
      <c r="G104" s="3"/>
      <c r="H104" s="3">
        <v>38183</v>
      </c>
      <c r="I104" s="3">
        <v>17047</v>
      </c>
      <c r="J104" s="3">
        <v>4133</v>
      </c>
      <c r="K104" s="3">
        <v>4711</v>
      </c>
      <c r="L104" s="3"/>
      <c r="M104" s="3">
        <v>0</v>
      </c>
      <c r="N104" s="3">
        <v>0</v>
      </c>
      <c r="O104" s="3">
        <v>0</v>
      </c>
      <c r="P104" s="3">
        <v>0</v>
      </c>
      <c r="Q104" s="3"/>
      <c r="R104" s="3">
        <v>1370</v>
      </c>
      <c r="S104" s="3">
        <v>1693</v>
      </c>
      <c r="T104" s="3">
        <v>3063</v>
      </c>
    </row>
    <row r="105" spans="1:20">
      <c r="A105" s="22">
        <v>32200</v>
      </c>
      <c r="B105" s="23" t="s">
        <v>94</v>
      </c>
      <c r="C105" s="6">
        <v>4.9969999999999995E-4</v>
      </c>
      <c r="D105" s="6">
        <v>4.8739999999999998E-4</v>
      </c>
      <c r="E105" s="3">
        <v>-29789.887999999999</v>
      </c>
      <c r="F105" s="3">
        <v>-15179</v>
      </c>
      <c r="G105" s="3"/>
      <c r="H105" s="3">
        <v>26478</v>
      </c>
      <c r="I105" s="3">
        <v>11821</v>
      </c>
      <c r="J105" s="3">
        <v>2866</v>
      </c>
      <c r="K105" s="3">
        <v>167</v>
      </c>
      <c r="L105" s="3"/>
      <c r="M105" s="3">
        <v>0</v>
      </c>
      <c r="N105" s="3">
        <v>0</v>
      </c>
      <c r="O105" s="3">
        <v>0</v>
      </c>
      <c r="P105" s="3">
        <v>1124</v>
      </c>
      <c r="Q105" s="3"/>
      <c r="R105" s="3">
        <v>950</v>
      </c>
      <c r="S105" s="3">
        <v>-103</v>
      </c>
      <c r="T105" s="3">
        <v>847</v>
      </c>
    </row>
    <row r="106" spans="1:20">
      <c r="A106" s="22">
        <v>32300</v>
      </c>
      <c r="B106" s="23" t="s">
        <v>95</v>
      </c>
      <c r="C106" s="6">
        <v>5.3226000000000002E-3</v>
      </c>
      <c r="D106" s="6">
        <v>5.4824000000000001E-3</v>
      </c>
      <c r="E106" s="3">
        <v>-335084.288</v>
      </c>
      <c r="F106" s="3">
        <v>-161679</v>
      </c>
      <c r="G106" s="3"/>
      <c r="H106" s="3">
        <v>282034</v>
      </c>
      <c r="I106" s="3">
        <v>125917</v>
      </c>
      <c r="J106" s="3">
        <v>30530</v>
      </c>
      <c r="K106" s="3">
        <v>8311</v>
      </c>
      <c r="L106" s="3"/>
      <c r="M106" s="3">
        <v>0</v>
      </c>
      <c r="N106" s="3">
        <v>0</v>
      </c>
      <c r="O106" s="3">
        <v>0</v>
      </c>
      <c r="P106" s="3">
        <v>4028</v>
      </c>
      <c r="Q106" s="3"/>
      <c r="R106" s="3">
        <v>10118</v>
      </c>
      <c r="S106" s="3">
        <v>-629</v>
      </c>
      <c r="T106" s="3">
        <v>9489</v>
      </c>
    </row>
    <row r="107" spans="1:20">
      <c r="A107" s="22">
        <v>32305</v>
      </c>
      <c r="B107" s="23" t="s">
        <v>353</v>
      </c>
      <c r="C107" s="6">
        <v>5.1469999999999999E-4</v>
      </c>
      <c r="D107" s="6">
        <v>5.5900000000000004E-4</v>
      </c>
      <c r="E107" s="3">
        <v>-34166.080000000002</v>
      </c>
      <c r="F107" s="3">
        <v>-15635</v>
      </c>
      <c r="G107" s="3"/>
      <c r="H107" s="3">
        <v>27273</v>
      </c>
      <c r="I107" s="3">
        <v>12176</v>
      </c>
      <c r="J107" s="3">
        <v>2952</v>
      </c>
      <c r="K107" s="3">
        <v>6756</v>
      </c>
      <c r="L107" s="3"/>
      <c r="M107" s="3">
        <v>0</v>
      </c>
      <c r="N107" s="3">
        <v>0</v>
      </c>
      <c r="O107" s="3">
        <v>0</v>
      </c>
      <c r="P107" s="3">
        <v>0</v>
      </c>
      <c r="Q107" s="3"/>
      <c r="R107" s="3">
        <v>978</v>
      </c>
      <c r="S107" s="3">
        <v>1741</v>
      </c>
      <c r="T107" s="3">
        <v>2719</v>
      </c>
    </row>
    <row r="108" spans="1:20">
      <c r="A108" s="22">
        <v>32400</v>
      </c>
      <c r="B108" s="23" t="s">
        <v>96</v>
      </c>
      <c r="C108" s="6">
        <v>1.8561000000000001E-3</v>
      </c>
      <c r="D108" s="6">
        <v>1.9689999999999998E-3</v>
      </c>
      <c r="E108" s="3">
        <v>-120345.27999999998</v>
      </c>
      <c r="F108" s="3">
        <v>-56381</v>
      </c>
      <c r="G108" s="3"/>
      <c r="H108" s="3">
        <v>98351</v>
      </c>
      <c r="I108" s="3">
        <v>43910</v>
      </c>
      <c r="J108" s="3">
        <v>10647</v>
      </c>
      <c r="K108" s="3">
        <v>13773</v>
      </c>
      <c r="L108" s="3"/>
      <c r="M108" s="3">
        <v>0</v>
      </c>
      <c r="N108" s="3">
        <v>0</v>
      </c>
      <c r="O108" s="3">
        <v>0</v>
      </c>
      <c r="P108" s="3">
        <v>0</v>
      </c>
      <c r="Q108" s="3"/>
      <c r="R108" s="3">
        <v>3528</v>
      </c>
      <c r="S108" s="3">
        <v>3309</v>
      </c>
      <c r="T108" s="3">
        <v>6837</v>
      </c>
    </row>
    <row r="109" spans="1:20">
      <c r="A109" s="22">
        <v>32405</v>
      </c>
      <c r="B109" s="23" t="s">
        <v>97</v>
      </c>
      <c r="C109" s="6">
        <v>4.8799999999999999E-4</v>
      </c>
      <c r="D109" s="6">
        <v>4.9830000000000002E-4</v>
      </c>
      <c r="E109" s="3">
        <v>-30456.096000000001</v>
      </c>
      <c r="F109" s="3">
        <v>-14823</v>
      </c>
      <c r="G109" s="3"/>
      <c r="H109" s="3">
        <v>25858</v>
      </c>
      <c r="I109" s="3">
        <v>11545</v>
      </c>
      <c r="J109" s="3">
        <v>2799</v>
      </c>
      <c r="K109" s="3">
        <v>3140</v>
      </c>
      <c r="L109" s="3"/>
      <c r="M109" s="3">
        <v>0</v>
      </c>
      <c r="N109" s="3">
        <v>0</v>
      </c>
      <c r="O109" s="3">
        <v>0</v>
      </c>
      <c r="P109" s="3">
        <v>0</v>
      </c>
      <c r="Q109" s="3"/>
      <c r="R109" s="3">
        <v>928</v>
      </c>
      <c r="S109" s="3">
        <v>966</v>
      </c>
      <c r="T109" s="3">
        <v>1894</v>
      </c>
    </row>
    <row r="110" spans="1:20">
      <c r="A110" s="22">
        <v>32410</v>
      </c>
      <c r="B110" s="23" t="s">
        <v>98</v>
      </c>
      <c r="C110" s="6">
        <v>7.203E-4</v>
      </c>
      <c r="D110" s="6">
        <v>7.3450000000000002E-4</v>
      </c>
      <c r="E110" s="3">
        <v>-44892.639999999999</v>
      </c>
      <c r="F110" s="3">
        <v>-21880</v>
      </c>
      <c r="G110" s="3"/>
      <c r="H110" s="3">
        <v>38167</v>
      </c>
      <c r="I110" s="3">
        <v>17040</v>
      </c>
      <c r="J110" s="3">
        <v>4132</v>
      </c>
      <c r="K110" s="3">
        <v>6069</v>
      </c>
      <c r="L110" s="3"/>
      <c r="M110" s="3">
        <v>0</v>
      </c>
      <c r="N110" s="3">
        <v>0</v>
      </c>
      <c r="O110" s="3">
        <v>0</v>
      </c>
      <c r="P110" s="3">
        <v>0</v>
      </c>
      <c r="Q110" s="3"/>
      <c r="R110" s="3">
        <v>1369</v>
      </c>
      <c r="S110" s="3">
        <v>2255</v>
      </c>
      <c r="T110" s="3">
        <v>3624</v>
      </c>
    </row>
    <row r="111" spans="1:20">
      <c r="A111" s="22">
        <v>32420</v>
      </c>
      <c r="B111" s="23" t="s">
        <v>99</v>
      </c>
      <c r="C111" s="6">
        <v>0</v>
      </c>
      <c r="D111" s="6">
        <v>0</v>
      </c>
      <c r="E111" s="3">
        <v>0</v>
      </c>
      <c r="F111" s="3">
        <v>0</v>
      </c>
      <c r="G111" s="3"/>
      <c r="H111" s="3">
        <v>0</v>
      </c>
      <c r="I111" s="3">
        <v>0</v>
      </c>
      <c r="J111" s="3">
        <v>0</v>
      </c>
      <c r="K111" s="3">
        <v>0</v>
      </c>
      <c r="L111" s="3"/>
      <c r="M111" s="3">
        <v>0</v>
      </c>
      <c r="N111" s="3">
        <v>0</v>
      </c>
      <c r="O111" s="3">
        <v>0</v>
      </c>
      <c r="P111" s="3">
        <v>0</v>
      </c>
      <c r="Q111" s="3"/>
      <c r="R111" s="3">
        <v>0</v>
      </c>
      <c r="S111" s="3">
        <v>0</v>
      </c>
      <c r="T111" s="3">
        <v>0</v>
      </c>
    </row>
    <row r="112" spans="1:20">
      <c r="A112" s="22">
        <v>32500</v>
      </c>
      <c r="B112" s="23" t="s">
        <v>354</v>
      </c>
      <c r="C112" s="6">
        <v>4.2440000000000004E-3</v>
      </c>
      <c r="D112" s="6">
        <v>4.2446999999999997E-3</v>
      </c>
      <c r="E112" s="3">
        <v>-259436.06399999998</v>
      </c>
      <c r="F112" s="3">
        <v>-128916</v>
      </c>
      <c r="G112" s="3"/>
      <c r="H112" s="3">
        <v>224881</v>
      </c>
      <c r="I112" s="3">
        <v>100400</v>
      </c>
      <c r="J112" s="3">
        <v>24344</v>
      </c>
      <c r="K112" s="3">
        <v>6486</v>
      </c>
      <c r="L112" s="3"/>
      <c r="M112" s="3">
        <v>0</v>
      </c>
      <c r="N112" s="3">
        <v>0</v>
      </c>
      <c r="O112" s="3">
        <v>0</v>
      </c>
      <c r="P112" s="3">
        <v>907</v>
      </c>
      <c r="Q112" s="3"/>
      <c r="R112" s="3">
        <v>8068</v>
      </c>
      <c r="S112" s="3">
        <v>3092</v>
      </c>
      <c r="T112" s="3">
        <v>11160</v>
      </c>
    </row>
    <row r="113" spans="1:20">
      <c r="A113" s="22">
        <v>32505</v>
      </c>
      <c r="B113" s="23" t="s">
        <v>100</v>
      </c>
      <c r="C113" s="6">
        <v>6.7449999999999997E-4</v>
      </c>
      <c r="D113" s="6">
        <v>6.581E-4</v>
      </c>
      <c r="E113" s="3">
        <v>-40223.072</v>
      </c>
      <c r="F113" s="3">
        <v>-20489</v>
      </c>
      <c r="G113" s="3"/>
      <c r="H113" s="3">
        <v>35740</v>
      </c>
      <c r="I113" s="3">
        <v>15957</v>
      </c>
      <c r="J113" s="3">
        <v>3869</v>
      </c>
      <c r="K113" s="3">
        <v>233</v>
      </c>
      <c r="L113" s="3"/>
      <c r="M113" s="3">
        <v>0</v>
      </c>
      <c r="N113" s="3">
        <v>0</v>
      </c>
      <c r="O113" s="3">
        <v>0</v>
      </c>
      <c r="P113" s="3">
        <v>993</v>
      </c>
      <c r="Q113" s="3"/>
      <c r="R113" s="3">
        <v>1282</v>
      </c>
      <c r="S113" s="3">
        <v>-49</v>
      </c>
      <c r="T113" s="3">
        <v>1233</v>
      </c>
    </row>
    <row r="114" spans="1:20">
      <c r="A114" s="22">
        <v>32600</v>
      </c>
      <c r="B114" s="23" t="s">
        <v>101</v>
      </c>
      <c r="C114" s="6">
        <v>1.5228200000000001E-2</v>
      </c>
      <c r="D114" s="6">
        <v>1.5234899999999999E-2</v>
      </c>
      <c r="E114" s="3">
        <v>-931157.08799999999</v>
      </c>
      <c r="F114" s="3">
        <v>-462572</v>
      </c>
      <c r="G114" s="3"/>
      <c r="H114" s="3">
        <v>806912</v>
      </c>
      <c r="I114" s="3">
        <v>360254</v>
      </c>
      <c r="J114" s="3">
        <v>87349</v>
      </c>
      <c r="K114" s="3">
        <v>13707</v>
      </c>
      <c r="L114" s="3"/>
      <c r="M114" s="3">
        <v>0</v>
      </c>
      <c r="N114" s="3">
        <v>0</v>
      </c>
      <c r="O114" s="3">
        <v>0</v>
      </c>
      <c r="P114" s="3">
        <v>0</v>
      </c>
      <c r="Q114" s="3"/>
      <c r="R114" s="3">
        <v>28949</v>
      </c>
      <c r="S114" s="3">
        <v>6702</v>
      </c>
      <c r="T114" s="3">
        <v>35651</v>
      </c>
    </row>
    <row r="115" spans="1:20">
      <c r="A115" s="22">
        <v>32605</v>
      </c>
      <c r="B115" s="23" t="s">
        <v>102</v>
      </c>
      <c r="C115" s="6">
        <v>2.2219000000000002E-3</v>
      </c>
      <c r="D115" s="6">
        <v>2.2406000000000001E-3</v>
      </c>
      <c r="E115" s="3">
        <v>-136945.47200000001</v>
      </c>
      <c r="F115" s="3">
        <v>-67492</v>
      </c>
      <c r="G115" s="3"/>
      <c r="H115" s="3">
        <v>117734</v>
      </c>
      <c r="I115" s="3">
        <v>52563</v>
      </c>
      <c r="J115" s="3">
        <v>12745</v>
      </c>
      <c r="K115" s="3">
        <v>11482</v>
      </c>
      <c r="L115" s="3"/>
      <c r="M115" s="3">
        <v>0</v>
      </c>
      <c r="N115" s="3">
        <v>0</v>
      </c>
      <c r="O115" s="3">
        <v>0</v>
      </c>
      <c r="P115" s="3">
        <v>0</v>
      </c>
      <c r="Q115" s="3"/>
      <c r="R115" s="3">
        <v>4224</v>
      </c>
      <c r="S115" s="3">
        <v>3870</v>
      </c>
      <c r="T115" s="3">
        <v>8094</v>
      </c>
    </row>
    <row r="116" spans="1:20">
      <c r="A116" s="22">
        <v>32700</v>
      </c>
      <c r="B116" s="23" t="s">
        <v>103</v>
      </c>
      <c r="C116" s="6">
        <v>1.4166000000000001E-3</v>
      </c>
      <c r="D116" s="6">
        <v>1.4205999999999999E-3</v>
      </c>
      <c r="E116" s="3">
        <v>-86827.072</v>
      </c>
      <c r="F116" s="3">
        <v>-43031</v>
      </c>
      <c r="G116" s="3"/>
      <c r="H116" s="3">
        <v>75063</v>
      </c>
      <c r="I116" s="3">
        <v>33513</v>
      </c>
      <c r="J116" s="3">
        <v>8126</v>
      </c>
      <c r="K116" s="3">
        <v>0</v>
      </c>
      <c r="L116" s="3"/>
      <c r="M116" s="3">
        <v>0</v>
      </c>
      <c r="N116" s="3">
        <v>0</v>
      </c>
      <c r="O116" s="3">
        <v>0</v>
      </c>
      <c r="P116" s="3">
        <v>2042</v>
      </c>
      <c r="Q116" s="3"/>
      <c r="R116" s="3">
        <v>2693</v>
      </c>
      <c r="S116" s="3">
        <v>-990</v>
      </c>
      <c r="T116" s="3">
        <v>1703</v>
      </c>
    </row>
    <row r="117" spans="1:20">
      <c r="A117" s="22">
        <v>32800</v>
      </c>
      <c r="B117" s="23" t="s">
        <v>104</v>
      </c>
      <c r="C117" s="6">
        <v>1.9545000000000001E-3</v>
      </c>
      <c r="D117" s="6">
        <v>1.9001999999999999E-3</v>
      </c>
      <c r="E117" s="3">
        <v>-116140.22399999999</v>
      </c>
      <c r="F117" s="3">
        <v>-59370</v>
      </c>
      <c r="G117" s="3"/>
      <c r="H117" s="3">
        <v>103565</v>
      </c>
      <c r="I117" s="3">
        <v>46238</v>
      </c>
      <c r="J117" s="3">
        <v>11211</v>
      </c>
      <c r="K117" s="3">
        <v>4192</v>
      </c>
      <c r="L117" s="3"/>
      <c r="M117" s="3">
        <v>0</v>
      </c>
      <c r="N117" s="3">
        <v>0</v>
      </c>
      <c r="O117" s="3">
        <v>0</v>
      </c>
      <c r="P117" s="3">
        <v>1604</v>
      </c>
      <c r="Q117" s="3"/>
      <c r="R117" s="3">
        <v>3716</v>
      </c>
      <c r="S117" s="3">
        <v>1829</v>
      </c>
      <c r="T117" s="3">
        <v>5545</v>
      </c>
    </row>
    <row r="118" spans="1:20">
      <c r="A118" s="22">
        <v>32900</v>
      </c>
      <c r="B118" s="23" t="s">
        <v>105</v>
      </c>
      <c r="C118" s="6">
        <v>5.8069000000000003E-3</v>
      </c>
      <c r="D118" s="6">
        <v>5.7412000000000001E-3</v>
      </c>
      <c r="E118" s="3">
        <v>-350902.14400000003</v>
      </c>
      <c r="F118" s="3">
        <v>-176390</v>
      </c>
      <c r="G118" s="3"/>
      <c r="H118" s="3">
        <v>307696</v>
      </c>
      <c r="I118" s="3">
        <v>137374</v>
      </c>
      <c r="J118" s="3">
        <v>33308</v>
      </c>
      <c r="K118" s="3">
        <v>1191</v>
      </c>
      <c r="L118" s="3"/>
      <c r="M118" s="3">
        <v>0</v>
      </c>
      <c r="N118" s="3">
        <v>0</v>
      </c>
      <c r="O118" s="3">
        <v>0</v>
      </c>
      <c r="P118" s="3">
        <v>8900</v>
      </c>
      <c r="Q118" s="3"/>
      <c r="R118" s="3">
        <v>11039</v>
      </c>
      <c r="S118" s="3">
        <v>-887</v>
      </c>
      <c r="T118" s="3">
        <v>10152</v>
      </c>
    </row>
    <row r="119" spans="1:20">
      <c r="A119" s="22">
        <v>32901</v>
      </c>
      <c r="B119" s="23" t="s">
        <v>355</v>
      </c>
      <c r="C119" s="6">
        <v>1.5809999999999999E-4</v>
      </c>
      <c r="D119" s="6">
        <v>1.329E-4</v>
      </c>
      <c r="E119" s="3">
        <v>-8122.848</v>
      </c>
      <c r="F119" s="3">
        <v>-4802</v>
      </c>
      <c r="G119" s="3"/>
      <c r="H119" s="3">
        <v>8377</v>
      </c>
      <c r="I119" s="3">
        <v>3740</v>
      </c>
      <c r="J119" s="3">
        <v>907</v>
      </c>
      <c r="K119" s="3">
        <v>1309</v>
      </c>
      <c r="L119" s="3"/>
      <c r="M119" s="3">
        <v>0</v>
      </c>
      <c r="N119" s="3">
        <v>0</v>
      </c>
      <c r="O119" s="3">
        <v>0</v>
      </c>
      <c r="P119" s="3">
        <v>2667</v>
      </c>
      <c r="Q119" s="3"/>
      <c r="R119" s="3">
        <v>301</v>
      </c>
      <c r="S119" s="3">
        <v>210</v>
      </c>
      <c r="T119" s="3">
        <v>511</v>
      </c>
    </row>
    <row r="120" spans="1:20">
      <c r="A120" s="22">
        <v>32905</v>
      </c>
      <c r="B120" s="23" t="s">
        <v>106</v>
      </c>
      <c r="C120" s="6">
        <v>8.1189999999999995E-4</v>
      </c>
      <c r="D120" s="6">
        <v>8.4650000000000003E-4</v>
      </c>
      <c r="E120" s="3">
        <v>-51738.080000000002</v>
      </c>
      <c r="F120" s="3">
        <v>-24662</v>
      </c>
      <c r="G120" s="3"/>
      <c r="H120" s="3">
        <v>43021</v>
      </c>
      <c r="I120" s="3">
        <v>19207</v>
      </c>
      <c r="J120" s="3">
        <v>4657</v>
      </c>
      <c r="K120" s="3">
        <v>5226</v>
      </c>
      <c r="L120" s="3"/>
      <c r="M120" s="3">
        <v>0</v>
      </c>
      <c r="N120" s="3">
        <v>0</v>
      </c>
      <c r="O120" s="3">
        <v>0</v>
      </c>
      <c r="P120" s="3">
        <v>0</v>
      </c>
      <c r="Q120" s="3"/>
      <c r="R120" s="3">
        <v>1543</v>
      </c>
      <c r="S120" s="3">
        <v>1279</v>
      </c>
      <c r="T120" s="3">
        <v>2822</v>
      </c>
    </row>
    <row r="121" spans="1:20">
      <c r="A121" s="22">
        <v>32910</v>
      </c>
      <c r="B121" s="23" t="s">
        <v>107</v>
      </c>
      <c r="C121" s="6">
        <v>1.0816999999999999E-3</v>
      </c>
      <c r="D121" s="6">
        <v>1.0832999999999999E-3</v>
      </c>
      <c r="E121" s="3">
        <v>-66211.296000000002</v>
      </c>
      <c r="F121" s="3">
        <v>-32858</v>
      </c>
      <c r="G121" s="3"/>
      <c r="H121" s="3">
        <v>57317</v>
      </c>
      <c r="I121" s="3">
        <v>25590</v>
      </c>
      <c r="J121" s="3">
        <v>6205</v>
      </c>
      <c r="K121" s="3">
        <v>1216</v>
      </c>
      <c r="L121" s="3"/>
      <c r="M121" s="3">
        <v>0</v>
      </c>
      <c r="N121" s="3">
        <v>0</v>
      </c>
      <c r="O121" s="3">
        <v>0</v>
      </c>
      <c r="P121" s="3">
        <v>0</v>
      </c>
      <c r="Q121" s="3"/>
      <c r="R121" s="3">
        <v>2056</v>
      </c>
      <c r="S121" s="3">
        <v>399</v>
      </c>
      <c r="T121" s="3">
        <v>2455</v>
      </c>
    </row>
    <row r="122" spans="1:20">
      <c r="A122" s="22">
        <v>32920</v>
      </c>
      <c r="B122" s="23" t="s">
        <v>108</v>
      </c>
      <c r="C122" s="6">
        <v>9.2880000000000002E-4</v>
      </c>
      <c r="D122" s="6">
        <v>9.0410000000000002E-4</v>
      </c>
      <c r="E122" s="3">
        <v>-55258.592000000004</v>
      </c>
      <c r="F122" s="3">
        <v>-28213</v>
      </c>
      <c r="G122" s="3"/>
      <c r="H122" s="3">
        <v>49215</v>
      </c>
      <c r="I122" s="3">
        <v>21973</v>
      </c>
      <c r="J122" s="3">
        <v>5328</v>
      </c>
      <c r="K122" s="3">
        <v>0</v>
      </c>
      <c r="L122" s="3"/>
      <c r="M122" s="3">
        <v>0</v>
      </c>
      <c r="N122" s="3">
        <v>0</v>
      </c>
      <c r="O122" s="3">
        <v>0</v>
      </c>
      <c r="P122" s="3">
        <v>4139</v>
      </c>
      <c r="Q122" s="3"/>
      <c r="R122" s="3">
        <v>1766</v>
      </c>
      <c r="S122" s="3">
        <v>-1055</v>
      </c>
      <c r="T122" s="3">
        <v>711</v>
      </c>
    </row>
    <row r="123" spans="1:20">
      <c r="A123" s="22">
        <v>33000</v>
      </c>
      <c r="B123" s="23" t="s">
        <v>109</v>
      </c>
      <c r="C123" s="6">
        <v>2.1971999999999998E-3</v>
      </c>
      <c r="D123" s="6">
        <v>2.1795E-3</v>
      </c>
      <c r="E123" s="3">
        <v>-133211.04</v>
      </c>
      <c r="F123" s="3">
        <v>-66742</v>
      </c>
      <c r="G123" s="3"/>
      <c r="H123" s="3">
        <v>116425</v>
      </c>
      <c r="I123" s="3">
        <v>51979</v>
      </c>
      <c r="J123" s="3">
        <v>12603</v>
      </c>
      <c r="K123" s="3">
        <v>0</v>
      </c>
      <c r="L123" s="3"/>
      <c r="M123" s="3">
        <v>0</v>
      </c>
      <c r="N123" s="3">
        <v>0</v>
      </c>
      <c r="O123" s="3">
        <v>0</v>
      </c>
      <c r="P123" s="3">
        <v>4204</v>
      </c>
      <c r="Q123" s="3"/>
      <c r="R123" s="3">
        <v>4177</v>
      </c>
      <c r="S123" s="3">
        <v>-866</v>
      </c>
      <c r="T123" s="3">
        <v>3311</v>
      </c>
    </row>
    <row r="124" spans="1:20">
      <c r="A124" s="22">
        <v>33001</v>
      </c>
      <c r="B124" s="23" t="s">
        <v>110</v>
      </c>
      <c r="C124" s="6">
        <v>6.8499999999999998E-5</v>
      </c>
      <c r="D124" s="6">
        <v>7.5599999999999994E-5</v>
      </c>
      <c r="E124" s="3">
        <v>-4620.6719999999996</v>
      </c>
      <c r="F124" s="3">
        <v>-2081</v>
      </c>
      <c r="G124" s="3"/>
      <c r="H124" s="3">
        <v>3630</v>
      </c>
      <c r="I124" s="3">
        <v>1621</v>
      </c>
      <c r="J124" s="3">
        <v>393</v>
      </c>
      <c r="K124" s="3">
        <v>365</v>
      </c>
      <c r="L124" s="3"/>
      <c r="M124" s="3">
        <v>0</v>
      </c>
      <c r="N124" s="3">
        <v>0</v>
      </c>
      <c r="O124" s="3">
        <v>0</v>
      </c>
      <c r="P124" s="3">
        <v>716</v>
      </c>
      <c r="Q124" s="3"/>
      <c r="R124" s="3">
        <v>130</v>
      </c>
      <c r="S124" s="3">
        <v>-297</v>
      </c>
      <c r="T124" s="3">
        <v>-167</v>
      </c>
    </row>
    <row r="125" spans="1:20">
      <c r="A125" s="22">
        <v>33027</v>
      </c>
      <c r="B125" s="23" t="s">
        <v>111</v>
      </c>
      <c r="C125" s="6">
        <v>2.7569999999999998E-4</v>
      </c>
      <c r="D125" s="6">
        <v>2.5589999999999999E-4</v>
      </c>
      <c r="E125" s="3">
        <v>-15640.607999999998</v>
      </c>
      <c r="F125" s="3">
        <v>-8375</v>
      </c>
      <c r="G125" s="3"/>
      <c r="H125" s="3">
        <v>14609</v>
      </c>
      <c r="I125" s="3">
        <v>6522</v>
      </c>
      <c r="J125" s="3">
        <v>1581</v>
      </c>
      <c r="K125" s="3">
        <v>0</v>
      </c>
      <c r="L125" s="3"/>
      <c r="M125" s="3">
        <v>0</v>
      </c>
      <c r="N125" s="3">
        <v>0</v>
      </c>
      <c r="O125" s="3">
        <v>0</v>
      </c>
      <c r="P125" s="3">
        <v>5483</v>
      </c>
      <c r="Q125" s="3"/>
      <c r="R125" s="3">
        <v>524</v>
      </c>
      <c r="S125" s="3">
        <v>-1882</v>
      </c>
      <c r="T125" s="3">
        <v>-1358</v>
      </c>
    </row>
    <row r="126" spans="1:20">
      <c r="A126" s="22">
        <v>33100</v>
      </c>
      <c r="B126" s="23" t="s">
        <v>112</v>
      </c>
      <c r="C126" s="6">
        <v>3.0685E-3</v>
      </c>
      <c r="D126" s="6">
        <v>3.1421999999999999E-3</v>
      </c>
      <c r="E126" s="3">
        <v>-192051.264</v>
      </c>
      <c r="F126" s="3">
        <v>-93209</v>
      </c>
      <c r="G126" s="3"/>
      <c r="H126" s="3">
        <v>162594</v>
      </c>
      <c r="I126" s="3">
        <v>72592</v>
      </c>
      <c r="J126" s="3">
        <v>17601</v>
      </c>
      <c r="K126" s="3">
        <v>7948</v>
      </c>
      <c r="L126" s="3"/>
      <c r="M126" s="3">
        <v>0</v>
      </c>
      <c r="N126" s="3">
        <v>0</v>
      </c>
      <c r="O126" s="3">
        <v>0</v>
      </c>
      <c r="P126" s="3">
        <v>0</v>
      </c>
      <c r="Q126" s="3"/>
      <c r="R126" s="3">
        <v>5833</v>
      </c>
      <c r="S126" s="3">
        <v>2324</v>
      </c>
      <c r="T126" s="3">
        <v>8157</v>
      </c>
    </row>
    <row r="127" spans="1:20">
      <c r="A127" s="22">
        <v>33105</v>
      </c>
      <c r="B127" s="23" t="s">
        <v>113</v>
      </c>
      <c r="C127" s="6">
        <v>3.392E-4</v>
      </c>
      <c r="D127" s="6">
        <v>3.4890000000000002E-4</v>
      </c>
      <c r="E127" s="3">
        <v>-21324.768</v>
      </c>
      <c r="F127" s="3">
        <v>-10304</v>
      </c>
      <c r="G127" s="3"/>
      <c r="H127" s="3">
        <v>17974</v>
      </c>
      <c r="I127" s="3">
        <v>8024</v>
      </c>
      <c r="J127" s="3">
        <v>1946</v>
      </c>
      <c r="K127" s="3">
        <v>1685</v>
      </c>
      <c r="L127" s="3"/>
      <c r="M127" s="3">
        <v>0</v>
      </c>
      <c r="N127" s="3">
        <v>0</v>
      </c>
      <c r="O127" s="3">
        <v>0</v>
      </c>
      <c r="P127" s="3">
        <v>0</v>
      </c>
      <c r="Q127" s="3"/>
      <c r="R127" s="3">
        <v>645</v>
      </c>
      <c r="S127" s="3">
        <v>473</v>
      </c>
      <c r="T127" s="3">
        <v>1118</v>
      </c>
    </row>
    <row r="128" spans="1:20">
      <c r="A128" s="22">
        <v>33200</v>
      </c>
      <c r="B128" s="23" t="s">
        <v>114</v>
      </c>
      <c r="C128" s="6">
        <v>1.3694E-2</v>
      </c>
      <c r="D128" s="6">
        <v>1.38841E-2</v>
      </c>
      <c r="E128" s="3">
        <v>-848596.19200000004</v>
      </c>
      <c r="F128" s="3">
        <v>-415969</v>
      </c>
      <c r="G128" s="3"/>
      <c r="H128" s="3">
        <v>725618</v>
      </c>
      <c r="I128" s="3">
        <v>323959</v>
      </c>
      <c r="J128" s="3">
        <v>78549</v>
      </c>
      <c r="K128" s="3">
        <v>0</v>
      </c>
      <c r="L128" s="3"/>
      <c r="M128" s="3">
        <v>0</v>
      </c>
      <c r="N128" s="3">
        <v>0</v>
      </c>
      <c r="O128" s="3">
        <v>0</v>
      </c>
      <c r="P128" s="3">
        <v>21737</v>
      </c>
      <c r="Q128" s="3"/>
      <c r="R128" s="3">
        <v>26032</v>
      </c>
      <c r="S128" s="3">
        <v>-9745</v>
      </c>
      <c r="T128" s="3">
        <v>16287</v>
      </c>
    </row>
    <row r="129" spans="1:20">
      <c r="A129" s="22">
        <v>33202</v>
      </c>
      <c r="B129" s="23" t="s">
        <v>115</v>
      </c>
      <c r="C129" s="6">
        <v>2.4149999999999999E-4</v>
      </c>
      <c r="D129" s="6">
        <v>2.05E-4</v>
      </c>
      <c r="E129" s="3">
        <v>-12529.6</v>
      </c>
      <c r="F129" s="3">
        <v>-7336</v>
      </c>
      <c r="G129" s="3"/>
      <c r="H129" s="3">
        <v>12797</v>
      </c>
      <c r="I129" s="3">
        <v>5713</v>
      </c>
      <c r="J129" s="3">
        <v>1385</v>
      </c>
      <c r="K129" s="3">
        <v>0</v>
      </c>
      <c r="L129" s="3"/>
      <c r="M129" s="3">
        <v>0</v>
      </c>
      <c r="N129" s="3">
        <v>0</v>
      </c>
      <c r="O129" s="3">
        <v>0</v>
      </c>
      <c r="P129" s="3">
        <v>6289</v>
      </c>
      <c r="Q129" s="3"/>
      <c r="R129" s="3">
        <v>459</v>
      </c>
      <c r="S129" s="3">
        <v>-1829</v>
      </c>
      <c r="T129" s="3">
        <v>-1370</v>
      </c>
    </row>
    <row r="130" spans="1:20">
      <c r="A130" s="22">
        <v>33203</v>
      </c>
      <c r="B130" s="23" t="s">
        <v>116</v>
      </c>
      <c r="C130" s="6">
        <v>1.228E-4</v>
      </c>
      <c r="D130" s="6">
        <v>1.283E-4</v>
      </c>
      <c r="E130" s="3">
        <v>-7841.6959999999999</v>
      </c>
      <c r="F130" s="3">
        <v>-3730</v>
      </c>
      <c r="G130" s="3"/>
      <c r="H130" s="3">
        <v>6507</v>
      </c>
      <c r="I130" s="3">
        <v>2905</v>
      </c>
      <c r="J130" s="3">
        <v>704</v>
      </c>
      <c r="K130" s="3">
        <v>0</v>
      </c>
      <c r="L130" s="3"/>
      <c r="M130" s="3">
        <v>0</v>
      </c>
      <c r="N130" s="3">
        <v>0</v>
      </c>
      <c r="O130" s="3">
        <v>0</v>
      </c>
      <c r="P130" s="3">
        <v>1175</v>
      </c>
      <c r="Q130" s="3"/>
      <c r="R130" s="3">
        <v>233</v>
      </c>
      <c r="S130" s="3">
        <v>-545</v>
      </c>
      <c r="T130" s="3">
        <v>-312</v>
      </c>
    </row>
    <row r="131" spans="1:20">
      <c r="A131" s="22">
        <v>33204</v>
      </c>
      <c r="B131" s="23" t="s">
        <v>117</v>
      </c>
      <c r="C131" s="6">
        <v>3.7790000000000002E-4</v>
      </c>
      <c r="D131" s="6">
        <v>4.215E-4</v>
      </c>
      <c r="E131" s="3">
        <v>-25762.080000000002</v>
      </c>
      <c r="F131" s="3">
        <v>-11479</v>
      </c>
      <c r="G131" s="3"/>
      <c r="H131" s="3">
        <v>20024</v>
      </c>
      <c r="I131" s="3">
        <v>8940</v>
      </c>
      <c r="J131" s="3">
        <v>2168</v>
      </c>
      <c r="K131" s="3">
        <v>1834</v>
      </c>
      <c r="L131" s="3"/>
      <c r="M131" s="3">
        <v>0</v>
      </c>
      <c r="N131" s="3">
        <v>0</v>
      </c>
      <c r="O131" s="3">
        <v>0</v>
      </c>
      <c r="P131" s="3">
        <v>3083</v>
      </c>
      <c r="Q131" s="3"/>
      <c r="R131" s="3">
        <v>718</v>
      </c>
      <c r="S131" s="3">
        <v>-1236</v>
      </c>
      <c r="T131" s="3">
        <v>-518</v>
      </c>
    </row>
    <row r="132" spans="1:20">
      <c r="A132" s="22">
        <v>33205</v>
      </c>
      <c r="B132" s="23" t="s">
        <v>118</v>
      </c>
      <c r="C132" s="6">
        <v>1.0970999999999999E-3</v>
      </c>
      <c r="D132" s="6">
        <v>1.1609999999999999E-3</v>
      </c>
      <c r="E132" s="3">
        <v>-70960.319999999992</v>
      </c>
      <c r="F132" s="3">
        <v>-33326</v>
      </c>
      <c r="G132" s="3"/>
      <c r="H132" s="3">
        <v>58133</v>
      </c>
      <c r="I132" s="3">
        <v>25954</v>
      </c>
      <c r="J132" s="3">
        <v>6293</v>
      </c>
      <c r="K132" s="3">
        <v>6243</v>
      </c>
      <c r="L132" s="3"/>
      <c r="M132" s="3">
        <v>0</v>
      </c>
      <c r="N132" s="3">
        <v>0</v>
      </c>
      <c r="O132" s="3">
        <v>0</v>
      </c>
      <c r="P132" s="3">
        <v>0</v>
      </c>
      <c r="Q132" s="3"/>
      <c r="R132" s="3">
        <v>2086</v>
      </c>
      <c r="S132" s="3">
        <v>1199</v>
      </c>
      <c r="T132" s="3">
        <v>3285</v>
      </c>
    </row>
    <row r="133" spans="1:20">
      <c r="A133" s="22">
        <v>33206</v>
      </c>
      <c r="B133" s="23" t="s">
        <v>119</v>
      </c>
      <c r="C133" s="6">
        <v>1.058E-4</v>
      </c>
      <c r="D133" s="6">
        <v>9.8999999999999994E-5</v>
      </c>
      <c r="E133" s="3">
        <v>-6050.8799999999992</v>
      </c>
      <c r="F133" s="3">
        <v>-3214</v>
      </c>
      <c r="G133" s="3"/>
      <c r="H133" s="3">
        <v>5606</v>
      </c>
      <c r="I133" s="3">
        <v>2503</v>
      </c>
      <c r="J133" s="3">
        <v>607</v>
      </c>
      <c r="K133" s="3">
        <v>0</v>
      </c>
      <c r="L133" s="3"/>
      <c r="M133" s="3">
        <v>0</v>
      </c>
      <c r="N133" s="3">
        <v>0</v>
      </c>
      <c r="O133" s="3">
        <v>0</v>
      </c>
      <c r="P133" s="3">
        <v>904</v>
      </c>
      <c r="Q133" s="3"/>
      <c r="R133" s="3">
        <v>201</v>
      </c>
      <c r="S133" s="3">
        <v>-251</v>
      </c>
      <c r="T133" s="3">
        <v>-50</v>
      </c>
    </row>
    <row r="134" spans="1:20">
      <c r="A134" s="22">
        <v>33207</v>
      </c>
      <c r="B134" s="23" t="s">
        <v>319</v>
      </c>
      <c r="C134" s="6">
        <v>3.347E-4</v>
      </c>
      <c r="D134" s="6">
        <v>2.8380000000000001E-4</v>
      </c>
      <c r="E134" s="3">
        <v>-17345.856</v>
      </c>
      <c r="F134" s="3">
        <v>-10167</v>
      </c>
      <c r="G134" s="3"/>
      <c r="H134" s="3">
        <v>17735</v>
      </c>
      <c r="I134" s="3">
        <v>7918</v>
      </c>
      <c r="J134" s="3">
        <v>1920</v>
      </c>
      <c r="K134" s="3">
        <v>0</v>
      </c>
      <c r="L134" s="3"/>
      <c r="M134" s="3">
        <v>0</v>
      </c>
      <c r="N134" s="3">
        <v>0</v>
      </c>
      <c r="O134" s="3">
        <v>0</v>
      </c>
      <c r="P134" s="3">
        <v>11137</v>
      </c>
      <c r="Q134" s="3"/>
      <c r="R134" s="3">
        <v>636</v>
      </c>
      <c r="S134" s="3">
        <v>-3537</v>
      </c>
      <c r="T134" s="3">
        <v>-2901</v>
      </c>
    </row>
    <row r="135" spans="1:20">
      <c r="A135" s="22">
        <v>33208</v>
      </c>
      <c r="B135" s="23" t="s">
        <v>320</v>
      </c>
      <c r="C135" s="6">
        <v>0</v>
      </c>
      <c r="D135" s="6">
        <v>0</v>
      </c>
      <c r="E135" s="3">
        <v>0</v>
      </c>
      <c r="F135" s="3">
        <v>0</v>
      </c>
      <c r="G135" s="3"/>
      <c r="H135" s="3">
        <v>0</v>
      </c>
      <c r="I135" s="3">
        <v>0</v>
      </c>
      <c r="J135" s="3">
        <v>0</v>
      </c>
      <c r="K135" s="3">
        <v>1338</v>
      </c>
      <c r="L135" s="3"/>
      <c r="M135" s="3">
        <v>0</v>
      </c>
      <c r="N135" s="3">
        <v>0</v>
      </c>
      <c r="O135" s="3">
        <v>0</v>
      </c>
      <c r="P135" s="3">
        <v>0</v>
      </c>
      <c r="Q135" s="3"/>
      <c r="R135" s="3">
        <v>0</v>
      </c>
      <c r="S135" s="3">
        <v>669</v>
      </c>
      <c r="T135" s="3">
        <v>669</v>
      </c>
    </row>
    <row r="136" spans="1:20">
      <c r="A136" s="22">
        <v>33209</v>
      </c>
      <c r="B136" s="23" t="s">
        <v>321</v>
      </c>
      <c r="C136" s="6">
        <v>9.5699999999999995E-5</v>
      </c>
      <c r="D136" s="6">
        <v>6.9300000000000004E-5</v>
      </c>
      <c r="E136" s="3">
        <v>-4235.616</v>
      </c>
      <c r="F136" s="3">
        <v>-2907</v>
      </c>
      <c r="G136" s="3"/>
      <c r="H136" s="3">
        <v>5071</v>
      </c>
      <c r="I136" s="3">
        <v>2264</v>
      </c>
      <c r="J136" s="3">
        <v>549</v>
      </c>
      <c r="K136" s="3">
        <v>0</v>
      </c>
      <c r="L136" s="3"/>
      <c r="M136" s="3">
        <v>0</v>
      </c>
      <c r="N136" s="3">
        <v>0</v>
      </c>
      <c r="O136" s="3">
        <v>0</v>
      </c>
      <c r="P136" s="3">
        <v>2861</v>
      </c>
      <c r="Q136" s="3"/>
      <c r="R136" s="3">
        <v>182</v>
      </c>
      <c r="S136" s="3">
        <v>-660</v>
      </c>
      <c r="T136" s="3">
        <v>-478</v>
      </c>
    </row>
    <row r="137" spans="1:20">
      <c r="A137" s="22">
        <v>33300</v>
      </c>
      <c r="B137" s="23" t="s">
        <v>120</v>
      </c>
      <c r="C137" s="6">
        <v>2.0525000000000001E-3</v>
      </c>
      <c r="D137" s="6">
        <v>2.0338000000000001E-3</v>
      </c>
      <c r="E137" s="3">
        <v>-124305.856</v>
      </c>
      <c r="F137" s="3">
        <v>-62347</v>
      </c>
      <c r="G137" s="3"/>
      <c r="H137" s="3">
        <v>108758</v>
      </c>
      <c r="I137" s="3">
        <v>48556</v>
      </c>
      <c r="J137" s="3">
        <v>11773</v>
      </c>
      <c r="K137" s="3">
        <v>0</v>
      </c>
      <c r="L137" s="3"/>
      <c r="M137" s="3">
        <v>0</v>
      </c>
      <c r="N137" s="3">
        <v>0</v>
      </c>
      <c r="O137" s="3">
        <v>0</v>
      </c>
      <c r="P137" s="3">
        <v>3305</v>
      </c>
      <c r="Q137" s="3"/>
      <c r="R137" s="3">
        <v>3902</v>
      </c>
      <c r="S137" s="3">
        <v>-721</v>
      </c>
      <c r="T137" s="3">
        <v>3181</v>
      </c>
    </row>
    <row r="138" spans="1:20">
      <c r="A138" s="22">
        <v>33305</v>
      </c>
      <c r="B138" s="23" t="s">
        <v>121</v>
      </c>
      <c r="C138" s="6">
        <v>4.6759999999999998E-4</v>
      </c>
      <c r="D138" s="6">
        <v>4.8710000000000002E-4</v>
      </c>
      <c r="E138" s="3">
        <v>-29771.552</v>
      </c>
      <c r="F138" s="3">
        <v>-14204</v>
      </c>
      <c r="G138" s="3"/>
      <c r="H138" s="3">
        <v>24777</v>
      </c>
      <c r="I138" s="3">
        <v>11062</v>
      </c>
      <c r="J138" s="3">
        <v>2682</v>
      </c>
      <c r="K138" s="3">
        <v>8260</v>
      </c>
      <c r="L138" s="3"/>
      <c r="M138" s="3">
        <v>0</v>
      </c>
      <c r="N138" s="3">
        <v>0</v>
      </c>
      <c r="O138" s="3">
        <v>0</v>
      </c>
      <c r="P138" s="3">
        <v>0</v>
      </c>
      <c r="Q138" s="3"/>
      <c r="R138" s="3">
        <v>889</v>
      </c>
      <c r="S138" s="3">
        <v>2851</v>
      </c>
      <c r="T138" s="3">
        <v>3740</v>
      </c>
    </row>
    <row r="139" spans="1:20">
      <c r="A139" s="22">
        <v>33400</v>
      </c>
      <c r="B139" s="23" t="s">
        <v>122</v>
      </c>
      <c r="C139" s="6">
        <v>1.8298100000000001E-2</v>
      </c>
      <c r="D139" s="6">
        <v>1.80564E-2</v>
      </c>
      <c r="E139" s="3">
        <v>-1103607.1680000001</v>
      </c>
      <c r="F139" s="3">
        <v>-555823</v>
      </c>
      <c r="G139" s="3"/>
      <c r="H139" s="3">
        <v>969580</v>
      </c>
      <c r="I139" s="3">
        <v>432878</v>
      </c>
      <c r="J139" s="3">
        <v>104958</v>
      </c>
      <c r="K139" s="3">
        <v>3007</v>
      </c>
      <c r="L139" s="3"/>
      <c r="M139" s="3">
        <v>0</v>
      </c>
      <c r="N139" s="3">
        <v>0</v>
      </c>
      <c r="O139" s="3">
        <v>0</v>
      </c>
      <c r="P139" s="3">
        <v>23294</v>
      </c>
      <c r="Q139" s="3"/>
      <c r="R139" s="3">
        <v>34785</v>
      </c>
      <c r="S139" s="3">
        <v>-2379</v>
      </c>
      <c r="T139" s="3">
        <v>32406</v>
      </c>
    </row>
    <row r="140" spans="1:20">
      <c r="A140" s="22">
        <v>33402</v>
      </c>
      <c r="B140" s="23" t="s">
        <v>123</v>
      </c>
      <c r="C140" s="6">
        <v>1.5660000000000001E-4</v>
      </c>
      <c r="D140" s="6">
        <v>1.4579999999999999E-4</v>
      </c>
      <c r="E140" s="3">
        <v>-8911.2960000000003</v>
      </c>
      <c r="F140" s="3">
        <v>-4757</v>
      </c>
      <c r="G140" s="3"/>
      <c r="H140" s="3">
        <v>8298</v>
      </c>
      <c r="I140" s="3">
        <v>3705</v>
      </c>
      <c r="J140" s="3">
        <v>898</v>
      </c>
      <c r="K140" s="3">
        <v>0</v>
      </c>
      <c r="L140" s="3"/>
      <c r="M140" s="3">
        <v>0</v>
      </c>
      <c r="N140" s="3">
        <v>0</v>
      </c>
      <c r="O140" s="3">
        <v>0</v>
      </c>
      <c r="P140" s="3">
        <v>2003</v>
      </c>
      <c r="Q140" s="3"/>
      <c r="R140" s="3">
        <v>298</v>
      </c>
      <c r="S140" s="3">
        <v>-540</v>
      </c>
      <c r="T140" s="3">
        <v>-242</v>
      </c>
    </row>
    <row r="141" spans="1:20">
      <c r="A141" s="22">
        <v>33405</v>
      </c>
      <c r="B141" s="23" t="s">
        <v>124</v>
      </c>
      <c r="C141" s="6">
        <v>1.5941E-3</v>
      </c>
      <c r="D141" s="6">
        <v>1.7166E-3</v>
      </c>
      <c r="E141" s="3">
        <v>-104918.592</v>
      </c>
      <c r="F141" s="3">
        <v>-48422</v>
      </c>
      <c r="G141" s="3"/>
      <c r="H141" s="3">
        <v>84468</v>
      </c>
      <c r="I141" s="3">
        <v>37712</v>
      </c>
      <c r="J141" s="3">
        <v>9144</v>
      </c>
      <c r="K141" s="3">
        <v>20434</v>
      </c>
      <c r="L141" s="3"/>
      <c r="M141" s="3">
        <v>0</v>
      </c>
      <c r="N141" s="3">
        <v>0</v>
      </c>
      <c r="O141" s="3">
        <v>0</v>
      </c>
      <c r="P141" s="3">
        <v>0</v>
      </c>
      <c r="Q141" s="3"/>
      <c r="R141" s="3">
        <v>3030</v>
      </c>
      <c r="S141" s="3">
        <v>5821</v>
      </c>
      <c r="T141" s="3">
        <v>8851</v>
      </c>
    </row>
    <row r="142" spans="1:20">
      <c r="A142" s="22">
        <v>33500</v>
      </c>
      <c r="B142" s="23" t="s">
        <v>125</v>
      </c>
      <c r="C142" s="6">
        <v>2.7937000000000001E-3</v>
      </c>
      <c r="D142" s="6">
        <v>2.8739E-3</v>
      </c>
      <c r="E142" s="3">
        <v>-175652.76800000001</v>
      </c>
      <c r="F142" s="3">
        <v>-84861</v>
      </c>
      <c r="G142" s="3"/>
      <c r="H142" s="3">
        <v>148033</v>
      </c>
      <c r="I142" s="3">
        <v>66091</v>
      </c>
      <c r="J142" s="3">
        <v>16025</v>
      </c>
      <c r="K142" s="3">
        <v>2241</v>
      </c>
      <c r="L142" s="3"/>
      <c r="M142" s="3">
        <v>0</v>
      </c>
      <c r="N142" s="3">
        <v>0</v>
      </c>
      <c r="O142" s="3">
        <v>0</v>
      </c>
      <c r="P142" s="3">
        <v>818</v>
      </c>
      <c r="Q142" s="3"/>
      <c r="R142" s="3">
        <v>5311</v>
      </c>
      <c r="S142" s="3">
        <v>-35</v>
      </c>
      <c r="T142" s="3">
        <v>5276</v>
      </c>
    </row>
    <row r="143" spans="1:20">
      <c r="A143" s="22">
        <v>33501</v>
      </c>
      <c r="B143" s="23" t="s">
        <v>126</v>
      </c>
      <c r="C143" s="6">
        <v>6.7100000000000005E-5</v>
      </c>
      <c r="D143" s="6">
        <v>6.7899999999999997E-5</v>
      </c>
      <c r="E143" s="3">
        <v>-4150.0479999999998</v>
      </c>
      <c r="F143" s="3">
        <v>-2038</v>
      </c>
      <c r="G143" s="3"/>
      <c r="H143" s="3">
        <v>3555</v>
      </c>
      <c r="I143" s="3">
        <v>1587</v>
      </c>
      <c r="J143" s="3">
        <v>385</v>
      </c>
      <c r="K143" s="3">
        <v>0</v>
      </c>
      <c r="L143" s="3"/>
      <c r="M143" s="3">
        <v>0</v>
      </c>
      <c r="N143" s="3">
        <v>0</v>
      </c>
      <c r="O143" s="3">
        <v>0</v>
      </c>
      <c r="P143" s="3">
        <v>498</v>
      </c>
      <c r="Q143" s="3"/>
      <c r="R143" s="3">
        <v>128</v>
      </c>
      <c r="S143" s="3">
        <v>-221</v>
      </c>
      <c r="T143" s="3">
        <v>-93</v>
      </c>
    </row>
    <row r="144" spans="1:20">
      <c r="A144" s="22">
        <v>33600</v>
      </c>
      <c r="B144" s="23" t="s">
        <v>127</v>
      </c>
      <c r="C144" s="6">
        <v>1.0022700000000001E-2</v>
      </c>
      <c r="D144" s="6">
        <v>9.7339999999999996E-3</v>
      </c>
      <c r="E144" s="3">
        <v>-594942.07999999996</v>
      </c>
      <c r="F144" s="3">
        <v>-304450</v>
      </c>
      <c r="G144" s="3"/>
      <c r="H144" s="3">
        <v>531083</v>
      </c>
      <c r="I144" s="3">
        <v>237107</v>
      </c>
      <c r="J144" s="3">
        <v>57490</v>
      </c>
      <c r="K144" s="3">
        <v>0</v>
      </c>
      <c r="L144" s="3"/>
      <c r="M144" s="3">
        <v>0</v>
      </c>
      <c r="N144" s="3">
        <v>0</v>
      </c>
      <c r="O144" s="3">
        <v>0</v>
      </c>
      <c r="P144" s="3">
        <v>49672</v>
      </c>
      <c r="Q144" s="3"/>
      <c r="R144" s="3">
        <v>19053</v>
      </c>
      <c r="S144" s="3">
        <v>-13123</v>
      </c>
      <c r="T144" s="3">
        <v>5930</v>
      </c>
    </row>
    <row r="145" spans="1:20">
      <c r="A145" s="22">
        <v>33605</v>
      </c>
      <c r="B145" s="23" t="s">
        <v>128</v>
      </c>
      <c r="C145" s="6">
        <v>1.1772E-3</v>
      </c>
      <c r="D145" s="6">
        <v>1.2463999999999999E-3</v>
      </c>
      <c r="E145" s="3">
        <v>-76179.967999999993</v>
      </c>
      <c r="F145" s="3">
        <v>-35759</v>
      </c>
      <c r="G145" s="3"/>
      <c r="H145" s="3">
        <v>62377</v>
      </c>
      <c r="I145" s="3">
        <v>27849</v>
      </c>
      <c r="J145" s="3">
        <v>6752</v>
      </c>
      <c r="K145" s="3">
        <v>15879</v>
      </c>
      <c r="L145" s="3"/>
      <c r="M145" s="3">
        <v>0</v>
      </c>
      <c r="N145" s="3">
        <v>0</v>
      </c>
      <c r="O145" s="3">
        <v>0</v>
      </c>
      <c r="P145" s="3">
        <v>0</v>
      </c>
      <c r="Q145" s="3"/>
      <c r="R145" s="3">
        <v>2238</v>
      </c>
      <c r="S145" s="3">
        <v>5015</v>
      </c>
      <c r="T145" s="3">
        <v>7253</v>
      </c>
    </row>
    <row r="146" spans="1:20">
      <c r="A146" s="22">
        <v>33700</v>
      </c>
      <c r="B146" s="23" t="s">
        <v>129</v>
      </c>
      <c r="C146" s="6">
        <v>6.5160000000000001E-4</v>
      </c>
      <c r="D146" s="6">
        <v>6.6239999999999995E-4</v>
      </c>
      <c r="E146" s="3">
        <v>-40485.887999999999</v>
      </c>
      <c r="F146" s="3">
        <v>-19793</v>
      </c>
      <c r="G146" s="3"/>
      <c r="H146" s="3">
        <v>34527</v>
      </c>
      <c r="I146" s="3">
        <v>15415</v>
      </c>
      <c r="J146" s="3">
        <v>3738</v>
      </c>
      <c r="K146" s="3">
        <v>2097</v>
      </c>
      <c r="L146" s="3"/>
      <c r="M146" s="3">
        <v>0</v>
      </c>
      <c r="N146" s="3">
        <v>0</v>
      </c>
      <c r="O146" s="3">
        <v>0</v>
      </c>
      <c r="P146" s="3">
        <v>0</v>
      </c>
      <c r="Q146" s="3"/>
      <c r="R146" s="3">
        <v>1239</v>
      </c>
      <c r="S146" s="3">
        <v>740</v>
      </c>
      <c r="T146" s="3">
        <v>1979</v>
      </c>
    </row>
    <row r="147" spans="1:20">
      <c r="A147" s="22">
        <v>33800</v>
      </c>
      <c r="B147" s="23" t="s">
        <v>130</v>
      </c>
      <c r="C147" s="6">
        <v>4.9560000000000001E-4</v>
      </c>
      <c r="D147" s="6">
        <v>5.1219999999999998E-4</v>
      </c>
      <c r="E147" s="3">
        <v>-31305.664000000001</v>
      </c>
      <c r="F147" s="3">
        <v>-15054</v>
      </c>
      <c r="G147" s="3"/>
      <c r="H147" s="3">
        <v>26261</v>
      </c>
      <c r="I147" s="3">
        <v>11724</v>
      </c>
      <c r="J147" s="3">
        <v>2843</v>
      </c>
      <c r="K147" s="3">
        <v>1088</v>
      </c>
      <c r="L147" s="3"/>
      <c r="M147" s="3">
        <v>0</v>
      </c>
      <c r="N147" s="3">
        <v>0</v>
      </c>
      <c r="O147" s="3">
        <v>0</v>
      </c>
      <c r="P147" s="3">
        <v>86</v>
      </c>
      <c r="Q147" s="3"/>
      <c r="R147" s="3">
        <v>942</v>
      </c>
      <c r="S147" s="3">
        <v>138</v>
      </c>
      <c r="T147" s="3">
        <v>1080</v>
      </c>
    </row>
    <row r="148" spans="1:20">
      <c r="A148" s="22">
        <v>33900</v>
      </c>
      <c r="B148" s="23" t="s">
        <v>131</v>
      </c>
      <c r="C148" s="6">
        <v>2.4681E-3</v>
      </c>
      <c r="D148" s="6">
        <v>2.5641000000000001E-3</v>
      </c>
      <c r="E148" s="3">
        <v>-156717.79200000002</v>
      </c>
      <c r="F148" s="3">
        <v>-74971</v>
      </c>
      <c r="G148" s="3"/>
      <c r="H148" s="3">
        <v>130780</v>
      </c>
      <c r="I148" s="3">
        <v>58388</v>
      </c>
      <c r="J148" s="3">
        <v>14157</v>
      </c>
      <c r="K148" s="3">
        <v>14165</v>
      </c>
      <c r="L148" s="3"/>
      <c r="M148" s="3">
        <v>0</v>
      </c>
      <c r="N148" s="3">
        <v>0</v>
      </c>
      <c r="O148" s="3">
        <v>0</v>
      </c>
      <c r="P148" s="3">
        <v>0</v>
      </c>
      <c r="Q148" s="3"/>
      <c r="R148" s="3">
        <v>4692</v>
      </c>
      <c r="S148" s="3">
        <v>4315</v>
      </c>
      <c r="T148" s="3">
        <v>9007</v>
      </c>
    </row>
    <row r="149" spans="1:20">
      <c r="A149" s="22">
        <v>34000</v>
      </c>
      <c r="B149" s="23" t="s">
        <v>132</v>
      </c>
      <c r="C149" s="6">
        <v>1.1444999999999999E-3</v>
      </c>
      <c r="D149" s="6">
        <v>1.1677E-3</v>
      </c>
      <c r="E149" s="3">
        <v>-71369.824000000008</v>
      </c>
      <c r="F149" s="3">
        <v>-34765</v>
      </c>
      <c r="G149" s="3"/>
      <c r="H149" s="3">
        <v>60645</v>
      </c>
      <c r="I149" s="3">
        <v>27075</v>
      </c>
      <c r="J149" s="3">
        <v>6565</v>
      </c>
      <c r="K149" s="3">
        <v>454</v>
      </c>
      <c r="L149" s="3"/>
      <c r="M149" s="3">
        <v>0</v>
      </c>
      <c r="N149" s="3">
        <v>0</v>
      </c>
      <c r="O149" s="3">
        <v>0</v>
      </c>
      <c r="P149" s="3">
        <v>2117</v>
      </c>
      <c r="Q149" s="3"/>
      <c r="R149" s="3">
        <v>2176</v>
      </c>
      <c r="S149" s="3">
        <v>-983</v>
      </c>
      <c r="T149" s="3">
        <v>1193</v>
      </c>
    </row>
    <row r="150" spans="1:20">
      <c r="A150" s="24">
        <v>34100</v>
      </c>
      <c r="B150" s="23" t="s">
        <v>133</v>
      </c>
      <c r="C150" s="6">
        <v>2.5632800000000001E-2</v>
      </c>
      <c r="D150" s="6">
        <v>2.61458E-2</v>
      </c>
      <c r="E150" s="3">
        <v>-1598031.2960000001</v>
      </c>
      <c r="F150" s="3">
        <v>-778622</v>
      </c>
      <c r="G150" s="3"/>
      <c r="H150" s="3">
        <v>1358231</v>
      </c>
      <c r="I150" s="3">
        <v>606395</v>
      </c>
      <c r="J150" s="3">
        <v>147030</v>
      </c>
      <c r="K150" s="3">
        <v>8141</v>
      </c>
      <c r="L150" s="3"/>
      <c r="M150" s="3">
        <v>0</v>
      </c>
      <c r="N150" s="3">
        <v>0</v>
      </c>
      <c r="O150" s="3">
        <v>0</v>
      </c>
      <c r="P150" s="3">
        <v>30239</v>
      </c>
      <c r="Q150" s="3"/>
      <c r="R150" s="3">
        <v>48728</v>
      </c>
      <c r="S150" s="3">
        <v>-13762</v>
      </c>
      <c r="T150" s="3">
        <v>34966</v>
      </c>
    </row>
    <row r="151" spans="1:20">
      <c r="A151" s="24">
        <v>34105</v>
      </c>
      <c r="B151" s="23" t="s">
        <v>134</v>
      </c>
      <c r="C151" s="6">
        <v>2.0295000000000001E-3</v>
      </c>
      <c r="D151" s="6">
        <v>2.2208000000000002E-3</v>
      </c>
      <c r="E151" s="3">
        <v>-135735.296</v>
      </c>
      <c r="F151" s="3">
        <v>-61648</v>
      </c>
      <c r="G151" s="3"/>
      <c r="H151" s="3">
        <v>107539</v>
      </c>
      <c r="I151" s="3">
        <v>48012</v>
      </c>
      <c r="J151" s="3">
        <v>11641</v>
      </c>
      <c r="K151" s="3">
        <v>23559</v>
      </c>
      <c r="L151" s="3"/>
      <c r="M151" s="3">
        <v>0</v>
      </c>
      <c r="N151" s="3">
        <v>0</v>
      </c>
      <c r="O151" s="3">
        <v>0</v>
      </c>
      <c r="P151" s="3">
        <v>0</v>
      </c>
      <c r="Q151" s="3"/>
      <c r="R151" s="3">
        <v>3858</v>
      </c>
      <c r="S151" s="3">
        <v>5483</v>
      </c>
      <c r="T151" s="3">
        <v>9341</v>
      </c>
    </row>
    <row r="152" spans="1:20">
      <c r="A152" s="24">
        <v>34200</v>
      </c>
      <c r="B152" s="23" t="s">
        <v>135</v>
      </c>
      <c r="C152" s="6">
        <v>8.5260000000000002E-4</v>
      </c>
      <c r="D152" s="6">
        <v>8.3549999999999998E-4</v>
      </c>
      <c r="E152" s="3">
        <v>-51065.760000000002</v>
      </c>
      <c r="F152" s="3">
        <v>-25899</v>
      </c>
      <c r="G152" s="3"/>
      <c r="H152" s="3">
        <v>45178</v>
      </c>
      <c r="I152" s="3">
        <v>20170</v>
      </c>
      <c r="J152" s="3">
        <v>4891</v>
      </c>
      <c r="K152" s="3">
        <v>6734</v>
      </c>
      <c r="L152" s="3"/>
      <c r="M152" s="3">
        <v>0</v>
      </c>
      <c r="N152" s="3">
        <v>0</v>
      </c>
      <c r="O152" s="3">
        <v>0</v>
      </c>
      <c r="P152" s="3">
        <v>0</v>
      </c>
      <c r="Q152" s="3"/>
      <c r="R152" s="3">
        <v>1621</v>
      </c>
      <c r="S152" s="3">
        <v>3356</v>
      </c>
      <c r="T152" s="3">
        <v>4977</v>
      </c>
    </row>
    <row r="153" spans="1:20">
      <c r="A153" s="22">
        <v>34205</v>
      </c>
      <c r="B153" s="23" t="s">
        <v>136</v>
      </c>
      <c r="C153" s="6">
        <v>3.6670000000000002E-4</v>
      </c>
      <c r="D153" s="6">
        <v>4.0170000000000001E-4</v>
      </c>
      <c r="E153" s="3">
        <v>-24551.903999999999</v>
      </c>
      <c r="F153" s="3">
        <v>-11139</v>
      </c>
      <c r="G153" s="3"/>
      <c r="H153" s="3">
        <v>19431</v>
      </c>
      <c r="I153" s="3">
        <v>8675</v>
      </c>
      <c r="J153" s="3">
        <v>2103</v>
      </c>
      <c r="K153" s="3">
        <v>4720</v>
      </c>
      <c r="L153" s="3"/>
      <c r="M153" s="3">
        <v>0</v>
      </c>
      <c r="N153" s="3">
        <v>0</v>
      </c>
      <c r="O153" s="3">
        <v>0</v>
      </c>
      <c r="P153" s="3">
        <v>0</v>
      </c>
      <c r="Q153" s="3"/>
      <c r="R153" s="3">
        <v>697</v>
      </c>
      <c r="S153" s="3">
        <v>1197</v>
      </c>
      <c r="T153" s="3">
        <v>1894</v>
      </c>
    </row>
    <row r="154" spans="1:20">
      <c r="A154" s="22">
        <v>34220</v>
      </c>
      <c r="B154" s="23" t="s">
        <v>137</v>
      </c>
      <c r="C154" s="6">
        <v>9.9749999999999991E-4</v>
      </c>
      <c r="D154" s="6">
        <v>9.4919999999999998E-4</v>
      </c>
      <c r="E154" s="3">
        <v>-58015.103999999999</v>
      </c>
      <c r="F154" s="3">
        <v>-30300</v>
      </c>
      <c r="G154" s="3"/>
      <c r="H154" s="3">
        <v>52856</v>
      </c>
      <c r="I154" s="3">
        <v>23598</v>
      </c>
      <c r="J154" s="3">
        <v>5722</v>
      </c>
      <c r="K154" s="3">
        <v>1089</v>
      </c>
      <c r="L154" s="3"/>
      <c r="M154" s="3">
        <v>0</v>
      </c>
      <c r="N154" s="3">
        <v>0</v>
      </c>
      <c r="O154" s="3">
        <v>0</v>
      </c>
      <c r="P154" s="3">
        <v>3497</v>
      </c>
      <c r="Q154" s="3"/>
      <c r="R154" s="3">
        <v>1896</v>
      </c>
      <c r="S154" s="3">
        <v>-38</v>
      </c>
      <c r="T154" s="3">
        <v>1858</v>
      </c>
    </row>
    <row r="155" spans="1:20">
      <c r="A155" s="22">
        <v>34230</v>
      </c>
      <c r="B155" s="23" t="s">
        <v>138</v>
      </c>
      <c r="C155" s="6">
        <v>3.7169999999999998E-4</v>
      </c>
      <c r="D155" s="6">
        <v>3.8259999999999998E-4</v>
      </c>
      <c r="E155" s="3">
        <v>-23384.511999999999</v>
      </c>
      <c r="F155" s="3">
        <v>-11291</v>
      </c>
      <c r="G155" s="3"/>
      <c r="H155" s="3">
        <v>19696</v>
      </c>
      <c r="I155" s="3">
        <v>8793</v>
      </c>
      <c r="J155" s="3">
        <v>2132</v>
      </c>
      <c r="K155" s="3">
        <v>3075</v>
      </c>
      <c r="L155" s="3"/>
      <c r="M155" s="3">
        <v>0</v>
      </c>
      <c r="N155" s="3">
        <v>0</v>
      </c>
      <c r="O155" s="3">
        <v>0</v>
      </c>
      <c r="P155" s="3">
        <v>0</v>
      </c>
      <c r="Q155" s="3"/>
      <c r="R155" s="3">
        <v>707</v>
      </c>
      <c r="S155" s="3">
        <v>1135</v>
      </c>
      <c r="T155" s="3">
        <v>1842</v>
      </c>
    </row>
    <row r="156" spans="1:20">
      <c r="A156" s="22">
        <v>34300</v>
      </c>
      <c r="B156" s="23" t="s">
        <v>139</v>
      </c>
      <c r="C156" s="6">
        <v>6.3990000000000002E-3</v>
      </c>
      <c r="D156" s="6">
        <v>6.3657000000000002E-3</v>
      </c>
      <c r="E156" s="3">
        <v>-389071.58400000003</v>
      </c>
      <c r="F156" s="3">
        <v>-194376</v>
      </c>
      <c r="G156" s="3"/>
      <c r="H156" s="3">
        <v>339070</v>
      </c>
      <c r="I156" s="3">
        <v>151381</v>
      </c>
      <c r="J156" s="3">
        <v>36705</v>
      </c>
      <c r="K156" s="3">
        <v>0</v>
      </c>
      <c r="L156" s="3"/>
      <c r="M156" s="3">
        <v>0</v>
      </c>
      <c r="N156" s="3">
        <v>0</v>
      </c>
      <c r="O156" s="3">
        <v>0</v>
      </c>
      <c r="P156" s="3">
        <v>24520</v>
      </c>
      <c r="Q156" s="3"/>
      <c r="R156" s="3">
        <v>12164</v>
      </c>
      <c r="S156" s="3">
        <v>-8639</v>
      </c>
      <c r="T156" s="3">
        <v>3525</v>
      </c>
    </row>
    <row r="157" spans="1:20">
      <c r="A157" s="22">
        <v>34400</v>
      </c>
      <c r="B157" s="23" t="s">
        <v>140</v>
      </c>
      <c r="C157" s="6">
        <v>2.4753000000000002E-3</v>
      </c>
      <c r="D157" s="6">
        <v>2.4949E-3</v>
      </c>
      <c r="E157" s="3">
        <v>-152488.288</v>
      </c>
      <c r="F157" s="3">
        <v>-75190</v>
      </c>
      <c r="G157" s="3"/>
      <c r="H157" s="3">
        <v>131161</v>
      </c>
      <c r="I157" s="3">
        <v>58558</v>
      </c>
      <c r="J157" s="3">
        <v>14198</v>
      </c>
      <c r="K157" s="3">
        <v>2406</v>
      </c>
      <c r="L157" s="3"/>
      <c r="M157" s="3">
        <v>0</v>
      </c>
      <c r="N157" s="3">
        <v>0</v>
      </c>
      <c r="O157" s="3">
        <v>0</v>
      </c>
      <c r="P157" s="3">
        <v>179</v>
      </c>
      <c r="Q157" s="3"/>
      <c r="R157" s="3">
        <v>4706</v>
      </c>
      <c r="S157" s="3">
        <v>1173</v>
      </c>
      <c r="T157" s="3">
        <v>5879</v>
      </c>
    </row>
    <row r="158" spans="1:20">
      <c r="A158" s="22">
        <v>34405</v>
      </c>
      <c r="B158" s="23" t="s">
        <v>141</v>
      </c>
      <c r="C158" s="6">
        <v>4.9089999999999995E-4</v>
      </c>
      <c r="D158" s="6">
        <v>4.9669999999999998E-4</v>
      </c>
      <c r="E158" s="3">
        <v>-30358.304</v>
      </c>
      <c r="F158" s="3">
        <v>-14912</v>
      </c>
      <c r="G158" s="3"/>
      <c r="H158" s="3">
        <v>26012</v>
      </c>
      <c r="I158" s="3">
        <v>11613</v>
      </c>
      <c r="J158" s="3">
        <v>2816</v>
      </c>
      <c r="K158" s="3">
        <v>1959</v>
      </c>
      <c r="L158" s="3"/>
      <c r="M158" s="3">
        <v>0</v>
      </c>
      <c r="N158" s="3">
        <v>0</v>
      </c>
      <c r="O158" s="3">
        <v>0</v>
      </c>
      <c r="P158" s="3">
        <v>0</v>
      </c>
      <c r="Q158" s="3"/>
      <c r="R158" s="3">
        <v>933</v>
      </c>
      <c r="S158" s="3">
        <v>799</v>
      </c>
      <c r="T158" s="3">
        <v>1732</v>
      </c>
    </row>
    <row r="159" spans="1:20">
      <c r="A159" s="22">
        <v>34500</v>
      </c>
      <c r="B159" s="23" t="s">
        <v>142</v>
      </c>
      <c r="C159" s="6">
        <v>4.5239E-3</v>
      </c>
      <c r="D159" s="6">
        <v>4.4920000000000003E-3</v>
      </c>
      <c r="E159" s="3">
        <v>-274551.04000000004</v>
      </c>
      <c r="F159" s="3">
        <v>-137418</v>
      </c>
      <c r="G159" s="3"/>
      <c r="H159" s="3">
        <v>239712</v>
      </c>
      <c r="I159" s="3">
        <v>107022</v>
      </c>
      <c r="J159" s="3">
        <v>25949</v>
      </c>
      <c r="K159" s="3">
        <v>0</v>
      </c>
      <c r="L159" s="3"/>
      <c r="M159" s="3">
        <v>0</v>
      </c>
      <c r="N159" s="3">
        <v>0</v>
      </c>
      <c r="O159" s="3">
        <v>0</v>
      </c>
      <c r="P159" s="3">
        <v>9061</v>
      </c>
      <c r="Q159" s="3"/>
      <c r="R159" s="3">
        <v>8600</v>
      </c>
      <c r="S159" s="3">
        <v>-2277</v>
      </c>
      <c r="T159" s="3">
        <v>6323</v>
      </c>
    </row>
    <row r="160" spans="1:20">
      <c r="A160" s="22">
        <v>34501</v>
      </c>
      <c r="B160" s="23" t="s">
        <v>143</v>
      </c>
      <c r="C160" s="6">
        <v>6.3100000000000002E-5</v>
      </c>
      <c r="D160" s="6">
        <v>5.5300000000000002E-5</v>
      </c>
      <c r="E160" s="3">
        <v>-3379.9360000000001</v>
      </c>
      <c r="F160" s="3">
        <v>-1917</v>
      </c>
      <c r="G160" s="3"/>
      <c r="H160" s="3">
        <v>3344</v>
      </c>
      <c r="I160" s="3">
        <v>1493</v>
      </c>
      <c r="J160" s="3">
        <v>362</v>
      </c>
      <c r="K160" s="3">
        <v>0</v>
      </c>
      <c r="L160" s="3"/>
      <c r="M160" s="3">
        <v>0</v>
      </c>
      <c r="N160" s="3">
        <v>0</v>
      </c>
      <c r="O160" s="3">
        <v>0</v>
      </c>
      <c r="P160" s="3">
        <v>988</v>
      </c>
      <c r="Q160" s="3"/>
      <c r="R160" s="3">
        <v>120</v>
      </c>
      <c r="S160" s="3">
        <v>-216</v>
      </c>
      <c r="T160" s="3">
        <v>-96</v>
      </c>
    </row>
    <row r="161" spans="1:20">
      <c r="A161" s="22">
        <v>34505</v>
      </c>
      <c r="B161" s="23" t="s">
        <v>144</v>
      </c>
      <c r="C161" s="6">
        <v>5.7059999999999999E-4</v>
      </c>
      <c r="D161" s="6">
        <v>5.7729999999999999E-4</v>
      </c>
      <c r="E161" s="3">
        <v>-35284.576000000001</v>
      </c>
      <c r="F161" s="3">
        <v>-17333</v>
      </c>
      <c r="G161" s="3"/>
      <c r="H161" s="3">
        <v>30235</v>
      </c>
      <c r="I161" s="3">
        <v>13499</v>
      </c>
      <c r="J161" s="3">
        <v>3273</v>
      </c>
      <c r="K161" s="3">
        <v>2673</v>
      </c>
      <c r="L161" s="3"/>
      <c r="M161" s="3">
        <v>0</v>
      </c>
      <c r="N161" s="3">
        <v>0</v>
      </c>
      <c r="O161" s="3">
        <v>0</v>
      </c>
      <c r="P161" s="3">
        <v>0</v>
      </c>
      <c r="Q161" s="3"/>
      <c r="R161" s="3">
        <v>1085</v>
      </c>
      <c r="S161" s="3">
        <v>827</v>
      </c>
      <c r="T161" s="3">
        <v>1912</v>
      </c>
    </row>
    <row r="162" spans="1:20">
      <c r="A162" s="22">
        <v>34600</v>
      </c>
      <c r="B162" s="23" t="s">
        <v>145</v>
      </c>
      <c r="C162" s="6">
        <v>1.0579000000000001E-3</v>
      </c>
      <c r="D162" s="6">
        <v>1.0660999999999999E-3</v>
      </c>
      <c r="E162" s="3">
        <v>-65160.031999999999</v>
      </c>
      <c r="F162" s="3">
        <v>-32135</v>
      </c>
      <c r="G162" s="3"/>
      <c r="H162" s="3">
        <v>56056</v>
      </c>
      <c r="I162" s="3">
        <v>25027</v>
      </c>
      <c r="J162" s="3">
        <v>6068</v>
      </c>
      <c r="K162" s="3">
        <v>2584</v>
      </c>
      <c r="L162" s="3"/>
      <c r="M162" s="3">
        <v>0</v>
      </c>
      <c r="N162" s="3">
        <v>0</v>
      </c>
      <c r="O162" s="3">
        <v>0</v>
      </c>
      <c r="P162" s="3">
        <v>0</v>
      </c>
      <c r="Q162" s="3"/>
      <c r="R162" s="3">
        <v>2011</v>
      </c>
      <c r="S162" s="3">
        <v>887</v>
      </c>
      <c r="T162" s="3">
        <v>2898</v>
      </c>
    </row>
    <row r="163" spans="1:20">
      <c r="A163" s="22">
        <v>34605</v>
      </c>
      <c r="B163" s="23" t="s">
        <v>146</v>
      </c>
      <c r="C163" s="6">
        <v>2.0159999999999999E-4</v>
      </c>
      <c r="D163" s="6">
        <v>2.1880000000000001E-4</v>
      </c>
      <c r="E163" s="3">
        <v>-13373.056</v>
      </c>
      <c r="F163" s="3">
        <v>-6124</v>
      </c>
      <c r="G163" s="3"/>
      <c r="H163" s="3">
        <v>10682</v>
      </c>
      <c r="I163" s="3">
        <v>4769</v>
      </c>
      <c r="J163" s="3">
        <v>1156</v>
      </c>
      <c r="K163" s="3">
        <v>2921</v>
      </c>
      <c r="L163" s="3"/>
      <c r="M163" s="3">
        <v>0</v>
      </c>
      <c r="N163" s="3">
        <v>0</v>
      </c>
      <c r="O163" s="3">
        <v>0</v>
      </c>
      <c r="P163" s="3">
        <v>0</v>
      </c>
      <c r="Q163" s="3"/>
      <c r="R163" s="3">
        <v>383</v>
      </c>
      <c r="S163" s="3">
        <v>897</v>
      </c>
      <c r="T163" s="3">
        <v>1280</v>
      </c>
    </row>
    <row r="164" spans="1:20">
      <c r="A164" s="22">
        <v>34700</v>
      </c>
      <c r="B164" s="23" t="s">
        <v>147</v>
      </c>
      <c r="C164" s="6">
        <v>3.0143000000000001E-3</v>
      </c>
      <c r="D164" s="6">
        <v>2.9867000000000001E-3</v>
      </c>
      <c r="E164" s="3">
        <v>-182547.10400000002</v>
      </c>
      <c r="F164" s="3">
        <v>-91562</v>
      </c>
      <c r="G164" s="3"/>
      <c r="H164" s="3">
        <v>159722</v>
      </c>
      <c r="I164" s="3">
        <v>71309</v>
      </c>
      <c r="J164" s="3">
        <v>17290</v>
      </c>
      <c r="K164" s="3">
        <v>0</v>
      </c>
      <c r="L164" s="3"/>
      <c r="M164" s="3">
        <v>0</v>
      </c>
      <c r="N164" s="3">
        <v>0</v>
      </c>
      <c r="O164" s="3">
        <v>0</v>
      </c>
      <c r="P164" s="3">
        <v>20204</v>
      </c>
      <c r="Q164" s="3"/>
      <c r="R164" s="3">
        <v>5730</v>
      </c>
      <c r="S164" s="3">
        <v>-6738</v>
      </c>
      <c r="T164" s="3">
        <v>-1008</v>
      </c>
    </row>
    <row r="165" spans="1:20">
      <c r="A165" s="22">
        <v>34800</v>
      </c>
      <c r="B165" s="23" t="s">
        <v>148</v>
      </c>
      <c r="C165" s="6">
        <v>3.3819999999999998E-4</v>
      </c>
      <c r="D165" s="6">
        <v>3.2909999999999998E-4</v>
      </c>
      <c r="E165" s="3">
        <v>-20114.591999999997</v>
      </c>
      <c r="F165" s="3">
        <v>-10273</v>
      </c>
      <c r="G165" s="3"/>
      <c r="H165" s="3">
        <v>17921</v>
      </c>
      <c r="I165" s="3">
        <v>8001</v>
      </c>
      <c r="J165" s="3">
        <v>1940</v>
      </c>
      <c r="K165" s="3">
        <v>557</v>
      </c>
      <c r="L165" s="3"/>
      <c r="M165" s="3">
        <v>0</v>
      </c>
      <c r="N165" s="3">
        <v>0</v>
      </c>
      <c r="O165" s="3">
        <v>0</v>
      </c>
      <c r="P165" s="3">
        <v>719</v>
      </c>
      <c r="Q165" s="3"/>
      <c r="R165" s="3">
        <v>643</v>
      </c>
      <c r="S165" s="3">
        <v>159</v>
      </c>
      <c r="T165" s="3">
        <v>802</v>
      </c>
    </row>
    <row r="166" spans="1:20">
      <c r="A166" s="22">
        <v>34900</v>
      </c>
      <c r="B166" s="23" t="s">
        <v>356</v>
      </c>
      <c r="C166" s="6">
        <v>6.3610999999999997E-3</v>
      </c>
      <c r="D166" s="6">
        <v>6.4346000000000004E-3</v>
      </c>
      <c r="E166" s="3">
        <v>-393282.75200000004</v>
      </c>
      <c r="F166" s="3">
        <v>-193225</v>
      </c>
      <c r="G166" s="3"/>
      <c r="H166" s="3">
        <v>337062</v>
      </c>
      <c r="I166" s="3">
        <v>150485</v>
      </c>
      <c r="J166" s="3">
        <v>36487</v>
      </c>
      <c r="K166" s="3">
        <v>3441</v>
      </c>
      <c r="L166" s="3"/>
      <c r="M166" s="3">
        <v>0</v>
      </c>
      <c r="N166" s="3">
        <v>0</v>
      </c>
      <c r="O166" s="3">
        <v>0</v>
      </c>
      <c r="P166" s="3">
        <v>351</v>
      </c>
      <c r="Q166" s="3"/>
      <c r="R166" s="3">
        <v>12092</v>
      </c>
      <c r="S166" s="3">
        <v>398</v>
      </c>
      <c r="T166" s="3">
        <v>12490</v>
      </c>
    </row>
    <row r="167" spans="1:20">
      <c r="A167" s="22">
        <v>34901</v>
      </c>
      <c r="B167" s="23" t="s">
        <v>357</v>
      </c>
      <c r="C167" s="6">
        <v>1.7349999999999999E-4</v>
      </c>
      <c r="D167" s="6">
        <v>1.593E-4</v>
      </c>
      <c r="E167" s="3">
        <v>-9736.4159999999993</v>
      </c>
      <c r="F167" s="3">
        <v>-5270</v>
      </c>
      <c r="G167" s="3"/>
      <c r="H167" s="3">
        <v>9193</v>
      </c>
      <c r="I167" s="3">
        <v>4104</v>
      </c>
      <c r="J167" s="3">
        <v>995</v>
      </c>
      <c r="K167" s="3">
        <v>0</v>
      </c>
      <c r="L167" s="3"/>
      <c r="M167" s="3">
        <v>0</v>
      </c>
      <c r="N167" s="3">
        <v>0</v>
      </c>
      <c r="O167" s="3">
        <v>0</v>
      </c>
      <c r="P167" s="3">
        <v>2198</v>
      </c>
      <c r="Q167" s="3"/>
      <c r="R167" s="3">
        <v>330</v>
      </c>
      <c r="S167" s="3">
        <v>-513</v>
      </c>
      <c r="T167" s="3">
        <v>-183</v>
      </c>
    </row>
    <row r="168" spans="1:20">
      <c r="A168" s="22">
        <v>34903</v>
      </c>
      <c r="B168" s="23" t="s">
        <v>149</v>
      </c>
      <c r="C168" s="6">
        <v>6.3999999999999997E-6</v>
      </c>
      <c r="D168" s="6">
        <v>1.01E-5</v>
      </c>
      <c r="E168" s="3">
        <v>-617.31200000000001</v>
      </c>
      <c r="F168" s="3">
        <v>-194</v>
      </c>
      <c r="G168" s="3"/>
      <c r="H168" s="3">
        <v>339</v>
      </c>
      <c r="I168" s="3">
        <v>151</v>
      </c>
      <c r="J168" s="3">
        <v>37</v>
      </c>
      <c r="K168" s="3">
        <v>652</v>
      </c>
      <c r="L168" s="3"/>
      <c r="M168" s="3">
        <v>0</v>
      </c>
      <c r="N168" s="3">
        <v>0</v>
      </c>
      <c r="O168" s="3">
        <v>0</v>
      </c>
      <c r="P168" s="3">
        <v>0</v>
      </c>
      <c r="Q168" s="3"/>
      <c r="R168" s="3">
        <v>12</v>
      </c>
      <c r="S168" s="3">
        <v>177</v>
      </c>
      <c r="T168" s="3">
        <v>189</v>
      </c>
    </row>
    <row r="169" spans="1:20">
      <c r="A169" s="22">
        <v>34905</v>
      </c>
      <c r="B169" s="23" t="s">
        <v>150</v>
      </c>
      <c r="C169" s="6">
        <v>6.0919999999999995E-4</v>
      </c>
      <c r="D169" s="6">
        <v>6.3719999999999998E-4</v>
      </c>
      <c r="E169" s="3">
        <v>-38945.663999999997</v>
      </c>
      <c r="F169" s="3">
        <v>-18505</v>
      </c>
      <c r="G169" s="3"/>
      <c r="H169" s="3">
        <v>32280</v>
      </c>
      <c r="I169" s="3">
        <v>14412</v>
      </c>
      <c r="J169" s="3">
        <v>3494</v>
      </c>
      <c r="K169" s="3">
        <v>2685</v>
      </c>
      <c r="L169" s="3"/>
      <c r="M169" s="3">
        <v>0</v>
      </c>
      <c r="N169" s="3">
        <v>0</v>
      </c>
      <c r="O169" s="3">
        <v>0</v>
      </c>
      <c r="P169" s="3">
        <v>0</v>
      </c>
      <c r="Q169" s="3"/>
      <c r="R169" s="3">
        <v>1158</v>
      </c>
      <c r="S169" s="3">
        <v>531</v>
      </c>
      <c r="T169" s="3">
        <v>1689</v>
      </c>
    </row>
    <row r="170" spans="1:20">
      <c r="A170" s="22">
        <v>34910</v>
      </c>
      <c r="B170" s="23" t="s">
        <v>151</v>
      </c>
      <c r="C170" s="6">
        <v>2.0368000000000001E-3</v>
      </c>
      <c r="D170" s="6">
        <v>2.0162000000000001E-3</v>
      </c>
      <c r="E170" s="3">
        <v>-123230.144</v>
      </c>
      <c r="F170" s="3">
        <v>-61870</v>
      </c>
      <c r="G170" s="3"/>
      <c r="H170" s="3">
        <v>107926</v>
      </c>
      <c r="I170" s="3">
        <v>48185</v>
      </c>
      <c r="J170" s="3">
        <v>11683</v>
      </c>
      <c r="K170" s="3">
        <v>0</v>
      </c>
      <c r="L170" s="3"/>
      <c r="M170" s="3">
        <v>0</v>
      </c>
      <c r="N170" s="3">
        <v>0</v>
      </c>
      <c r="O170" s="3">
        <v>0</v>
      </c>
      <c r="P170" s="3">
        <v>7576</v>
      </c>
      <c r="Q170" s="3"/>
      <c r="R170" s="3">
        <v>3872</v>
      </c>
      <c r="S170" s="3">
        <v>-2301</v>
      </c>
      <c r="T170" s="3">
        <v>1571</v>
      </c>
    </row>
    <row r="171" spans="1:20">
      <c r="A171" s="22">
        <v>35000</v>
      </c>
      <c r="B171" s="23" t="s">
        <v>152</v>
      </c>
      <c r="C171" s="6">
        <v>1.3309999999999999E-3</v>
      </c>
      <c r="D171" s="6">
        <v>1.3412999999999999E-3</v>
      </c>
      <c r="E171" s="3">
        <v>-81980.255999999994</v>
      </c>
      <c r="F171" s="3">
        <v>-40430</v>
      </c>
      <c r="G171" s="3"/>
      <c r="H171" s="3">
        <v>70527</v>
      </c>
      <c r="I171" s="3">
        <v>31487</v>
      </c>
      <c r="J171" s="3">
        <v>7635</v>
      </c>
      <c r="K171" s="3">
        <v>0</v>
      </c>
      <c r="L171" s="3"/>
      <c r="M171" s="3">
        <v>0</v>
      </c>
      <c r="N171" s="3">
        <v>0</v>
      </c>
      <c r="O171" s="3">
        <v>0</v>
      </c>
      <c r="P171" s="3">
        <v>1188</v>
      </c>
      <c r="Q171" s="3"/>
      <c r="R171" s="3">
        <v>2530</v>
      </c>
      <c r="S171" s="3">
        <v>-390</v>
      </c>
      <c r="T171" s="3">
        <v>2140</v>
      </c>
    </row>
    <row r="172" spans="1:20">
      <c r="A172" s="22">
        <v>35005</v>
      </c>
      <c r="B172" s="23" t="s">
        <v>153</v>
      </c>
      <c r="C172" s="6">
        <v>6.0729999999999996E-4</v>
      </c>
      <c r="D172" s="6">
        <v>6.1209999999999997E-4</v>
      </c>
      <c r="E172" s="3">
        <v>-37411.551999999996</v>
      </c>
      <c r="F172" s="3">
        <v>-18447</v>
      </c>
      <c r="G172" s="3"/>
      <c r="H172" s="3">
        <v>32180</v>
      </c>
      <c r="I172" s="3">
        <v>14367</v>
      </c>
      <c r="J172" s="3">
        <v>3483</v>
      </c>
      <c r="K172" s="3">
        <v>1794</v>
      </c>
      <c r="L172" s="3"/>
      <c r="M172" s="3">
        <v>0</v>
      </c>
      <c r="N172" s="3">
        <v>0</v>
      </c>
      <c r="O172" s="3">
        <v>0</v>
      </c>
      <c r="P172" s="3">
        <v>0</v>
      </c>
      <c r="Q172" s="3"/>
      <c r="R172" s="3">
        <v>1154</v>
      </c>
      <c r="S172" s="3">
        <v>651</v>
      </c>
      <c r="T172" s="3">
        <v>1805</v>
      </c>
    </row>
    <row r="173" spans="1:20">
      <c r="A173" s="22">
        <v>35100</v>
      </c>
      <c r="B173" s="23" t="s">
        <v>154</v>
      </c>
      <c r="C173" s="6">
        <v>1.2019500000000001E-2</v>
      </c>
      <c r="D173" s="6">
        <v>1.17844E-2</v>
      </c>
      <c r="E173" s="3">
        <v>-720262.52800000005</v>
      </c>
      <c r="F173" s="3">
        <v>-365104</v>
      </c>
      <c r="G173" s="3"/>
      <c r="H173" s="3">
        <v>636889</v>
      </c>
      <c r="I173" s="3">
        <v>284345</v>
      </c>
      <c r="J173" s="3">
        <v>68944</v>
      </c>
      <c r="K173" s="3">
        <v>0</v>
      </c>
      <c r="L173" s="3"/>
      <c r="M173" s="3">
        <v>0</v>
      </c>
      <c r="N173" s="3">
        <v>0</v>
      </c>
      <c r="O173" s="3">
        <v>0</v>
      </c>
      <c r="P173" s="3">
        <v>74303</v>
      </c>
      <c r="Q173" s="3"/>
      <c r="R173" s="3">
        <v>22849</v>
      </c>
      <c r="S173" s="3">
        <v>-24112</v>
      </c>
      <c r="T173" s="3">
        <v>-1263</v>
      </c>
    </row>
    <row r="174" spans="1:20">
      <c r="A174" s="22">
        <v>35105</v>
      </c>
      <c r="B174" s="23" t="s">
        <v>155</v>
      </c>
      <c r="C174" s="6">
        <v>1.0104999999999999E-3</v>
      </c>
      <c r="D174" s="6">
        <v>1.0185000000000001E-3</v>
      </c>
      <c r="E174" s="3">
        <v>-62250.720000000008</v>
      </c>
      <c r="F174" s="3">
        <v>-30695</v>
      </c>
      <c r="G174" s="3"/>
      <c r="H174" s="3">
        <v>53544</v>
      </c>
      <c r="I174" s="3">
        <v>23905</v>
      </c>
      <c r="J174" s="3">
        <v>5796</v>
      </c>
      <c r="K174" s="3">
        <v>351</v>
      </c>
      <c r="L174" s="3"/>
      <c r="M174" s="3">
        <v>0</v>
      </c>
      <c r="N174" s="3">
        <v>0</v>
      </c>
      <c r="O174" s="3">
        <v>0</v>
      </c>
      <c r="P174" s="3">
        <v>15</v>
      </c>
      <c r="Q174" s="3"/>
      <c r="R174" s="3">
        <v>1921</v>
      </c>
      <c r="S174" s="3">
        <v>50</v>
      </c>
      <c r="T174" s="3">
        <v>1971</v>
      </c>
    </row>
    <row r="175" spans="1:20">
      <c r="A175" s="22">
        <v>35106</v>
      </c>
      <c r="B175" s="23" t="s">
        <v>156</v>
      </c>
      <c r="C175" s="6">
        <v>2.6249999999999998E-4</v>
      </c>
      <c r="D175" s="6">
        <v>2.5569999999999998E-4</v>
      </c>
      <c r="E175" s="3">
        <v>-15628.383999999998</v>
      </c>
      <c r="F175" s="3">
        <v>-7974</v>
      </c>
      <c r="G175" s="3"/>
      <c r="H175" s="3">
        <v>13909</v>
      </c>
      <c r="I175" s="3">
        <v>6210</v>
      </c>
      <c r="J175" s="3">
        <v>1506</v>
      </c>
      <c r="K175" s="3">
        <v>0</v>
      </c>
      <c r="L175" s="3"/>
      <c r="M175" s="3">
        <v>0</v>
      </c>
      <c r="N175" s="3">
        <v>0</v>
      </c>
      <c r="O175" s="3">
        <v>0</v>
      </c>
      <c r="P175" s="3">
        <v>2377</v>
      </c>
      <c r="Q175" s="3"/>
      <c r="R175" s="3">
        <v>499</v>
      </c>
      <c r="S175" s="3">
        <v>-682</v>
      </c>
      <c r="T175" s="3">
        <v>-183</v>
      </c>
    </row>
    <row r="176" spans="1:20">
      <c r="A176" s="22">
        <v>35200</v>
      </c>
      <c r="B176" s="23" t="s">
        <v>157</v>
      </c>
      <c r="C176" s="6">
        <v>4.8970000000000003E-4</v>
      </c>
      <c r="D176" s="6">
        <v>4.8859999999999995E-4</v>
      </c>
      <c r="E176" s="3">
        <v>-29863.231999999996</v>
      </c>
      <c r="F176" s="3">
        <v>-14875</v>
      </c>
      <c r="G176" s="3"/>
      <c r="H176" s="3">
        <v>25948</v>
      </c>
      <c r="I176" s="3">
        <v>11585</v>
      </c>
      <c r="J176" s="3">
        <v>2809</v>
      </c>
      <c r="K176" s="3">
        <v>2309</v>
      </c>
      <c r="L176" s="3"/>
      <c r="M176" s="3">
        <v>0</v>
      </c>
      <c r="N176" s="3">
        <v>0</v>
      </c>
      <c r="O176" s="3">
        <v>0</v>
      </c>
      <c r="P176" s="3">
        <v>0</v>
      </c>
      <c r="Q176" s="3"/>
      <c r="R176" s="3">
        <v>931</v>
      </c>
      <c r="S176" s="3">
        <v>972</v>
      </c>
      <c r="T176" s="3">
        <v>1903</v>
      </c>
    </row>
    <row r="177" spans="1:20">
      <c r="A177" s="22">
        <v>35300</v>
      </c>
      <c r="B177" s="23" t="s">
        <v>379</v>
      </c>
      <c r="C177" s="6">
        <v>3.7031E-3</v>
      </c>
      <c r="D177" s="6">
        <v>3.6235999999999998E-3</v>
      </c>
      <c r="E177" s="3">
        <v>-221474.432</v>
      </c>
      <c r="F177" s="3">
        <v>-112485</v>
      </c>
      <c r="G177" s="3"/>
      <c r="H177" s="3">
        <v>196220</v>
      </c>
      <c r="I177" s="3">
        <v>87604</v>
      </c>
      <c r="J177" s="3">
        <v>21241</v>
      </c>
      <c r="K177" s="3">
        <v>0</v>
      </c>
      <c r="L177" s="3"/>
      <c r="M177" s="3">
        <v>0</v>
      </c>
      <c r="N177" s="3">
        <v>0</v>
      </c>
      <c r="O177" s="3">
        <v>0</v>
      </c>
      <c r="P177" s="3">
        <v>28987</v>
      </c>
      <c r="Q177" s="3"/>
      <c r="R177" s="3">
        <v>7040</v>
      </c>
      <c r="S177" s="3">
        <v>-9621</v>
      </c>
      <c r="T177" s="3">
        <v>-2581</v>
      </c>
    </row>
    <row r="178" spans="1:20">
      <c r="A178" s="22">
        <v>35305</v>
      </c>
      <c r="B178" s="23" t="s">
        <v>159</v>
      </c>
      <c r="C178" s="6">
        <v>1.2914000000000001E-3</v>
      </c>
      <c r="D178" s="6">
        <v>1.2482000000000001E-3</v>
      </c>
      <c r="E178" s="3">
        <v>-76289.984000000011</v>
      </c>
      <c r="F178" s="3">
        <v>-39228</v>
      </c>
      <c r="G178" s="3"/>
      <c r="H178" s="3">
        <v>68429</v>
      </c>
      <c r="I178" s="3">
        <v>30551</v>
      </c>
      <c r="J178" s="3">
        <v>7407</v>
      </c>
      <c r="K178" s="3">
        <v>1635</v>
      </c>
      <c r="L178" s="3"/>
      <c r="M178" s="3">
        <v>0</v>
      </c>
      <c r="N178" s="3">
        <v>0</v>
      </c>
      <c r="O178" s="3">
        <v>0</v>
      </c>
      <c r="P178" s="3">
        <v>3255</v>
      </c>
      <c r="Q178" s="3"/>
      <c r="R178" s="3">
        <v>2455</v>
      </c>
      <c r="S178" s="3">
        <v>274</v>
      </c>
      <c r="T178" s="3">
        <v>2729</v>
      </c>
    </row>
    <row r="179" spans="1:20">
      <c r="A179" s="22">
        <v>35400</v>
      </c>
      <c r="B179" s="23" t="s">
        <v>160</v>
      </c>
      <c r="C179" s="6">
        <v>2.6351999999999999E-3</v>
      </c>
      <c r="D179" s="6">
        <v>2.6048E-3</v>
      </c>
      <c r="E179" s="3">
        <v>-159205.37599999999</v>
      </c>
      <c r="F179" s="3">
        <v>-80047</v>
      </c>
      <c r="G179" s="3"/>
      <c r="H179" s="3">
        <v>139634</v>
      </c>
      <c r="I179" s="3">
        <v>62341</v>
      </c>
      <c r="J179" s="3">
        <v>15116</v>
      </c>
      <c r="K179" s="3">
        <v>5985</v>
      </c>
      <c r="L179" s="3"/>
      <c r="M179" s="3">
        <v>0</v>
      </c>
      <c r="N179" s="3">
        <v>0</v>
      </c>
      <c r="O179" s="3">
        <v>0</v>
      </c>
      <c r="P179" s="3">
        <v>3073</v>
      </c>
      <c r="Q179" s="3"/>
      <c r="R179" s="3">
        <v>5010</v>
      </c>
      <c r="S179" s="3">
        <v>2480</v>
      </c>
      <c r="T179" s="3">
        <v>7490</v>
      </c>
    </row>
    <row r="180" spans="1:20">
      <c r="A180" s="22">
        <v>35401</v>
      </c>
      <c r="B180" s="23" t="s">
        <v>161</v>
      </c>
      <c r="C180" s="6">
        <v>2.8099999999999999E-5</v>
      </c>
      <c r="D180" s="6">
        <v>3.2499999999999997E-5</v>
      </c>
      <c r="E180" s="3">
        <v>-1986.3999999999999</v>
      </c>
      <c r="F180" s="3">
        <v>-854</v>
      </c>
      <c r="G180" s="3"/>
      <c r="H180" s="3">
        <v>1489</v>
      </c>
      <c r="I180" s="3">
        <v>665</v>
      </c>
      <c r="J180" s="3">
        <v>161</v>
      </c>
      <c r="K180" s="3">
        <v>315</v>
      </c>
      <c r="L180" s="3"/>
      <c r="M180" s="3">
        <v>0</v>
      </c>
      <c r="N180" s="3">
        <v>0</v>
      </c>
      <c r="O180" s="3">
        <v>0</v>
      </c>
      <c r="P180" s="3">
        <v>391</v>
      </c>
      <c r="Q180" s="3"/>
      <c r="R180" s="3">
        <v>53</v>
      </c>
      <c r="S180" s="3">
        <v>-144</v>
      </c>
      <c r="T180" s="3">
        <v>-91</v>
      </c>
    </row>
    <row r="181" spans="1:20">
      <c r="A181" s="22">
        <v>35405</v>
      </c>
      <c r="B181" s="23" t="s">
        <v>162</v>
      </c>
      <c r="C181" s="6">
        <v>8.8659999999999997E-4</v>
      </c>
      <c r="D181" s="6">
        <v>9.1980000000000002E-4</v>
      </c>
      <c r="E181" s="3">
        <v>-56218.175999999999</v>
      </c>
      <c r="F181" s="3">
        <v>-26931</v>
      </c>
      <c r="G181" s="3"/>
      <c r="H181" s="3">
        <v>46979</v>
      </c>
      <c r="I181" s="3">
        <v>20974</v>
      </c>
      <c r="J181" s="3">
        <v>5086</v>
      </c>
      <c r="K181" s="3">
        <v>2728</v>
      </c>
      <c r="L181" s="3"/>
      <c r="M181" s="3">
        <v>0</v>
      </c>
      <c r="N181" s="3">
        <v>0</v>
      </c>
      <c r="O181" s="3">
        <v>0</v>
      </c>
      <c r="P181" s="3">
        <v>0</v>
      </c>
      <c r="Q181" s="3"/>
      <c r="R181" s="3">
        <v>1685</v>
      </c>
      <c r="S181" s="3">
        <v>619</v>
      </c>
      <c r="T181" s="3">
        <v>2304</v>
      </c>
    </row>
    <row r="182" spans="1:20">
      <c r="A182" s="22">
        <v>35500</v>
      </c>
      <c r="B182" s="23" t="s">
        <v>163</v>
      </c>
      <c r="C182" s="6">
        <v>3.6102999999999999E-3</v>
      </c>
      <c r="D182" s="6">
        <v>3.6135E-3</v>
      </c>
      <c r="E182" s="3">
        <v>-220857.12</v>
      </c>
      <c r="F182" s="3">
        <v>-109666</v>
      </c>
      <c r="G182" s="3"/>
      <c r="H182" s="3">
        <v>191303</v>
      </c>
      <c r="I182" s="3">
        <v>85409</v>
      </c>
      <c r="J182" s="3">
        <v>20709</v>
      </c>
      <c r="K182" s="3">
        <v>3428</v>
      </c>
      <c r="L182" s="3"/>
      <c r="M182" s="3">
        <v>0</v>
      </c>
      <c r="N182" s="3">
        <v>0</v>
      </c>
      <c r="O182" s="3">
        <v>0</v>
      </c>
      <c r="P182" s="3">
        <v>3714</v>
      </c>
      <c r="Q182" s="3"/>
      <c r="R182" s="3">
        <v>6863</v>
      </c>
      <c r="S182" s="3">
        <v>1095</v>
      </c>
      <c r="T182" s="3">
        <v>7958</v>
      </c>
    </row>
    <row r="183" spans="1:20">
      <c r="A183" s="22">
        <v>35600</v>
      </c>
      <c r="B183" s="23" t="s">
        <v>164</v>
      </c>
      <c r="C183" s="6">
        <v>1.5491999999999999E-3</v>
      </c>
      <c r="D183" s="6">
        <v>1.5342999999999999E-3</v>
      </c>
      <c r="E183" s="3">
        <v>-93776.415999999997</v>
      </c>
      <c r="F183" s="3">
        <v>-47058</v>
      </c>
      <c r="G183" s="3"/>
      <c r="H183" s="3">
        <v>82089</v>
      </c>
      <c r="I183" s="3">
        <v>36649</v>
      </c>
      <c r="J183" s="3">
        <v>8886</v>
      </c>
      <c r="K183" s="3">
        <v>0</v>
      </c>
      <c r="L183" s="3"/>
      <c r="M183" s="3">
        <v>0</v>
      </c>
      <c r="N183" s="3">
        <v>0</v>
      </c>
      <c r="O183" s="3">
        <v>0</v>
      </c>
      <c r="P183" s="3">
        <v>3484</v>
      </c>
      <c r="Q183" s="3"/>
      <c r="R183" s="3">
        <v>2945</v>
      </c>
      <c r="S183" s="3">
        <v>-934</v>
      </c>
      <c r="T183" s="3">
        <v>2011</v>
      </c>
    </row>
    <row r="184" spans="1:20">
      <c r="A184" s="22">
        <v>35700</v>
      </c>
      <c r="B184" s="23" t="s">
        <v>165</v>
      </c>
      <c r="C184" s="6">
        <v>8.2660000000000003E-4</v>
      </c>
      <c r="D184" s="6">
        <v>8.3239999999999996E-4</v>
      </c>
      <c r="E184" s="3">
        <v>-50876.288</v>
      </c>
      <c r="F184" s="3">
        <v>-25109</v>
      </c>
      <c r="G184" s="3"/>
      <c r="H184" s="3">
        <v>43800</v>
      </c>
      <c r="I184" s="3">
        <v>19555</v>
      </c>
      <c r="J184" s="3">
        <v>4741</v>
      </c>
      <c r="K184" s="3">
        <v>772</v>
      </c>
      <c r="L184" s="3"/>
      <c r="M184" s="3">
        <v>0</v>
      </c>
      <c r="N184" s="3">
        <v>0</v>
      </c>
      <c r="O184" s="3">
        <v>0</v>
      </c>
      <c r="P184" s="3">
        <v>0</v>
      </c>
      <c r="Q184" s="3"/>
      <c r="R184" s="3">
        <v>1571</v>
      </c>
      <c r="S184" s="3">
        <v>311</v>
      </c>
      <c r="T184" s="3">
        <v>1882</v>
      </c>
    </row>
    <row r="185" spans="1:20">
      <c r="A185" s="22">
        <v>35800</v>
      </c>
      <c r="B185" s="23" t="s">
        <v>166</v>
      </c>
      <c r="C185" s="6">
        <v>1.1050000000000001E-3</v>
      </c>
      <c r="D185" s="6">
        <v>1.1681E-3</v>
      </c>
      <c r="E185" s="3">
        <v>-71394.271999999997</v>
      </c>
      <c r="F185" s="3">
        <v>-33565</v>
      </c>
      <c r="G185" s="3"/>
      <c r="H185" s="3">
        <v>58552</v>
      </c>
      <c r="I185" s="3">
        <v>26141</v>
      </c>
      <c r="J185" s="3">
        <v>6338</v>
      </c>
      <c r="K185" s="3">
        <v>11717</v>
      </c>
      <c r="L185" s="3"/>
      <c r="M185" s="3">
        <v>0</v>
      </c>
      <c r="N185" s="3">
        <v>0</v>
      </c>
      <c r="O185" s="3">
        <v>0</v>
      </c>
      <c r="P185" s="3">
        <v>0</v>
      </c>
      <c r="Q185" s="3"/>
      <c r="R185" s="3">
        <v>2101</v>
      </c>
      <c r="S185" s="3">
        <v>3414</v>
      </c>
      <c r="T185" s="3">
        <v>5515</v>
      </c>
    </row>
    <row r="186" spans="1:20">
      <c r="A186" s="22">
        <v>35805</v>
      </c>
      <c r="B186" s="23" t="s">
        <v>167</v>
      </c>
      <c r="C186" s="6">
        <v>2.0819999999999999E-4</v>
      </c>
      <c r="D186" s="6">
        <v>2.107E-4</v>
      </c>
      <c r="E186" s="3">
        <v>-12877.984</v>
      </c>
      <c r="F186" s="3">
        <v>-6324</v>
      </c>
      <c r="G186" s="3"/>
      <c r="H186" s="3">
        <v>11032</v>
      </c>
      <c r="I186" s="3">
        <v>4925</v>
      </c>
      <c r="J186" s="3">
        <v>1194</v>
      </c>
      <c r="K186" s="3">
        <v>1895</v>
      </c>
      <c r="L186" s="3"/>
      <c r="M186" s="3">
        <v>0</v>
      </c>
      <c r="N186" s="3">
        <v>0</v>
      </c>
      <c r="O186" s="3">
        <v>0</v>
      </c>
      <c r="P186" s="3">
        <v>0</v>
      </c>
      <c r="Q186" s="3"/>
      <c r="R186" s="3">
        <v>396</v>
      </c>
      <c r="S186" s="3">
        <v>561</v>
      </c>
      <c r="T186" s="3">
        <v>957</v>
      </c>
    </row>
    <row r="187" spans="1:20">
      <c r="A187" s="22">
        <v>35900</v>
      </c>
      <c r="B187" s="23" t="s">
        <v>168</v>
      </c>
      <c r="C187" s="6">
        <v>2.1816000000000001E-3</v>
      </c>
      <c r="D187" s="6">
        <v>2.1868E-3</v>
      </c>
      <c r="E187" s="3">
        <v>-133657.21600000001</v>
      </c>
      <c r="F187" s="3">
        <v>-66268</v>
      </c>
      <c r="G187" s="3"/>
      <c r="H187" s="3">
        <v>115599</v>
      </c>
      <c r="I187" s="3">
        <v>51610</v>
      </c>
      <c r="J187" s="3">
        <v>12514</v>
      </c>
      <c r="K187" s="3">
        <v>1505</v>
      </c>
      <c r="L187" s="3"/>
      <c r="M187" s="3">
        <v>0</v>
      </c>
      <c r="N187" s="3">
        <v>0</v>
      </c>
      <c r="O187" s="3">
        <v>0</v>
      </c>
      <c r="P187" s="3">
        <v>707</v>
      </c>
      <c r="Q187" s="3"/>
      <c r="R187" s="3">
        <v>4147</v>
      </c>
      <c r="S187" s="3">
        <v>634</v>
      </c>
      <c r="T187" s="3">
        <v>4781</v>
      </c>
    </row>
    <row r="188" spans="1:20">
      <c r="A188" s="22">
        <v>35905</v>
      </c>
      <c r="B188" s="23" t="s">
        <v>169</v>
      </c>
      <c r="C188" s="6">
        <v>2.6249999999999998E-4</v>
      </c>
      <c r="D188" s="6">
        <v>3.009E-4</v>
      </c>
      <c r="E188" s="3">
        <v>-18391.007999999998</v>
      </c>
      <c r="F188" s="3">
        <v>-7974</v>
      </c>
      <c r="G188" s="3"/>
      <c r="H188" s="3">
        <v>13909</v>
      </c>
      <c r="I188" s="3">
        <v>6210</v>
      </c>
      <c r="J188" s="3">
        <v>1506</v>
      </c>
      <c r="K188" s="3">
        <v>6661</v>
      </c>
      <c r="L188" s="3"/>
      <c r="M188" s="3">
        <v>0</v>
      </c>
      <c r="N188" s="3">
        <v>0</v>
      </c>
      <c r="O188" s="3">
        <v>0</v>
      </c>
      <c r="P188" s="3">
        <v>0</v>
      </c>
      <c r="Q188" s="3"/>
      <c r="R188" s="3">
        <v>499</v>
      </c>
      <c r="S188" s="3">
        <v>1818</v>
      </c>
      <c r="T188" s="3">
        <v>2317</v>
      </c>
    </row>
    <row r="189" spans="1:20">
      <c r="A189" s="22">
        <v>36000</v>
      </c>
      <c r="B189" s="23" t="s">
        <v>170</v>
      </c>
      <c r="C189" s="6">
        <v>5.4344900000000002E-2</v>
      </c>
      <c r="D189" s="6">
        <v>5.37365E-2</v>
      </c>
      <c r="E189" s="3">
        <v>-3284374.88</v>
      </c>
      <c r="F189" s="3">
        <v>-1650781</v>
      </c>
      <c r="G189" s="3"/>
      <c r="H189" s="3">
        <v>2879628</v>
      </c>
      <c r="I189" s="3">
        <v>1285637</v>
      </c>
      <c r="J189" s="3">
        <v>311722</v>
      </c>
      <c r="K189" s="3">
        <v>0</v>
      </c>
      <c r="L189" s="3"/>
      <c r="M189" s="3">
        <v>0</v>
      </c>
      <c r="N189" s="3">
        <v>0</v>
      </c>
      <c r="O189" s="3">
        <v>0</v>
      </c>
      <c r="P189" s="3">
        <v>348368</v>
      </c>
      <c r="Q189" s="3"/>
      <c r="R189" s="3">
        <v>103310</v>
      </c>
      <c r="S189" s="3">
        <v>-118884</v>
      </c>
      <c r="T189" s="3">
        <v>-15574</v>
      </c>
    </row>
    <row r="190" spans="1:20">
      <c r="A190" s="22">
        <v>36001</v>
      </c>
      <c r="B190" s="23" t="s">
        <v>171</v>
      </c>
      <c r="C190" s="6">
        <v>0</v>
      </c>
      <c r="D190" s="6">
        <v>2.5999999999999998E-5</v>
      </c>
      <c r="E190" s="3">
        <v>-1589.12</v>
      </c>
      <c r="F190" s="3">
        <v>0</v>
      </c>
      <c r="G190" s="3"/>
      <c r="H190" s="3">
        <v>0</v>
      </c>
      <c r="I190" s="3">
        <v>0</v>
      </c>
      <c r="J190" s="3">
        <v>0</v>
      </c>
      <c r="K190" s="3">
        <v>2189</v>
      </c>
      <c r="L190" s="3"/>
      <c r="M190" s="3">
        <v>0</v>
      </c>
      <c r="N190" s="3">
        <v>0</v>
      </c>
      <c r="O190" s="3">
        <v>0</v>
      </c>
      <c r="P190" s="3">
        <v>0</v>
      </c>
      <c r="Q190" s="3"/>
      <c r="R190" s="3">
        <v>0</v>
      </c>
      <c r="S190" s="3">
        <v>417</v>
      </c>
      <c r="T190" s="3">
        <v>417</v>
      </c>
    </row>
    <row r="191" spans="1:20">
      <c r="A191" s="22">
        <v>36002</v>
      </c>
      <c r="B191" s="23" t="s">
        <v>172</v>
      </c>
      <c r="C191" s="6">
        <v>0</v>
      </c>
      <c r="D191" s="6">
        <v>0</v>
      </c>
      <c r="E191" s="3">
        <v>0</v>
      </c>
      <c r="F191" s="3">
        <v>0</v>
      </c>
      <c r="G191" s="3"/>
      <c r="H191" s="3">
        <v>0</v>
      </c>
      <c r="I191" s="3">
        <v>0</v>
      </c>
      <c r="J191" s="3">
        <v>0</v>
      </c>
      <c r="K191" s="3">
        <v>4043</v>
      </c>
      <c r="L191" s="3"/>
      <c r="M191" s="3">
        <v>0</v>
      </c>
      <c r="N191" s="3">
        <v>0</v>
      </c>
      <c r="O191" s="3">
        <v>0</v>
      </c>
      <c r="P191" s="3">
        <v>0</v>
      </c>
      <c r="Q191" s="3"/>
      <c r="R191" s="3">
        <v>0</v>
      </c>
      <c r="S191" s="3">
        <v>2021</v>
      </c>
      <c r="T191" s="3">
        <v>2021</v>
      </c>
    </row>
    <row r="192" spans="1:20">
      <c r="A192" s="22">
        <v>36003</v>
      </c>
      <c r="B192" s="23" t="s">
        <v>173</v>
      </c>
      <c r="C192" s="6">
        <v>3.7570000000000002E-4</v>
      </c>
      <c r="D192" s="6">
        <v>3.8870000000000002E-4</v>
      </c>
      <c r="E192" s="3">
        <v>-23757.344000000001</v>
      </c>
      <c r="F192" s="3">
        <v>-11412</v>
      </c>
      <c r="G192" s="3"/>
      <c r="H192" s="3">
        <v>19908</v>
      </c>
      <c r="I192" s="3">
        <v>8888</v>
      </c>
      <c r="J192" s="3">
        <v>2155</v>
      </c>
      <c r="K192" s="3">
        <v>0</v>
      </c>
      <c r="L192" s="3"/>
      <c r="M192" s="3">
        <v>0</v>
      </c>
      <c r="N192" s="3">
        <v>0</v>
      </c>
      <c r="O192" s="3">
        <v>0</v>
      </c>
      <c r="P192" s="3">
        <v>1936</v>
      </c>
      <c r="Q192" s="3"/>
      <c r="R192" s="3">
        <v>714</v>
      </c>
      <c r="S192" s="3">
        <v>-935</v>
      </c>
      <c r="T192" s="3">
        <v>-221</v>
      </c>
    </row>
    <row r="193" spans="1:20">
      <c r="A193" s="22">
        <v>36004</v>
      </c>
      <c r="B193" s="23" t="s">
        <v>358</v>
      </c>
      <c r="C193" s="6">
        <v>2.3440000000000001E-4</v>
      </c>
      <c r="D193" s="6">
        <v>2.2029999999999999E-4</v>
      </c>
      <c r="E193" s="3">
        <v>-13464.735999999999</v>
      </c>
      <c r="F193" s="3">
        <v>-7120</v>
      </c>
      <c r="G193" s="3"/>
      <c r="H193" s="3">
        <v>12420</v>
      </c>
      <c r="I193" s="3">
        <v>5545</v>
      </c>
      <c r="J193" s="3">
        <v>1345</v>
      </c>
      <c r="K193" s="3">
        <v>0</v>
      </c>
      <c r="L193" s="3"/>
      <c r="M193" s="3">
        <v>0</v>
      </c>
      <c r="N193" s="3">
        <v>0</v>
      </c>
      <c r="O193" s="3">
        <v>0</v>
      </c>
      <c r="P193" s="3">
        <v>4468</v>
      </c>
      <c r="Q193" s="3"/>
      <c r="R193" s="3">
        <v>446</v>
      </c>
      <c r="S193" s="3">
        <v>-1528</v>
      </c>
      <c r="T193" s="3">
        <v>-1082</v>
      </c>
    </row>
    <row r="194" spans="1:20">
      <c r="A194" s="22">
        <v>36005</v>
      </c>
      <c r="B194" s="23" t="s">
        <v>174</v>
      </c>
      <c r="C194" s="6">
        <v>4.3953999999999998E-3</v>
      </c>
      <c r="D194" s="6">
        <v>4.4781999999999999E-3</v>
      </c>
      <c r="E194" s="3">
        <v>-273707.58399999997</v>
      </c>
      <c r="F194" s="3">
        <v>-133515</v>
      </c>
      <c r="G194" s="3"/>
      <c r="H194" s="3">
        <v>232903</v>
      </c>
      <c r="I194" s="3">
        <v>103982</v>
      </c>
      <c r="J194" s="3">
        <v>25212</v>
      </c>
      <c r="K194" s="3">
        <v>9741</v>
      </c>
      <c r="L194" s="3"/>
      <c r="M194" s="3">
        <v>0</v>
      </c>
      <c r="N194" s="3">
        <v>0</v>
      </c>
      <c r="O194" s="3">
        <v>0</v>
      </c>
      <c r="P194" s="3">
        <v>0</v>
      </c>
      <c r="Q194" s="3"/>
      <c r="R194" s="3">
        <v>8356</v>
      </c>
      <c r="S194" s="3">
        <v>2185</v>
      </c>
      <c r="T194" s="3">
        <v>10541</v>
      </c>
    </row>
    <row r="195" spans="1:20">
      <c r="A195" s="22">
        <v>36006</v>
      </c>
      <c r="B195" s="23" t="s">
        <v>175</v>
      </c>
      <c r="C195" s="6">
        <v>5.8370000000000004E-4</v>
      </c>
      <c r="D195" s="6">
        <v>4.8999999999999998E-4</v>
      </c>
      <c r="E195" s="3">
        <v>-29948.799999999999</v>
      </c>
      <c r="F195" s="3">
        <v>-17730</v>
      </c>
      <c r="G195" s="3"/>
      <c r="H195" s="3">
        <v>30929</v>
      </c>
      <c r="I195" s="3">
        <v>13809</v>
      </c>
      <c r="J195" s="3">
        <v>3348</v>
      </c>
      <c r="K195" s="3">
        <v>0</v>
      </c>
      <c r="L195" s="3"/>
      <c r="M195" s="3">
        <v>0</v>
      </c>
      <c r="N195" s="3">
        <v>0</v>
      </c>
      <c r="O195" s="3">
        <v>0</v>
      </c>
      <c r="P195" s="3">
        <v>12218</v>
      </c>
      <c r="Q195" s="3"/>
      <c r="R195" s="3">
        <v>1110</v>
      </c>
      <c r="S195" s="3">
        <v>-2937</v>
      </c>
      <c r="T195" s="3">
        <v>-1827</v>
      </c>
    </row>
    <row r="196" spans="1:20">
      <c r="A196" s="22">
        <v>36007</v>
      </c>
      <c r="B196" s="23" t="s">
        <v>176</v>
      </c>
      <c r="C196" s="6">
        <v>1.829E-4</v>
      </c>
      <c r="D196" s="6">
        <v>1.7369999999999999E-4</v>
      </c>
      <c r="E196" s="3">
        <v>-10616.544</v>
      </c>
      <c r="F196" s="3">
        <v>-5556</v>
      </c>
      <c r="G196" s="3"/>
      <c r="H196" s="3">
        <v>9692</v>
      </c>
      <c r="I196" s="3">
        <v>4327</v>
      </c>
      <c r="J196" s="3">
        <v>1049</v>
      </c>
      <c r="K196" s="3">
        <v>0</v>
      </c>
      <c r="L196" s="3"/>
      <c r="M196" s="3">
        <v>0</v>
      </c>
      <c r="N196" s="3">
        <v>0</v>
      </c>
      <c r="O196" s="3">
        <v>0</v>
      </c>
      <c r="P196" s="3">
        <v>2354</v>
      </c>
      <c r="Q196" s="3"/>
      <c r="R196" s="3">
        <v>348</v>
      </c>
      <c r="S196" s="3">
        <v>-779</v>
      </c>
      <c r="T196" s="3">
        <v>-431</v>
      </c>
    </row>
    <row r="197" spans="1:20">
      <c r="A197" s="22">
        <v>36008</v>
      </c>
      <c r="B197" s="23" t="s">
        <v>177</v>
      </c>
      <c r="C197" s="6">
        <v>5.2079999999999997E-4</v>
      </c>
      <c r="D197" s="6">
        <v>5.5199999999999997E-4</v>
      </c>
      <c r="E197" s="3">
        <v>-33738.239999999998</v>
      </c>
      <c r="F197" s="3">
        <v>-15820</v>
      </c>
      <c r="G197" s="3"/>
      <c r="H197" s="3">
        <v>27596</v>
      </c>
      <c r="I197" s="3">
        <v>12321</v>
      </c>
      <c r="J197" s="3">
        <v>2987</v>
      </c>
      <c r="K197" s="3">
        <v>255</v>
      </c>
      <c r="L197" s="3"/>
      <c r="M197" s="3">
        <v>0</v>
      </c>
      <c r="N197" s="3">
        <v>0</v>
      </c>
      <c r="O197" s="3">
        <v>0</v>
      </c>
      <c r="P197" s="3">
        <v>5635</v>
      </c>
      <c r="Q197" s="3"/>
      <c r="R197" s="3">
        <v>990</v>
      </c>
      <c r="S197" s="3">
        <v>-2775</v>
      </c>
      <c r="T197" s="3">
        <v>-1785</v>
      </c>
    </row>
    <row r="198" spans="1:20">
      <c r="A198" s="22">
        <v>36009</v>
      </c>
      <c r="B198" s="23" t="s">
        <v>178</v>
      </c>
      <c r="C198" s="6">
        <v>1.1900000000000001E-4</v>
      </c>
      <c r="D198" s="6">
        <v>1.3090000000000001E-4</v>
      </c>
      <c r="E198" s="3">
        <v>-8000.6080000000011</v>
      </c>
      <c r="F198" s="3">
        <v>-3615</v>
      </c>
      <c r="G198" s="3"/>
      <c r="H198" s="3">
        <v>6306</v>
      </c>
      <c r="I198" s="3">
        <v>2815</v>
      </c>
      <c r="J198" s="3">
        <v>683</v>
      </c>
      <c r="K198" s="3">
        <v>738</v>
      </c>
      <c r="L198" s="3"/>
      <c r="M198" s="3">
        <v>0</v>
      </c>
      <c r="N198" s="3">
        <v>0</v>
      </c>
      <c r="O198" s="3">
        <v>0</v>
      </c>
      <c r="P198" s="3">
        <v>0</v>
      </c>
      <c r="Q198" s="3"/>
      <c r="R198" s="3">
        <v>226</v>
      </c>
      <c r="S198" s="3">
        <v>249</v>
      </c>
      <c r="T198" s="3">
        <v>475</v>
      </c>
    </row>
    <row r="199" spans="1:20">
      <c r="A199" s="22">
        <v>36100</v>
      </c>
      <c r="B199" s="23" t="s">
        <v>179</v>
      </c>
      <c r="C199" s="6">
        <v>6.3670000000000003E-4</v>
      </c>
      <c r="D199" s="6">
        <v>6.5490000000000004E-4</v>
      </c>
      <c r="E199" s="3">
        <v>-40027.488000000005</v>
      </c>
      <c r="F199" s="3">
        <v>-19340</v>
      </c>
      <c r="G199" s="3"/>
      <c r="H199" s="3">
        <v>33737</v>
      </c>
      <c r="I199" s="3">
        <v>15062</v>
      </c>
      <c r="J199" s="3">
        <v>3652</v>
      </c>
      <c r="K199" s="3">
        <v>4166</v>
      </c>
      <c r="L199" s="3"/>
      <c r="M199" s="3">
        <v>0</v>
      </c>
      <c r="N199" s="3">
        <v>0</v>
      </c>
      <c r="O199" s="3">
        <v>0</v>
      </c>
      <c r="P199" s="3">
        <v>0</v>
      </c>
      <c r="Q199" s="3"/>
      <c r="R199" s="3">
        <v>1210</v>
      </c>
      <c r="S199" s="3">
        <v>1346</v>
      </c>
      <c r="T199" s="3">
        <v>2556</v>
      </c>
    </row>
    <row r="200" spans="1:20">
      <c r="A200" s="22">
        <v>36102</v>
      </c>
      <c r="B200" s="23" t="s">
        <v>180</v>
      </c>
      <c r="C200" s="6">
        <v>2.5359999999999998E-4</v>
      </c>
      <c r="D200" s="6">
        <v>2.0039999999999999E-4</v>
      </c>
      <c r="E200" s="3">
        <v>-12248.448</v>
      </c>
      <c r="F200" s="3">
        <v>-7703</v>
      </c>
      <c r="G200" s="3"/>
      <c r="H200" s="3">
        <v>13438</v>
      </c>
      <c r="I200" s="3">
        <v>5999</v>
      </c>
      <c r="J200" s="3">
        <v>1455</v>
      </c>
      <c r="K200" s="3">
        <v>0</v>
      </c>
      <c r="L200" s="3"/>
      <c r="M200" s="3">
        <v>0</v>
      </c>
      <c r="N200" s="3">
        <v>0</v>
      </c>
      <c r="O200" s="3">
        <v>0</v>
      </c>
      <c r="P200" s="3">
        <v>8751</v>
      </c>
      <c r="Q200" s="3"/>
      <c r="R200" s="3">
        <v>482</v>
      </c>
      <c r="S200" s="3">
        <v>-2513</v>
      </c>
      <c r="T200" s="3">
        <v>-2031</v>
      </c>
    </row>
    <row r="201" spans="1:20">
      <c r="A201" s="22">
        <v>36105</v>
      </c>
      <c r="B201" s="23" t="s">
        <v>181</v>
      </c>
      <c r="C201" s="6">
        <v>3.4069999999999999E-4</v>
      </c>
      <c r="D201" s="6">
        <v>3.5750000000000002E-4</v>
      </c>
      <c r="E201" s="3">
        <v>-21850.400000000001</v>
      </c>
      <c r="F201" s="3">
        <v>-10349</v>
      </c>
      <c r="G201" s="3"/>
      <c r="H201" s="3">
        <v>18053</v>
      </c>
      <c r="I201" s="3">
        <v>8060</v>
      </c>
      <c r="J201" s="3">
        <v>1954</v>
      </c>
      <c r="K201" s="3">
        <v>2781</v>
      </c>
      <c r="L201" s="3"/>
      <c r="M201" s="3">
        <v>0</v>
      </c>
      <c r="N201" s="3">
        <v>0</v>
      </c>
      <c r="O201" s="3">
        <v>0</v>
      </c>
      <c r="P201" s="3">
        <v>0</v>
      </c>
      <c r="Q201" s="3"/>
      <c r="R201" s="3">
        <v>648</v>
      </c>
      <c r="S201" s="3">
        <v>771</v>
      </c>
      <c r="T201" s="3">
        <v>1419</v>
      </c>
    </row>
    <row r="202" spans="1:20">
      <c r="A202" s="22">
        <v>36200</v>
      </c>
      <c r="B202" s="23" t="s">
        <v>182</v>
      </c>
      <c r="C202" s="6">
        <v>1.3821E-3</v>
      </c>
      <c r="D202" s="6">
        <v>1.3937000000000001E-3</v>
      </c>
      <c r="E202" s="3">
        <v>-85182.944000000003</v>
      </c>
      <c r="F202" s="3">
        <v>-41983</v>
      </c>
      <c r="G202" s="3"/>
      <c r="H202" s="3">
        <v>73235</v>
      </c>
      <c r="I202" s="3">
        <v>32696</v>
      </c>
      <c r="J202" s="3">
        <v>7928</v>
      </c>
      <c r="K202" s="3">
        <v>3907</v>
      </c>
      <c r="L202" s="3"/>
      <c r="M202" s="3">
        <v>0</v>
      </c>
      <c r="N202" s="3">
        <v>0</v>
      </c>
      <c r="O202" s="3">
        <v>0</v>
      </c>
      <c r="P202" s="3">
        <v>0</v>
      </c>
      <c r="Q202" s="3"/>
      <c r="R202" s="3">
        <v>2627</v>
      </c>
      <c r="S202" s="3">
        <v>1446</v>
      </c>
      <c r="T202" s="3">
        <v>4073</v>
      </c>
    </row>
    <row r="203" spans="1:20">
      <c r="A203" s="22">
        <v>36205</v>
      </c>
      <c r="B203" s="23" t="s">
        <v>183</v>
      </c>
      <c r="C203" s="6">
        <v>2.5789999999999998E-4</v>
      </c>
      <c r="D203" s="6">
        <v>2.5270000000000002E-4</v>
      </c>
      <c r="E203" s="3">
        <v>-15445.024000000001</v>
      </c>
      <c r="F203" s="3">
        <v>-7834</v>
      </c>
      <c r="G203" s="3"/>
      <c r="H203" s="3">
        <v>13666</v>
      </c>
      <c r="I203" s="3">
        <v>6101</v>
      </c>
      <c r="J203" s="3">
        <v>1479</v>
      </c>
      <c r="K203" s="3">
        <v>0</v>
      </c>
      <c r="L203" s="3"/>
      <c r="M203" s="3">
        <v>0</v>
      </c>
      <c r="N203" s="3">
        <v>0</v>
      </c>
      <c r="O203" s="3">
        <v>0</v>
      </c>
      <c r="P203" s="3">
        <v>890</v>
      </c>
      <c r="Q203" s="3"/>
      <c r="R203" s="3">
        <v>490</v>
      </c>
      <c r="S203" s="3">
        <v>-229</v>
      </c>
      <c r="T203" s="3">
        <v>261</v>
      </c>
    </row>
    <row r="204" spans="1:20">
      <c r="A204" s="22">
        <v>36300</v>
      </c>
      <c r="B204" s="23" t="s">
        <v>184</v>
      </c>
      <c r="C204" s="6">
        <v>4.3909999999999999E-3</v>
      </c>
      <c r="D204" s="6">
        <v>4.4821000000000001E-3</v>
      </c>
      <c r="E204" s="3">
        <v>-273945.95199999999</v>
      </c>
      <c r="F204" s="3">
        <v>-133381</v>
      </c>
      <c r="G204" s="3"/>
      <c r="H204" s="3">
        <v>232670</v>
      </c>
      <c r="I204" s="3">
        <v>103878</v>
      </c>
      <c r="J204" s="3">
        <v>25187</v>
      </c>
      <c r="K204" s="3">
        <v>4379</v>
      </c>
      <c r="L204" s="3"/>
      <c r="M204" s="3">
        <v>0</v>
      </c>
      <c r="N204" s="3">
        <v>0</v>
      </c>
      <c r="O204" s="3">
        <v>0</v>
      </c>
      <c r="P204" s="3">
        <v>5357</v>
      </c>
      <c r="Q204" s="3"/>
      <c r="R204" s="3">
        <v>8347</v>
      </c>
      <c r="S204" s="3">
        <v>-1949</v>
      </c>
      <c r="T204" s="3">
        <v>6398</v>
      </c>
    </row>
    <row r="205" spans="1:20">
      <c r="A205" s="22">
        <v>36301</v>
      </c>
      <c r="B205" s="23" t="s">
        <v>185</v>
      </c>
      <c r="C205" s="6">
        <v>7.5500000000000006E-5</v>
      </c>
      <c r="D205" s="6">
        <v>7.2299999999999996E-5</v>
      </c>
      <c r="E205" s="3">
        <v>-4418.9759999999997</v>
      </c>
      <c r="F205" s="3">
        <v>-2293</v>
      </c>
      <c r="G205" s="3"/>
      <c r="H205" s="3">
        <v>4001</v>
      </c>
      <c r="I205" s="3">
        <v>1786</v>
      </c>
      <c r="J205" s="3">
        <v>433</v>
      </c>
      <c r="K205" s="3">
        <v>0</v>
      </c>
      <c r="L205" s="3"/>
      <c r="M205" s="3">
        <v>0</v>
      </c>
      <c r="N205" s="3">
        <v>0</v>
      </c>
      <c r="O205" s="3">
        <v>0</v>
      </c>
      <c r="P205" s="3">
        <v>1286</v>
      </c>
      <c r="Q205" s="3"/>
      <c r="R205" s="3">
        <v>144</v>
      </c>
      <c r="S205" s="3">
        <v>-486</v>
      </c>
      <c r="T205" s="3">
        <v>-342</v>
      </c>
    </row>
    <row r="206" spans="1:20">
      <c r="A206" s="22">
        <v>36302</v>
      </c>
      <c r="B206" s="23" t="s">
        <v>186</v>
      </c>
      <c r="C206" s="6">
        <v>1.143E-4</v>
      </c>
      <c r="D206" s="6">
        <v>1.0679999999999999E-4</v>
      </c>
      <c r="E206" s="3">
        <v>-6527.616</v>
      </c>
      <c r="F206" s="3">
        <v>-3472</v>
      </c>
      <c r="G206" s="3"/>
      <c r="H206" s="3">
        <v>6057</v>
      </c>
      <c r="I206" s="3">
        <v>2704</v>
      </c>
      <c r="J206" s="3">
        <v>656</v>
      </c>
      <c r="K206" s="3">
        <v>0</v>
      </c>
      <c r="L206" s="3"/>
      <c r="M206" s="3">
        <v>0</v>
      </c>
      <c r="N206" s="3">
        <v>0</v>
      </c>
      <c r="O206" s="3">
        <v>0</v>
      </c>
      <c r="P206" s="3">
        <v>1287</v>
      </c>
      <c r="Q206" s="3"/>
      <c r="R206" s="3">
        <v>217</v>
      </c>
      <c r="S206" s="3">
        <v>-343</v>
      </c>
      <c r="T206" s="3">
        <v>-126</v>
      </c>
    </row>
    <row r="207" spans="1:20">
      <c r="A207" s="22">
        <v>36305</v>
      </c>
      <c r="B207" s="23" t="s">
        <v>187</v>
      </c>
      <c r="C207" s="6">
        <v>8.1369999999999999E-4</v>
      </c>
      <c r="D207" s="6">
        <v>8.1789999999999999E-4</v>
      </c>
      <c r="E207" s="3">
        <v>-49990.048000000003</v>
      </c>
      <c r="F207" s="3">
        <v>-24717</v>
      </c>
      <c r="G207" s="3"/>
      <c r="H207" s="3">
        <v>43116</v>
      </c>
      <c r="I207" s="3">
        <v>19250</v>
      </c>
      <c r="J207" s="3">
        <v>4667</v>
      </c>
      <c r="K207" s="3">
        <v>7941</v>
      </c>
      <c r="L207" s="3"/>
      <c r="M207" s="3">
        <v>0</v>
      </c>
      <c r="N207" s="3">
        <v>0</v>
      </c>
      <c r="O207" s="3">
        <v>0</v>
      </c>
      <c r="P207" s="3">
        <v>0</v>
      </c>
      <c r="Q207" s="3"/>
      <c r="R207" s="3">
        <v>1547</v>
      </c>
      <c r="S207" s="3">
        <v>3139</v>
      </c>
      <c r="T207" s="3">
        <v>4686</v>
      </c>
    </row>
    <row r="208" spans="1:20">
      <c r="A208" s="22">
        <v>36310</v>
      </c>
      <c r="B208" s="23" t="s">
        <v>343</v>
      </c>
      <c r="C208" s="6">
        <v>0</v>
      </c>
      <c r="D208" s="6">
        <v>3.4999999999999997E-5</v>
      </c>
      <c r="E208" s="3">
        <v>-2139.1999999999998</v>
      </c>
      <c r="F208" s="3">
        <v>0</v>
      </c>
      <c r="G208" s="3"/>
      <c r="H208" s="3">
        <v>0</v>
      </c>
      <c r="I208" s="3">
        <v>0</v>
      </c>
      <c r="J208" s="3">
        <v>0</v>
      </c>
      <c r="K208" s="3">
        <v>2792</v>
      </c>
      <c r="L208" s="3"/>
      <c r="M208" s="3">
        <v>0</v>
      </c>
      <c r="N208" s="3">
        <v>0</v>
      </c>
      <c r="O208" s="3">
        <v>0</v>
      </c>
      <c r="P208" s="3">
        <v>1227</v>
      </c>
      <c r="Q208" s="3"/>
      <c r="R208" s="3">
        <v>0</v>
      </c>
      <c r="S208" s="3">
        <v>-149</v>
      </c>
      <c r="T208" s="3">
        <v>-149</v>
      </c>
    </row>
    <row r="209" spans="1:20">
      <c r="A209" s="22">
        <v>36400</v>
      </c>
      <c r="B209" s="23" t="s">
        <v>188</v>
      </c>
      <c r="C209" s="6">
        <v>4.7885000000000002E-3</v>
      </c>
      <c r="D209" s="6">
        <v>4.9451E-3</v>
      </c>
      <c r="E209" s="3">
        <v>-302244.51199999999</v>
      </c>
      <c r="F209" s="3">
        <v>-145455</v>
      </c>
      <c r="G209" s="3"/>
      <c r="H209" s="3">
        <v>253733</v>
      </c>
      <c r="I209" s="3">
        <v>113282</v>
      </c>
      <c r="J209" s="3">
        <v>27467</v>
      </c>
      <c r="K209" s="3">
        <v>13601</v>
      </c>
      <c r="L209" s="3"/>
      <c r="M209" s="3">
        <v>0</v>
      </c>
      <c r="N209" s="3">
        <v>0</v>
      </c>
      <c r="O209" s="3">
        <v>0</v>
      </c>
      <c r="P209" s="3">
        <v>344</v>
      </c>
      <c r="Q209" s="3"/>
      <c r="R209" s="3">
        <v>9103</v>
      </c>
      <c r="S209" s="3">
        <v>2095</v>
      </c>
      <c r="T209" s="3">
        <v>11198</v>
      </c>
    </row>
    <row r="210" spans="1:20">
      <c r="A210" s="22">
        <v>36405</v>
      </c>
      <c r="B210" s="23" t="s">
        <v>360</v>
      </c>
      <c r="C210" s="6">
        <v>7.9250000000000002E-4</v>
      </c>
      <c r="D210" s="6">
        <v>8.6149999999999996E-4</v>
      </c>
      <c r="E210" s="3">
        <v>-52654.879999999997</v>
      </c>
      <c r="F210" s="3">
        <v>-24073</v>
      </c>
      <c r="G210" s="3"/>
      <c r="H210" s="3">
        <v>41993</v>
      </c>
      <c r="I210" s="3">
        <v>18748</v>
      </c>
      <c r="J210" s="3">
        <v>4546</v>
      </c>
      <c r="K210" s="3">
        <v>5183</v>
      </c>
      <c r="L210" s="3"/>
      <c r="M210" s="3">
        <v>0</v>
      </c>
      <c r="N210" s="3">
        <v>0</v>
      </c>
      <c r="O210" s="3">
        <v>0</v>
      </c>
      <c r="P210" s="3">
        <v>1789</v>
      </c>
      <c r="Q210" s="3"/>
      <c r="R210" s="3">
        <v>1507</v>
      </c>
      <c r="S210" s="3">
        <v>-31</v>
      </c>
      <c r="T210" s="3">
        <v>1476</v>
      </c>
    </row>
    <row r="211" spans="1:20">
      <c r="A211" s="22">
        <v>36500</v>
      </c>
      <c r="B211" s="23" t="s">
        <v>189</v>
      </c>
      <c r="C211" s="6">
        <v>9.8331000000000009E-3</v>
      </c>
      <c r="D211" s="6">
        <v>9.7397000000000004E-3</v>
      </c>
      <c r="E211" s="3">
        <v>-595290.46400000004</v>
      </c>
      <c r="F211" s="3">
        <v>-298690</v>
      </c>
      <c r="G211" s="3"/>
      <c r="H211" s="3">
        <v>521036</v>
      </c>
      <c r="I211" s="3">
        <v>232622</v>
      </c>
      <c r="J211" s="3">
        <v>56403</v>
      </c>
      <c r="K211" s="3">
        <v>0</v>
      </c>
      <c r="L211" s="3"/>
      <c r="M211" s="3">
        <v>0</v>
      </c>
      <c r="N211" s="3">
        <v>0</v>
      </c>
      <c r="O211" s="3">
        <v>0</v>
      </c>
      <c r="P211" s="3">
        <v>37136</v>
      </c>
      <c r="Q211" s="3"/>
      <c r="R211" s="3">
        <v>18693</v>
      </c>
      <c r="S211" s="3">
        <v>-12648</v>
      </c>
      <c r="T211" s="3">
        <v>6045</v>
      </c>
    </row>
    <row r="212" spans="1:20">
      <c r="A212" s="22">
        <v>36501</v>
      </c>
      <c r="B212" s="23" t="s">
        <v>190</v>
      </c>
      <c r="C212" s="6">
        <v>1.2999999999999999E-4</v>
      </c>
      <c r="D212" s="6">
        <v>1.2860000000000001E-4</v>
      </c>
      <c r="E212" s="3">
        <v>-7860.0320000000002</v>
      </c>
      <c r="F212" s="3">
        <v>-3949</v>
      </c>
      <c r="G212" s="3"/>
      <c r="H212" s="3">
        <v>6888</v>
      </c>
      <c r="I212" s="3">
        <v>3075</v>
      </c>
      <c r="J212" s="3">
        <v>746</v>
      </c>
      <c r="K212" s="3">
        <v>0</v>
      </c>
      <c r="L212" s="3"/>
      <c r="M212" s="3">
        <v>0</v>
      </c>
      <c r="N212" s="3">
        <v>0</v>
      </c>
      <c r="O212" s="3">
        <v>0</v>
      </c>
      <c r="P212" s="3">
        <v>1862</v>
      </c>
      <c r="Q212" s="3"/>
      <c r="R212" s="3">
        <v>247</v>
      </c>
      <c r="S212" s="3">
        <v>-748</v>
      </c>
      <c r="T212" s="3">
        <v>-501</v>
      </c>
    </row>
    <row r="213" spans="1:20">
      <c r="A213" s="22">
        <v>36502</v>
      </c>
      <c r="B213" s="23" t="s">
        <v>191</v>
      </c>
      <c r="C213" s="6">
        <v>4.7200000000000002E-5</v>
      </c>
      <c r="D213" s="6">
        <v>4.49E-5</v>
      </c>
      <c r="E213" s="3">
        <v>-2744.288</v>
      </c>
      <c r="F213" s="3">
        <v>-1434</v>
      </c>
      <c r="G213" s="3"/>
      <c r="H213" s="3">
        <v>2501</v>
      </c>
      <c r="I213" s="3">
        <v>1117</v>
      </c>
      <c r="J213" s="3">
        <v>271</v>
      </c>
      <c r="K213" s="3">
        <v>0</v>
      </c>
      <c r="L213" s="3"/>
      <c r="M213" s="3">
        <v>0</v>
      </c>
      <c r="N213" s="3">
        <v>0</v>
      </c>
      <c r="O213" s="3">
        <v>0</v>
      </c>
      <c r="P213" s="3">
        <v>504</v>
      </c>
      <c r="Q213" s="3"/>
      <c r="R213" s="3">
        <v>90</v>
      </c>
      <c r="S213" s="3">
        <v>-127</v>
      </c>
      <c r="T213" s="3">
        <v>-37</v>
      </c>
    </row>
    <row r="214" spans="1:20">
      <c r="A214" s="22">
        <v>36505</v>
      </c>
      <c r="B214" s="23" t="s">
        <v>192</v>
      </c>
      <c r="C214" s="6">
        <v>1.8748E-3</v>
      </c>
      <c r="D214" s="6">
        <v>1.9540999999999998E-3</v>
      </c>
      <c r="E214" s="3">
        <v>-119434.59199999999</v>
      </c>
      <c r="F214" s="3">
        <v>-56949</v>
      </c>
      <c r="G214" s="3"/>
      <c r="H214" s="3">
        <v>99342</v>
      </c>
      <c r="I214" s="3">
        <v>44352</v>
      </c>
      <c r="J214" s="3">
        <v>10754</v>
      </c>
      <c r="K214" s="3">
        <v>7611</v>
      </c>
      <c r="L214" s="3"/>
      <c r="M214" s="3">
        <v>0</v>
      </c>
      <c r="N214" s="3">
        <v>0</v>
      </c>
      <c r="O214" s="3">
        <v>0</v>
      </c>
      <c r="P214" s="3">
        <v>331</v>
      </c>
      <c r="Q214" s="3"/>
      <c r="R214" s="3">
        <v>3564</v>
      </c>
      <c r="S214" s="3">
        <v>1104</v>
      </c>
      <c r="T214" s="3">
        <v>4668</v>
      </c>
    </row>
    <row r="215" spans="1:20">
      <c r="A215" s="22">
        <v>36600</v>
      </c>
      <c r="B215" s="23" t="s">
        <v>193</v>
      </c>
      <c r="C215" s="6">
        <v>6.715E-4</v>
      </c>
      <c r="D215" s="6">
        <v>6.8749999999999996E-4</v>
      </c>
      <c r="E215" s="3">
        <v>-42020</v>
      </c>
      <c r="F215" s="3">
        <v>-20397</v>
      </c>
      <c r="G215" s="3"/>
      <c r="H215" s="3">
        <v>35581</v>
      </c>
      <c r="I215" s="3">
        <v>15886</v>
      </c>
      <c r="J215" s="3">
        <v>3852</v>
      </c>
      <c r="K215" s="3">
        <v>5166</v>
      </c>
      <c r="L215" s="3"/>
      <c r="M215" s="3">
        <v>0</v>
      </c>
      <c r="N215" s="3">
        <v>0</v>
      </c>
      <c r="O215" s="3">
        <v>0</v>
      </c>
      <c r="P215" s="3">
        <v>0</v>
      </c>
      <c r="Q215" s="3"/>
      <c r="R215" s="3">
        <v>1277</v>
      </c>
      <c r="S215" s="3">
        <v>1814</v>
      </c>
      <c r="T215" s="3">
        <v>3091</v>
      </c>
    </row>
    <row r="216" spans="1:20">
      <c r="A216" s="22">
        <v>36601</v>
      </c>
      <c r="B216" s="23" t="s">
        <v>194</v>
      </c>
      <c r="C216" s="6">
        <v>4.462E-4</v>
      </c>
      <c r="D216" s="6">
        <v>4.2230000000000002E-4</v>
      </c>
      <c r="E216" s="3">
        <v>-25810.976000000002</v>
      </c>
      <c r="F216" s="3">
        <v>-13554</v>
      </c>
      <c r="G216" s="3"/>
      <c r="H216" s="3">
        <v>23643</v>
      </c>
      <c r="I216" s="3">
        <v>10556</v>
      </c>
      <c r="J216" s="3">
        <v>2559</v>
      </c>
      <c r="K216" s="3">
        <v>0</v>
      </c>
      <c r="L216" s="3"/>
      <c r="M216" s="3">
        <v>0</v>
      </c>
      <c r="N216" s="3">
        <v>0</v>
      </c>
      <c r="O216" s="3">
        <v>0</v>
      </c>
      <c r="P216" s="3">
        <v>8302</v>
      </c>
      <c r="Q216" s="3"/>
      <c r="R216" s="3">
        <v>848</v>
      </c>
      <c r="S216" s="3">
        <v>-2775</v>
      </c>
      <c r="T216" s="3">
        <v>-1927</v>
      </c>
    </row>
    <row r="217" spans="1:20">
      <c r="A217" s="22">
        <v>36700</v>
      </c>
      <c r="B217" s="23" t="s">
        <v>195</v>
      </c>
      <c r="C217" s="6">
        <v>8.4732999999999996E-3</v>
      </c>
      <c r="D217" s="6">
        <v>8.1998999999999996E-3</v>
      </c>
      <c r="E217" s="3">
        <v>-501177.88799999998</v>
      </c>
      <c r="F217" s="3">
        <v>-257385</v>
      </c>
      <c r="G217" s="3"/>
      <c r="H217" s="3">
        <v>448983</v>
      </c>
      <c r="I217" s="3">
        <v>200453</v>
      </c>
      <c r="J217" s="3">
        <v>48603</v>
      </c>
      <c r="K217" s="3">
        <v>0</v>
      </c>
      <c r="L217" s="3"/>
      <c r="M217" s="3">
        <v>0</v>
      </c>
      <c r="N217" s="3">
        <v>0</v>
      </c>
      <c r="O217" s="3">
        <v>0</v>
      </c>
      <c r="P217" s="3">
        <v>47679</v>
      </c>
      <c r="Q217" s="3"/>
      <c r="R217" s="3">
        <v>16108</v>
      </c>
      <c r="S217" s="3">
        <v>-12873</v>
      </c>
      <c r="T217" s="3">
        <v>3235</v>
      </c>
    </row>
    <row r="218" spans="1:20">
      <c r="A218" s="22">
        <v>36701</v>
      </c>
      <c r="B218" s="23" t="s">
        <v>196</v>
      </c>
      <c r="C218" s="6">
        <v>3.0300000000000001E-5</v>
      </c>
      <c r="D218" s="6">
        <v>2.9799999999999999E-5</v>
      </c>
      <c r="E218" s="3">
        <v>-1821.376</v>
      </c>
      <c r="F218" s="3">
        <v>-920</v>
      </c>
      <c r="G218" s="3"/>
      <c r="H218" s="3">
        <v>1606</v>
      </c>
      <c r="I218" s="3">
        <v>717</v>
      </c>
      <c r="J218" s="3">
        <v>174</v>
      </c>
      <c r="K218" s="3">
        <v>151</v>
      </c>
      <c r="L218" s="3"/>
      <c r="M218" s="3">
        <v>0</v>
      </c>
      <c r="N218" s="3">
        <v>0</v>
      </c>
      <c r="O218" s="3">
        <v>0</v>
      </c>
      <c r="P218" s="3">
        <v>88</v>
      </c>
      <c r="Q218" s="3"/>
      <c r="R218" s="3">
        <v>58</v>
      </c>
      <c r="S218" s="3">
        <v>61</v>
      </c>
      <c r="T218" s="3">
        <v>119</v>
      </c>
    </row>
    <row r="219" spans="1:20">
      <c r="A219" s="22">
        <v>36705</v>
      </c>
      <c r="B219" s="23" t="s">
        <v>197</v>
      </c>
      <c r="C219" s="6">
        <v>9.9259999999999995E-4</v>
      </c>
      <c r="D219" s="6">
        <v>9.6460000000000003E-4</v>
      </c>
      <c r="E219" s="3">
        <v>-58956.351999999999</v>
      </c>
      <c r="F219" s="3">
        <v>-30151</v>
      </c>
      <c r="G219" s="3"/>
      <c r="H219" s="3">
        <v>52596</v>
      </c>
      <c r="I219" s="3">
        <v>23482</v>
      </c>
      <c r="J219" s="3">
        <v>5694</v>
      </c>
      <c r="K219" s="3">
        <v>0</v>
      </c>
      <c r="L219" s="3"/>
      <c r="M219" s="3">
        <v>0</v>
      </c>
      <c r="N219" s="3">
        <v>0</v>
      </c>
      <c r="O219" s="3">
        <v>0</v>
      </c>
      <c r="P219" s="3">
        <v>3148</v>
      </c>
      <c r="Q219" s="3"/>
      <c r="R219" s="3">
        <v>1887</v>
      </c>
      <c r="S219" s="3">
        <v>-703</v>
      </c>
      <c r="T219" s="3">
        <v>1184</v>
      </c>
    </row>
    <row r="220" spans="1:20">
      <c r="A220" s="22">
        <v>36800</v>
      </c>
      <c r="B220" s="23" t="s">
        <v>198</v>
      </c>
      <c r="C220" s="6">
        <v>3.1359999999999999E-3</v>
      </c>
      <c r="D220" s="6">
        <v>3.0942000000000001E-3</v>
      </c>
      <c r="E220" s="3">
        <v>-189117.50400000002</v>
      </c>
      <c r="F220" s="3">
        <v>-95259</v>
      </c>
      <c r="G220" s="3"/>
      <c r="H220" s="3">
        <v>166170</v>
      </c>
      <c r="I220" s="3">
        <v>74188</v>
      </c>
      <c r="J220" s="3">
        <v>17988</v>
      </c>
      <c r="K220" s="3">
        <v>0</v>
      </c>
      <c r="L220" s="3"/>
      <c r="M220" s="3">
        <v>0</v>
      </c>
      <c r="N220" s="3">
        <v>0</v>
      </c>
      <c r="O220" s="3">
        <v>0</v>
      </c>
      <c r="P220" s="3">
        <v>5780</v>
      </c>
      <c r="Q220" s="3"/>
      <c r="R220" s="3">
        <v>5962</v>
      </c>
      <c r="S220" s="3">
        <v>-1215</v>
      </c>
      <c r="T220" s="3">
        <v>4747</v>
      </c>
    </row>
    <row r="221" spans="1:20">
      <c r="A221" s="22">
        <v>36801</v>
      </c>
      <c r="B221" s="23" t="s">
        <v>199</v>
      </c>
      <c r="C221" s="6">
        <v>0</v>
      </c>
      <c r="D221" s="6">
        <v>0</v>
      </c>
      <c r="E221" s="3">
        <v>0</v>
      </c>
      <c r="F221" s="3">
        <v>0</v>
      </c>
      <c r="G221" s="3"/>
      <c r="H221" s="3">
        <v>0</v>
      </c>
      <c r="I221" s="3">
        <v>0</v>
      </c>
      <c r="J221" s="3">
        <v>0</v>
      </c>
      <c r="K221" s="3">
        <v>0</v>
      </c>
      <c r="L221" s="3"/>
      <c r="M221" s="3">
        <v>0</v>
      </c>
      <c r="N221" s="3">
        <v>0</v>
      </c>
      <c r="O221" s="3">
        <v>0</v>
      </c>
      <c r="P221" s="3">
        <v>0</v>
      </c>
      <c r="Q221" s="3"/>
      <c r="R221" s="3">
        <v>0</v>
      </c>
      <c r="S221" s="3">
        <v>0</v>
      </c>
      <c r="T221" s="3">
        <v>0</v>
      </c>
    </row>
    <row r="222" spans="1:20">
      <c r="A222" s="22">
        <v>36802</v>
      </c>
      <c r="B222" s="23" t="s">
        <v>200</v>
      </c>
      <c r="C222" s="6">
        <v>1.8310000000000001E-4</v>
      </c>
      <c r="D222" s="6">
        <v>1.1340000000000001E-4</v>
      </c>
      <c r="E222" s="3">
        <v>-6931.0080000000007</v>
      </c>
      <c r="F222" s="3">
        <v>-5562</v>
      </c>
      <c r="G222" s="3"/>
      <c r="H222" s="3">
        <v>9702</v>
      </c>
      <c r="I222" s="3">
        <v>4332</v>
      </c>
      <c r="J222" s="3">
        <v>1050</v>
      </c>
      <c r="K222" s="3">
        <v>0</v>
      </c>
      <c r="L222" s="3"/>
      <c r="M222" s="3">
        <v>0</v>
      </c>
      <c r="N222" s="3">
        <v>0</v>
      </c>
      <c r="O222" s="3">
        <v>0</v>
      </c>
      <c r="P222" s="3">
        <v>8066</v>
      </c>
      <c r="Q222" s="3"/>
      <c r="R222" s="3">
        <v>348</v>
      </c>
      <c r="S222" s="3">
        <v>-1959</v>
      </c>
      <c r="T222" s="3">
        <v>-1611</v>
      </c>
    </row>
    <row r="223" spans="1:20">
      <c r="A223" s="22">
        <v>36810</v>
      </c>
      <c r="B223" s="23" t="s">
        <v>361</v>
      </c>
      <c r="C223" s="6">
        <v>5.9176999999999997E-3</v>
      </c>
      <c r="D223" s="6">
        <v>5.8441999999999999E-3</v>
      </c>
      <c r="E223" s="3">
        <v>-357197.50400000002</v>
      </c>
      <c r="F223" s="3">
        <v>-179756</v>
      </c>
      <c r="G223" s="3"/>
      <c r="H223" s="3">
        <v>313567</v>
      </c>
      <c r="I223" s="3">
        <v>139995</v>
      </c>
      <c r="J223" s="3">
        <v>33944</v>
      </c>
      <c r="K223" s="3">
        <v>0</v>
      </c>
      <c r="L223" s="3"/>
      <c r="M223" s="3">
        <v>0</v>
      </c>
      <c r="N223" s="3">
        <v>0</v>
      </c>
      <c r="O223" s="3">
        <v>0</v>
      </c>
      <c r="P223" s="3">
        <v>19474</v>
      </c>
      <c r="Q223" s="3"/>
      <c r="R223" s="3">
        <v>11250</v>
      </c>
      <c r="S223" s="3">
        <v>-5199</v>
      </c>
      <c r="T223" s="3">
        <v>6051</v>
      </c>
    </row>
    <row r="224" spans="1:20">
      <c r="A224" s="22">
        <v>36900</v>
      </c>
      <c r="B224" s="23" t="s">
        <v>201</v>
      </c>
      <c r="C224" s="6">
        <v>5.6389999999999999E-4</v>
      </c>
      <c r="D224" s="6">
        <v>5.7249999999999998E-4</v>
      </c>
      <c r="E224" s="3">
        <v>-34991.199999999997</v>
      </c>
      <c r="F224" s="3">
        <v>-17129</v>
      </c>
      <c r="G224" s="3"/>
      <c r="H224" s="3">
        <v>29880</v>
      </c>
      <c r="I224" s="3">
        <v>13340</v>
      </c>
      <c r="J224" s="3">
        <v>3235</v>
      </c>
      <c r="K224" s="3">
        <v>1043</v>
      </c>
      <c r="L224" s="3"/>
      <c r="M224" s="3">
        <v>0</v>
      </c>
      <c r="N224" s="3">
        <v>0</v>
      </c>
      <c r="O224" s="3">
        <v>0</v>
      </c>
      <c r="P224" s="3">
        <v>0</v>
      </c>
      <c r="Q224" s="3"/>
      <c r="R224" s="3">
        <v>1072</v>
      </c>
      <c r="S224" s="3">
        <v>260</v>
      </c>
      <c r="T224" s="3">
        <v>1332</v>
      </c>
    </row>
    <row r="225" spans="1:20">
      <c r="A225" s="22">
        <v>36901</v>
      </c>
      <c r="B225" s="23" t="s">
        <v>202</v>
      </c>
      <c r="C225" s="6">
        <v>2.0900000000000001E-4</v>
      </c>
      <c r="D225" s="6">
        <v>1.94E-4</v>
      </c>
      <c r="E225" s="3">
        <v>-11857.28</v>
      </c>
      <c r="F225" s="3">
        <v>-6349</v>
      </c>
      <c r="G225" s="3"/>
      <c r="H225" s="3">
        <v>11074</v>
      </c>
      <c r="I225" s="3">
        <v>4944</v>
      </c>
      <c r="J225" s="3">
        <v>1199</v>
      </c>
      <c r="K225" s="3">
        <v>0</v>
      </c>
      <c r="L225" s="3"/>
      <c r="M225" s="3">
        <v>0</v>
      </c>
      <c r="N225" s="3">
        <v>0</v>
      </c>
      <c r="O225" s="3">
        <v>0</v>
      </c>
      <c r="P225" s="3">
        <v>1321</v>
      </c>
      <c r="Q225" s="3"/>
      <c r="R225" s="3">
        <v>397</v>
      </c>
      <c r="S225" s="3">
        <v>-228</v>
      </c>
      <c r="T225" s="3">
        <v>169</v>
      </c>
    </row>
    <row r="226" spans="1:20">
      <c r="A226" s="22">
        <v>36905</v>
      </c>
      <c r="B226" s="23" t="s">
        <v>203</v>
      </c>
      <c r="C226" s="6">
        <v>1.9900000000000001E-4</v>
      </c>
      <c r="D226" s="6">
        <v>1.9149999999999999E-4</v>
      </c>
      <c r="E226" s="3">
        <v>-11704.48</v>
      </c>
      <c r="F226" s="3">
        <v>-6045</v>
      </c>
      <c r="G226" s="3"/>
      <c r="H226" s="3">
        <v>10545</v>
      </c>
      <c r="I226" s="3">
        <v>4708</v>
      </c>
      <c r="J226" s="3">
        <v>1141</v>
      </c>
      <c r="K226" s="3">
        <v>512</v>
      </c>
      <c r="L226" s="3"/>
      <c r="M226" s="3">
        <v>0</v>
      </c>
      <c r="N226" s="3">
        <v>0</v>
      </c>
      <c r="O226" s="3">
        <v>0</v>
      </c>
      <c r="P226" s="3">
        <v>103</v>
      </c>
      <c r="Q226" s="3"/>
      <c r="R226" s="3">
        <v>378</v>
      </c>
      <c r="S226" s="3">
        <v>239</v>
      </c>
      <c r="T226" s="3">
        <v>617</v>
      </c>
    </row>
    <row r="227" spans="1:20">
      <c r="A227" s="22">
        <v>37000</v>
      </c>
      <c r="B227" s="23" t="s">
        <v>204</v>
      </c>
      <c r="C227" s="6">
        <v>1.9405E-3</v>
      </c>
      <c r="D227" s="6">
        <v>1.9151999999999999E-3</v>
      </c>
      <c r="E227" s="3">
        <v>-117057.02399999999</v>
      </c>
      <c r="F227" s="3">
        <v>-58945</v>
      </c>
      <c r="G227" s="3"/>
      <c r="H227" s="3">
        <v>102823</v>
      </c>
      <c r="I227" s="3">
        <v>45906</v>
      </c>
      <c r="J227" s="3">
        <v>11131</v>
      </c>
      <c r="K227" s="3">
        <v>2655</v>
      </c>
      <c r="L227" s="3"/>
      <c r="M227" s="3">
        <v>0</v>
      </c>
      <c r="N227" s="3">
        <v>0</v>
      </c>
      <c r="O227" s="3">
        <v>0</v>
      </c>
      <c r="P227" s="3">
        <v>3628</v>
      </c>
      <c r="Q227" s="3"/>
      <c r="R227" s="3">
        <v>3689</v>
      </c>
      <c r="S227" s="3">
        <v>722</v>
      </c>
      <c r="T227" s="3">
        <v>4411</v>
      </c>
    </row>
    <row r="228" spans="1:20">
      <c r="A228" s="22">
        <v>37001</v>
      </c>
      <c r="B228" s="23" t="s">
        <v>334</v>
      </c>
      <c r="C228" s="6">
        <v>1.005E-4</v>
      </c>
      <c r="D228" s="6">
        <v>7.9599999999999997E-5</v>
      </c>
      <c r="E228" s="3">
        <v>-4865.152</v>
      </c>
      <c r="F228" s="3">
        <v>-3053</v>
      </c>
      <c r="G228" s="3"/>
      <c r="H228" s="3">
        <v>5325</v>
      </c>
      <c r="I228" s="3">
        <v>2378</v>
      </c>
      <c r="J228" s="3">
        <v>576</v>
      </c>
      <c r="K228" s="3">
        <v>0</v>
      </c>
      <c r="L228" s="3"/>
      <c r="M228" s="3">
        <v>0</v>
      </c>
      <c r="N228" s="3">
        <v>0</v>
      </c>
      <c r="O228" s="3">
        <v>0</v>
      </c>
      <c r="P228" s="3">
        <v>3622</v>
      </c>
      <c r="Q228" s="3"/>
      <c r="R228" s="3">
        <v>191</v>
      </c>
      <c r="S228" s="3">
        <v>-1166</v>
      </c>
      <c r="T228" s="3">
        <v>-975</v>
      </c>
    </row>
    <row r="229" spans="1:20">
      <c r="A229" s="22">
        <v>37005</v>
      </c>
      <c r="B229" s="23" t="s">
        <v>205</v>
      </c>
      <c r="C229" s="6">
        <v>4.4690000000000002E-4</v>
      </c>
      <c r="D229" s="6">
        <v>4.572E-4</v>
      </c>
      <c r="E229" s="3">
        <v>-27944.063999999998</v>
      </c>
      <c r="F229" s="3">
        <v>-13575</v>
      </c>
      <c r="G229" s="3"/>
      <c r="H229" s="3">
        <v>23680</v>
      </c>
      <c r="I229" s="3">
        <v>10572</v>
      </c>
      <c r="J229" s="3">
        <v>2563</v>
      </c>
      <c r="K229" s="3">
        <v>4664</v>
      </c>
      <c r="L229" s="3"/>
      <c r="M229" s="3">
        <v>0</v>
      </c>
      <c r="N229" s="3">
        <v>0</v>
      </c>
      <c r="O229" s="3">
        <v>0</v>
      </c>
      <c r="P229" s="3">
        <v>0</v>
      </c>
      <c r="Q229" s="3"/>
      <c r="R229" s="3">
        <v>850</v>
      </c>
      <c r="S229" s="3">
        <v>1579</v>
      </c>
      <c r="T229" s="3">
        <v>2429</v>
      </c>
    </row>
    <row r="230" spans="1:20">
      <c r="A230" s="22">
        <v>37100</v>
      </c>
      <c r="B230" s="23" t="s">
        <v>206</v>
      </c>
      <c r="C230" s="6">
        <v>2.9229E-3</v>
      </c>
      <c r="D230" s="6">
        <v>2.9053E-3</v>
      </c>
      <c r="E230" s="3">
        <v>-177571.93599999999</v>
      </c>
      <c r="F230" s="3">
        <v>-88786</v>
      </c>
      <c r="G230" s="3"/>
      <c r="H230" s="3">
        <v>154879</v>
      </c>
      <c r="I230" s="3">
        <v>69147</v>
      </c>
      <c r="J230" s="3">
        <v>16766</v>
      </c>
      <c r="K230" s="3">
        <v>0</v>
      </c>
      <c r="L230" s="3"/>
      <c r="M230" s="3">
        <v>0</v>
      </c>
      <c r="N230" s="3">
        <v>0</v>
      </c>
      <c r="O230" s="3">
        <v>0</v>
      </c>
      <c r="P230" s="3">
        <v>13544</v>
      </c>
      <c r="Q230" s="3"/>
      <c r="R230" s="3">
        <v>5556</v>
      </c>
      <c r="S230" s="3">
        <v>-4826</v>
      </c>
      <c r="T230" s="3">
        <v>730</v>
      </c>
    </row>
    <row r="231" spans="1:20">
      <c r="A231" s="22">
        <v>37200</v>
      </c>
      <c r="B231" s="23" t="s">
        <v>207</v>
      </c>
      <c r="C231" s="6">
        <v>6.0820000000000004E-4</v>
      </c>
      <c r="D231" s="6">
        <v>6.4570000000000003E-4</v>
      </c>
      <c r="E231" s="3">
        <v>-39465.184000000001</v>
      </c>
      <c r="F231" s="3">
        <v>-18475</v>
      </c>
      <c r="G231" s="3"/>
      <c r="H231" s="3">
        <v>32227</v>
      </c>
      <c r="I231" s="3">
        <v>14388</v>
      </c>
      <c r="J231" s="3">
        <v>3489</v>
      </c>
      <c r="K231" s="3">
        <v>2867</v>
      </c>
      <c r="L231" s="3"/>
      <c r="M231" s="3">
        <v>0</v>
      </c>
      <c r="N231" s="3">
        <v>0</v>
      </c>
      <c r="O231" s="3">
        <v>0</v>
      </c>
      <c r="P231" s="3">
        <v>809</v>
      </c>
      <c r="Q231" s="3"/>
      <c r="R231" s="3">
        <v>1156</v>
      </c>
      <c r="S231" s="3">
        <v>73</v>
      </c>
      <c r="T231" s="3">
        <v>1229</v>
      </c>
    </row>
    <row r="232" spans="1:20">
      <c r="A232" s="22">
        <v>37300</v>
      </c>
      <c r="B232" s="23" t="s">
        <v>208</v>
      </c>
      <c r="C232" s="6">
        <v>1.7343E-3</v>
      </c>
      <c r="D232" s="6">
        <v>1.7251E-3</v>
      </c>
      <c r="E232" s="3">
        <v>-105438.11200000001</v>
      </c>
      <c r="F232" s="3">
        <v>-52681</v>
      </c>
      <c r="G232" s="3"/>
      <c r="H232" s="3">
        <v>91897</v>
      </c>
      <c r="I232" s="3">
        <v>41028</v>
      </c>
      <c r="J232" s="3">
        <v>9948</v>
      </c>
      <c r="K232" s="3">
        <v>0</v>
      </c>
      <c r="L232" s="3"/>
      <c r="M232" s="3">
        <v>0</v>
      </c>
      <c r="N232" s="3">
        <v>0</v>
      </c>
      <c r="O232" s="3">
        <v>0</v>
      </c>
      <c r="P232" s="3">
        <v>7905</v>
      </c>
      <c r="Q232" s="3"/>
      <c r="R232" s="3">
        <v>3297</v>
      </c>
      <c r="S232" s="3">
        <v>-2836</v>
      </c>
      <c r="T232" s="3">
        <v>461</v>
      </c>
    </row>
    <row r="233" spans="1:20">
      <c r="A233" s="22">
        <v>37301</v>
      </c>
      <c r="B233" s="23" t="s">
        <v>209</v>
      </c>
      <c r="C233" s="6">
        <v>1.8799999999999999E-4</v>
      </c>
      <c r="D233" s="6">
        <v>1.8780000000000001E-4</v>
      </c>
      <c r="E233" s="3">
        <v>-11478.336000000001</v>
      </c>
      <c r="F233" s="3">
        <v>-5711</v>
      </c>
      <c r="G233" s="3"/>
      <c r="H233" s="3">
        <v>9962</v>
      </c>
      <c r="I233" s="3">
        <v>4448</v>
      </c>
      <c r="J233" s="3">
        <v>1078</v>
      </c>
      <c r="K233" s="3">
        <v>0</v>
      </c>
      <c r="L233" s="3"/>
      <c r="M233" s="3">
        <v>0</v>
      </c>
      <c r="N233" s="3">
        <v>0</v>
      </c>
      <c r="O233" s="3">
        <v>0</v>
      </c>
      <c r="P233" s="3">
        <v>932</v>
      </c>
      <c r="Q233" s="3"/>
      <c r="R233" s="3">
        <v>357</v>
      </c>
      <c r="S233" s="3">
        <v>-409</v>
      </c>
      <c r="T233" s="3">
        <v>-52</v>
      </c>
    </row>
    <row r="234" spans="1:20">
      <c r="A234" s="22">
        <v>37305</v>
      </c>
      <c r="B234" s="23" t="s">
        <v>210</v>
      </c>
      <c r="C234" s="6">
        <v>4.036E-4</v>
      </c>
      <c r="D234" s="6">
        <v>4.4040000000000003E-4</v>
      </c>
      <c r="E234" s="3">
        <v>-26917.248000000003</v>
      </c>
      <c r="F234" s="3">
        <v>-12260</v>
      </c>
      <c r="G234" s="3"/>
      <c r="H234" s="3">
        <v>21386</v>
      </c>
      <c r="I234" s="3">
        <v>9548</v>
      </c>
      <c r="J234" s="3">
        <v>2315</v>
      </c>
      <c r="K234" s="3">
        <v>9839</v>
      </c>
      <c r="L234" s="3"/>
      <c r="M234" s="3">
        <v>0</v>
      </c>
      <c r="N234" s="3">
        <v>0</v>
      </c>
      <c r="O234" s="3">
        <v>0</v>
      </c>
      <c r="P234" s="3">
        <v>0</v>
      </c>
      <c r="Q234" s="3"/>
      <c r="R234" s="3">
        <v>767</v>
      </c>
      <c r="S234" s="3">
        <v>3283</v>
      </c>
      <c r="T234" s="3">
        <v>4050</v>
      </c>
    </row>
    <row r="235" spans="1:20">
      <c r="A235" s="22">
        <v>37400</v>
      </c>
      <c r="B235" s="23" t="s">
        <v>211</v>
      </c>
      <c r="C235" s="6">
        <v>8.0984000000000004E-3</v>
      </c>
      <c r="D235" s="6">
        <v>8.0526999999999994E-3</v>
      </c>
      <c r="E235" s="3">
        <v>-492181.02399999998</v>
      </c>
      <c r="F235" s="3">
        <v>-245997</v>
      </c>
      <c r="G235" s="3"/>
      <c r="H235" s="3">
        <v>429118</v>
      </c>
      <c r="I235" s="3">
        <v>191584</v>
      </c>
      <c r="J235" s="3">
        <v>46452</v>
      </c>
      <c r="K235" s="3">
        <v>0</v>
      </c>
      <c r="L235" s="3"/>
      <c r="M235" s="3">
        <v>0</v>
      </c>
      <c r="N235" s="3">
        <v>0</v>
      </c>
      <c r="O235" s="3">
        <v>0</v>
      </c>
      <c r="P235" s="3">
        <v>32554</v>
      </c>
      <c r="Q235" s="3"/>
      <c r="R235" s="3">
        <v>15395</v>
      </c>
      <c r="S235" s="3">
        <v>-10167</v>
      </c>
      <c r="T235" s="3">
        <v>5228</v>
      </c>
    </row>
    <row r="236" spans="1:20">
      <c r="A236" s="22">
        <v>37405</v>
      </c>
      <c r="B236" s="23" t="s">
        <v>212</v>
      </c>
      <c r="C236" s="6">
        <v>1.7864999999999999E-3</v>
      </c>
      <c r="D236" s="6">
        <v>1.864E-3</v>
      </c>
      <c r="E236" s="3">
        <v>-113927.67999999999</v>
      </c>
      <c r="F236" s="3">
        <v>-54267</v>
      </c>
      <c r="G236" s="3"/>
      <c r="H236" s="3">
        <v>94663</v>
      </c>
      <c r="I236" s="3">
        <v>42263</v>
      </c>
      <c r="J236" s="3">
        <v>10247</v>
      </c>
      <c r="K236" s="3">
        <v>5434</v>
      </c>
      <c r="L236" s="3"/>
      <c r="M236" s="3">
        <v>0</v>
      </c>
      <c r="N236" s="3">
        <v>0</v>
      </c>
      <c r="O236" s="3">
        <v>0</v>
      </c>
      <c r="P236" s="3">
        <v>2662</v>
      </c>
      <c r="Q236" s="3"/>
      <c r="R236" s="3">
        <v>3396</v>
      </c>
      <c r="S236" s="3">
        <v>-425</v>
      </c>
      <c r="T236" s="3">
        <v>2971</v>
      </c>
    </row>
    <row r="237" spans="1:20">
      <c r="A237" s="22">
        <v>37500</v>
      </c>
      <c r="B237" s="23" t="s">
        <v>213</v>
      </c>
      <c r="C237" s="6">
        <v>8.7909999999999996E-4</v>
      </c>
      <c r="D237" s="6">
        <v>8.9360000000000004E-4</v>
      </c>
      <c r="E237" s="3">
        <v>-54616.832000000002</v>
      </c>
      <c r="F237" s="3">
        <v>-26704</v>
      </c>
      <c r="G237" s="3"/>
      <c r="H237" s="3">
        <v>46582</v>
      </c>
      <c r="I237" s="3">
        <v>20797</v>
      </c>
      <c r="J237" s="3">
        <v>5043</v>
      </c>
      <c r="K237" s="3">
        <v>2526</v>
      </c>
      <c r="L237" s="3"/>
      <c r="M237" s="3">
        <v>0</v>
      </c>
      <c r="N237" s="3">
        <v>0</v>
      </c>
      <c r="O237" s="3">
        <v>0</v>
      </c>
      <c r="P237" s="3">
        <v>0</v>
      </c>
      <c r="Q237" s="3"/>
      <c r="R237" s="3">
        <v>1671</v>
      </c>
      <c r="S237" s="3">
        <v>668</v>
      </c>
      <c r="T237" s="3">
        <v>2339</v>
      </c>
    </row>
    <row r="238" spans="1:20">
      <c r="A238" s="22">
        <v>37600</v>
      </c>
      <c r="B238" s="23" t="s">
        <v>214</v>
      </c>
      <c r="C238" s="6">
        <v>5.4774999999999997E-3</v>
      </c>
      <c r="D238" s="6">
        <v>5.6343000000000001E-3</v>
      </c>
      <c r="E238" s="3">
        <v>-344368.41600000003</v>
      </c>
      <c r="F238" s="3">
        <v>-166385</v>
      </c>
      <c r="G238" s="3"/>
      <c r="H238" s="3">
        <v>290242</v>
      </c>
      <c r="I238" s="3">
        <v>129581</v>
      </c>
      <c r="J238" s="3">
        <v>31419</v>
      </c>
      <c r="K238" s="3">
        <v>6874</v>
      </c>
      <c r="L238" s="3"/>
      <c r="M238" s="3">
        <v>0</v>
      </c>
      <c r="N238" s="3">
        <v>0</v>
      </c>
      <c r="O238" s="3">
        <v>0</v>
      </c>
      <c r="P238" s="3">
        <v>5357</v>
      </c>
      <c r="Q238" s="3"/>
      <c r="R238" s="3">
        <v>10413</v>
      </c>
      <c r="S238" s="3">
        <v>-1533</v>
      </c>
      <c r="T238" s="3">
        <v>8880</v>
      </c>
    </row>
    <row r="239" spans="1:20">
      <c r="A239" s="22">
        <v>37601</v>
      </c>
      <c r="B239" s="23" t="s">
        <v>215</v>
      </c>
      <c r="C239" s="6">
        <v>2.7910000000000001E-4</v>
      </c>
      <c r="D239" s="6">
        <v>2.3470000000000001E-4</v>
      </c>
      <c r="E239" s="3">
        <v>-14344.864000000001</v>
      </c>
      <c r="F239" s="3">
        <v>-8478</v>
      </c>
      <c r="G239" s="3"/>
      <c r="H239" s="3">
        <v>14789</v>
      </c>
      <c r="I239" s="3">
        <v>6603</v>
      </c>
      <c r="J239" s="3">
        <v>1601</v>
      </c>
      <c r="K239" s="3">
        <v>0</v>
      </c>
      <c r="L239" s="3"/>
      <c r="M239" s="3">
        <v>0</v>
      </c>
      <c r="N239" s="3">
        <v>0</v>
      </c>
      <c r="O239" s="3">
        <v>0</v>
      </c>
      <c r="P239" s="3">
        <v>7734</v>
      </c>
      <c r="Q239" s="3"/>
      <c r="R239" s="3">
        <v>531</v>
      </c>
      <c r="S239" s="3">
        <v>-2262</v>
      </c>
      <c r="T239" s="3">
        <v>-1731</v>
      </c>
    </row>
    <row r="240" spans="1:20">
      <c r="A240" s="22">
        <v>37605</v>
      </c>
      <c r="B240" s="23" t="s">
        <v>216</v>
      </c>
      <c r="C240" s="6">
        <v>6.8059999999999996E-4</v>
      </c>
      <c r="D240" s="6">
        <v>6.9490000000000003E-4</v>
      </c>
      <c r="E240" s="3">
        <v>-42472.288</v>
      </c>
      <c r="F240" s="3">
        <v>-20674</v>
      </c>
      <c r="G240" s="3"/>
      <c r="H240" s="3">
        <v>36064</v>
      </c>
      <c r="I240" s="3">
        <v>16101</v>
      </c>
      <c r="J240" s="3">
        <v>3904</v>
      </c>
      <c r="K240" s="3">
        <v>702</v>
      </c>
      <c r="L240" s="3"/>
      <c r="M240" s="3">
        <v>0</v>
      </c>
      <c r="N240" s="3">
        <v>0</v>
      </c>
      <c r="O240" s="3">
        <v>0</v>
      </c>
      <c r="P240" s="3">
        <v>1195</v>
      </c>
      <c r="Q240" s="3"/>
      <c r="R240" s="3">
        <v>1294</v>
      </c>
      <c r="S240" s="3">
        <v>-481</v>
      </c>
      <c r="T240" s="3">
        <v>813</v>
      </c>
    </row>
    <row r="241" spans="1:20">
      <c r="A241" s="22">
        <v>37610</v>
      </c>
      <c r="B241" s="23" t="s">
        <v>217</v>
      </c>
      <c r="C241" s="6">
        <v>1.6825E-3</v>
      </c>
      <c r="D241" s="6">
        <v>1.7455999999999999E-3</v>
      </c>
      <c r="E241" s="3">
        <v>-106691.072</v>
      </c>
      <c r="F241" s="3">
        <v>-51108</v>
      </c>
      <c r="G241" s="3"/>
      <c r="H241" s="3">
        <v>89152</v>
      </c>
      <c r="I241" s="3">
        <v>39803</v>
      </c>
      <c r="J241" s="3">
        <v>9651</v>
      </c>
      <c r="K241" s="3">
        <v>2220</v>
      </c>
      <c r="L241" s="3"/>
      <c r="M241" s="3">
        <v>0</v>
      </c>
      <c r="N241" s="3">
        <v>0</v>
      </c>
      <c r="O241" s="3">
        <v>0</v>
      </c>
      <c r="P241" s="3">
        <v>5499</v>
      </c>
      <c r="Q241" s="3"/>
      <c r="R241" s="3">
        <v>3198</v>
      </c>
      <c r="S241" s="3">
        <v>-2379</v>
      </c>
      <c r="T241" s="3">
        <v>819</v>
      </c>
    </row>
    <row r="242" spans="1:20">
      <c r="A242" s="22">
        <v>37700</v>
      </c>
      <c r="B242" s="23" t="s">
        <v>218</v>
      </c>
      <c r="C242" s="6">
        <v>2.3305000000000001E-3</v>
      </c>
      <c r="D242" s="6">
        <v>2.3754000000000002E-3</v>
      </c>
      <c r="E242" s="3">
        <v>-145184.448</v>
      </c>
      <c r="F242" s="3">
        <v>-70791</v>
      </c>
      <c r="G242" s="3"/>
      <c r="H242" s="3">
        <v>123489</v>
      </c>
      <c r="I242" s="3">
        <v>55133</v>
      </c>
      <c r="J242" s="3">
        <v>13368</v>
      </c>
      <c r="K242" s="3">
        <v>3840</v>
      </c>
      <c r="L242" s="3"/>
      <c r="M242" s="3">
        <v>0</v>
      </c>
      <c r="N242" s="3">
        <v>0</v>
      </c>
      <c r="O242" s="3">
        <v>0</v>
      </c>
      <c r="P242" s="3">
        <v>0</v>
      </c>
      <c r="Q242" s="3"/>
      <c r="R242" s="3">
        <v>4430</v>
      </c>
      <c r="S242" s="3">
        <v>1111</v>
      </c>
      <c r="T242" s="3">
        <v>5541</v>
      </c>
    </row>
    <row r="243" spans="1:20">
      <c r="A243" s="22">
        <v>37705</v>
      </c>
      <c r="B243" s="23" t="s">
        <v>219</v>
      </c>
      <c r="C243" s="6">
        <v>7.2389999999999998E-4</v>
      </c>
      <c r="D243" s="6">
        <v>7.0790000000000002E-4</v>
      </c>
      <c r="E243" s="3">
        <v>-43266.847999999998</v>
      </c>
      <c r="F243" s="3">
        <v>-21989</v>
      </c>
      <c r="G243" s="3"/>
      <c r="H243" s="3">
        <v>38358</v>
      </c>
      <c r="I243" s="3">
        <v>17125</v>
      </c>
      <c r="J243" s="3">
        <v>4152</v>
      </c>
      <c r="K243" s="3">
        <v>618</v>
      </c>
      <c r="L243" s="3"/>
      <c r="M243" s="3">
        <v>0</v>
      </c>
      <c r="N243" s="3">
        <v>0</v>
      </c>
      <c r="O243" s="3">
        <v>0</v>
      </c>
      <c r="P243" s="3">
        <v>1252</v>
      </c>
      <c r="Q243" s="3"/>
      <c r="R243" s="3">
        <v>1376</v>
      </c>
      <c r="S243" s="3">
        <v>100</v>
      </c>
      <c r="T243" s="3">
        <v>1476</v>
      </c>
    </row>
    <row r="244" spans="1:20">
      <c r="A244" s="22">
        <v>37800</v>
      </c>
      <c r="B244" s="23" t="s">
        <v>220</v>
      </c>
      <c r="C244" s="6">
        <v>7.3794999999999998E-3</v>
      </c>
      <c r="D244" s="6">
        <v>7.3393E-3</v>
      </c>
      <c r="E244" s="3">
        <v>-448578.016</v>
      </c>
      <c r="F244" s="3">
        <v>-224160</v>
      </c>
      <c r="G244" s="3"/>
      <c r="H244" s="3">
        <v>391025</v>
      </c>
      <c r="I244" s="3">
        <v>174577</v>
      </c>
      <c r="J244" s="3">
        <v>42329</v>
      </c>
      <c r="K244" s="3">
        <v>0</v>
      </c>
      <c r="L244" s="3"/>
      <c r="M244" s="3">
        <v>0</v>
      </c>
      <c r="N244" s="3">
        <v>0</v>
      </c>
      <c r="O244" s="3">
        <v>0</v>
      </c>
      <c r="P244" s="3">
        <v>3976</v>
      </c>
      <c r="Q244" s="3"/>
      <c r="R244" s="3">
        <v>14028</v>
      </c>
      <c r="S244" s="3">
        <v>-691</v>
      </c>
      <c r="T244" s="3">
        <v>13337</v>
      </c>
    </row>
    <row r="245" spans="1:20">
      <c r="A245" s="22">
        <v>37801</v>
      </c>
      <c r="B245" s="23" t="s">
        <v>221</v>
      </c>
      <c r="C245" s="6">
        <v>5.9200000000000002E-5</v>
      </c>
      <c r="D245" s="6">
        <v>5.6400000000000002E-5</v>
      </c>
      <c r="E245" s="3">
        <v>-3447.1680000000001</v>
      </c>
      <c r="F245" s="3">
        <v>-1798</v>
      </c>
      <c r="G245" s="3"/>
      <c r="H245" s="3">
        <v>3137</v>
      </c>
      <c r="I245" s="3">
        <v>1400</v>
      </c>
      <c r="J245" s="3">
        <v>340</v>
      </c>
      <c r="K245" s="3">
        <v>0</v>
      </c>
      <c r="L245" s="3"/>
      <c r="M245" s="3">
        <v>0</v>
      </c>
      <c r="N245" s="3">
        <v>0</v>
      </c>
      <c r="O245" s="3">
        <v>0</v>
      </c>
      <c r="P245" s="3">
        <v>1109</v>
      </c>
      <c r="Q245" s="3"/>
      <c r="R245" s="3">
        <v>113</v>
      </c>
      <c r="S245" s="3">
        <v>-391</v>
      </c>
      <c r="T245" s="3">
        <v>-278</v>
      </c>
    </row>
    <row r="246" spans="1:20">
      <c r="A246" s="22">
        <v>37805</v>
      </c>
      <c r="B246" s="23" t="s">
        <v>222</v>
      </c>
      <c r="C246" s="6">
        <v>5.2300000000000003E-4</v>
      </c>
      <c r="D246" s="6">
        <v>5.4929999999999996E-4</v>
      </c>
      <c r="E246" s="3">
        <v>-33573.216</v>
      </c>
      <c r="F246" s="3">
        <v>-15887</v>
      </c>
      <c r="G246" s="3"/>
      <c r="H246" s="3">
        <v>27713</v>
      </c>
      <c r="I246" s="3">
        <v>12373</v>
      </c>
      <c r="J246" s="3">
        <v>3000</v>
      </c>
      <c r="K246" s="3">
        <v>5626</v>
      </c>
      <c r="L246" s="3"/>
      <c r="M246" s="3">
        <v>0</v>
      </c>
      <c r="N246" s="3">
        <v>0</v>
      </c>
      <c r="O246" s="3">
        <v>0</v>
      </c>
      <c r="P246" s="3">
        <v>0</v>
      </c>
      <c r="Q246" s="3"/>
      <c r="R246" s="3">
        <v>994</v>
      </c>
      <c r="S246" s="3">
        <v>1818</v>
      </c>
      <c r="T246" s="3">
        <v>2812</v>
      </c>
    </row>
    <row r="247" spans="1:20">
      <c r="A247" s="22">
        <v>37900</v>
      </c>
      <c r="B247" s="23" t="s">
        <v>223</v>
      </c>
      <c r="C247" s="6">
        <v>3.7314000000000002E-3</v>
      </c>
      <c r="D247" s="6">
        <v>3.8422999999999999E-3</v>
      </c>
      <c r="E247" s="3">
        <v>-234841.37599999999</v>
      </c>
      <c r="F247" s="3">
        <v>-113345</v>
      </c>
      <c r="G247" s="3"/>
      <c r="H247" s="3">
        <v>197719</v>
      </c>
      <c r="I247" s="3">
        <v>88274</v>
      </c>
      <c r="J247" s="3">
        <v>21403</v>
      </c>
      <c r="K247" s="3">
        <v>15180</v>
      </c>
      <c r="L247" s="3"/>
      <c r="M247" s="3">
        <v>0</v>
      </c>
      <c r="N247" s="3">
        <v>0</v>
      </c>
      <c r="O247" s="3">
        <v>0</v>
      </c>
      <c r="P247" s="3">
        <v>0</v>
      </c>
      <c r="Q247" s="3"/>
      <c r="R247" s="3">
        <v>7093</v>
      </c>
      <c r="S247" s="3">
        <v>4741</v>
      </c>
      <c r="T247" s="3">
        <v>11834</v>
      </c>
    </row>
    <row r="248" spans="1:20">
      <c r="A248" s="22">
        <v>37901</v>
      </c>
      <c r="B248" s="23" t="s">
        <v>224</v>
      </c>
      <c r="C248" s="6">
        <v>7.3499999999999998E-5</v>
      </c>
      <c r="D248" s="6">
        <v>5.2200000000000002E-5</v>
      </c>
      <c r="E248" s="3">
        <v>-3190.4639999999999</v>
      </c>
      <c r="F248" s="3">
        <v>-2233</v>
      </c>
      <c r="G248" s="3"/>
      <c r="H248" s="3">
        <v>3895</v>
      </c>
      <c r="I248" s="3">
        <v>1739</v>
      </c>
      <c r="J248" s="3">
        <v>422</v>
      </c>
      <c r="K248" s="3">
        <v>153</v>
      </c>
      <c r="L248" s="3"/>
      <c r="M248" s="3">
        <v>0</v>
      </c>
      <c r="N248" s="3">
        <v>0</v>
      </c>
      <c r="O248" s="3">
        <v>0</v>
      </c>
      <c r="P248" s="3">
        <v>1751</v>
      </c>
      <c r="Q248" s="3"/>
      <c r="R248" s="3">
        <v>140</v>
      </c>
      <c r="S248" s="3">
        <v>-216</v>
      </c>
      <c r="T248" s="3">
        <v>-76</v>
      </c>
    </row>
    <row r="249" spans="1:20">
      <c r="A249" s="22">
        <v>37905</v>
      </c>
      <c r="B249" s="23" t="s">
        <v>225</v>
      </c>
      <c r="C249" s="6">
        <v>4.0329999999999999E-4</v>
      </c>
      <c r="D249" s="6">
        <v>4.6309999999999998E-4</v>
      </c>
      <c r="E249" s="3">
        <v>-28304.671999999999</v>
      </c>
      <c r="F249" s="3">
        <v>-12251</v>
      </c>
      <c r="G249" s="3"/>
      <c r="H249" s="3">
        <v>21370</v>
      </c>
      <c r="I249" s="3">
        <v>9541</v>
      </c>
      <c r="J249" s="3">
        <v>2313</v>
      </c>
      <c r="K249" s="3">
        <v>7173</v>
      </c>
      <c r="L249" s="3"/>
      <c r="M249" s="3">
        <v>0</v>
      </c>
      <c r="N249" s="3">
        <v>0</v>
      </c>
      <c r="O249" s="3">
        <v>0</v>
      </c>
      <c r="P249" s="3">
        <v>0</v>
      </c>
      <c r="Q249" s="3"/>
      <c r="R249" s="3">
        <v>767</v>
      </c>
      <c r="S249" s="3">
        <v>1518</v>
      </c>
      <c r="T249" s="3">
        <v>2285</v>
      </c>
    </row>
    <row r="250" spans="1:20">
      <c r="A250" s="22">
        <v>38000</v>
      </c>
      <c r="B250" s="23" t="s">
        <v>226</v>
      </c>
      <c r="C250" s="6">
        <v>6.4384999999999998E-3</v>
      </c>
      <c r="D250" s="6">
        <v>6.3971999999999996E-3</v>
      </c>
      <c r="E250" s="3">
        <v>-390996.864</v>
      </c>
      <c r="F250" s="3">
        <v>-195576</v>
      </c>
      <c r="G250" s="3"/>
      <c r="H250" s="3">
        <v>341163</v>
      </c>
      <c r="I250" s="3">
        <v>152316</v>
      </c>
      <c r="J250" s="3">
        <v>36931</v>
      </c>
      <c r="K250" s="3">
        <v>0</v>
      </c>
      <c r="L250" s="3"/>
      <c r="M250" s="3">
        <v>0</v>
      </c>
      <c r="N250" s="3">
        <v>0</v>
      </c>
      <c r="O250" s="3">
        <v>0</v>
      </c>
      <c r="P250" s="3">
        <v>14907</v>
      </c>
      <c r="Q250" s="3"/>
      <c r="R250" s="3">
        <v>12240</v>
      </c>
      <c r="S250" s="3">
        <v>-4672</v>
      </c>
      <c r="T250" s="3">
        <v>7568</v>
      </c>
    </row>
    <row r="251" spans="1:20">
      <c r="A251" s="22">
        <v>38005</v>
      </c>
      <c r="B251" s="23" t="s">
        <v>227</v>
      </c>
      <c r="C251" s="6">
        <v>1.1815E-3</v>
      </c>
      <c r="D251" s="6">
        <v>1.2283999999999999E-3</v>
      </c>
      <c r="E251" s="3">
        <v>-75079.80799999999</v>
      </c>
      <c r="F251" s="3">
        <v>-35889</v>
      </c>
      <c r="G251" s="3"/>
      <c r="H251" s="3">
        <v>62605</v>
      </c>
      <c r="I251" s="3">
        <v>27951</v>
      </c>
      <c r="J251" s="3">
        <v>6777</v>
      </c>
      <c r="K251" s="3">
        <v>7828</v>
      </c>
      <c r="L251" s="3"/>
      <c r="M251" s="3">
        <v>0</v>
      </c>
      <c r="N251" s="3">
        <v>0</v>
      </c>
      <c r="O251" s="3">
        <v>0</v>
      </c>
      <c r="P251" s="3">
        <v>0</v>
      </c>
      <c r="Q251" s="3"/>
      <c r="R251" s="3">
        <v>2246</v>
      </c>
      <c r="S251" s="3">
        <v>2434</v>
      </c>
      <c r="T251" s="3">
        <v>4680</v>
      </c>
    </row>
    <row r="252" spans="1:20">
      <c r="A252" s="22">
        <v>38100</v>
      </c>
      <c r="B252" s="23" t="s">
        <v>228</v>
      </c>
      <c r="C252" s="6">
        <v>2.862E-3</v>
      </c>
      <c r="D252" s="6">
        <v>2.8528E-3</v>
      </c>
      <c r="E252" s="3">
        <v>-174363.136</v>
      </c>
      <c r="F252" s="3">
        <v>-86936</v>
      </c>
      <c r="G252" s="3"/>
      <c r="H252" s="3">
        <v>151652</v>
      </c>
      <c r="I252" s="3">
        <v>67706</v>
      </c>
      <c r="J252" s="3">
        <v>16416</v>
      </c>
      <c r="K252" s="3">
        <v>3285</v>
      </c>
      <c r="L252" s="3"/>
      <c r="M252" s="3">
        <v>0</v>
      </c>
      <c r="N252" s="3">
        <v>0</v>
      </c>
      <c r="O252" s="3">
        <v>0</v>
      </c>
      <c r="P252" s="3">
        <v>1076</v>
      </c>
      <c r="Q252" s="3"/>
      <c r="R252" s="3">
        <v>5441</v>
      </c>
      <c r="S252" s="3">
        <v>1464</v>
      </c>
      <c r="T252" s="3">
        <v>6905</v>
      </c>
    </row>
    <row r="253" spans="1:20">
      <c r="A253" s="22">
        <v>38105</v>
      </c>
      <c r="B253" s="23" t="s">
        <v>229</v>
      </c>
      <c r="C253" s="6">
        <v>5.5190000000000003E-4</v>
      </c>
      <c r="D253" s="6">
        <v>5.7609999999999996E-4</v>
      </c>
      <c r="E253" s="3">
        <v>-35211.231999999996</v>
      </c>
      <c r="F253" s="3">
        <v>-16765</v>
      </c>
      <c r="G253" s="3"/>
      <c r="H253" s="3">
        <v>29244</v>
      </c>
      <c r="I253" s="3">
        <v>13056</v>
      </c>
      <c r="J253" s="3">
        <v>3166</v>
      </c>
      <c r="K253" s="3">
        <v>3224</v>
      </c>
      <c r="L253" s="3"/>
      <c r="M253" s="3">
        <v>0</v>
      </c>
      <c r="N253" s="3">
        <v>0</v>
      </c>
      <c r="O253" s="3">
        <v>0</v>
      </c>
      <c r="P253" s="3">
        <v>0</v>
      </c>
      <c r="Q253" s="3"/>
      <c r="R253" s="3">
        <v>1049</v>
      </c>
      <c r="S253" s="3">
        <v>850</v>
      </c>
      <c r="T253" s="3">
        <v>1899</v>
      </c>
    </row>
    <row r="254" spans="1:20">
      <c r="A254" s="22">
        <v>38200</v>
      </c>
      <c r="B254" s="23" t="s">
        <v>230</v>
      </c>
      <c r="C254" s="6">
        <v>2.6646E-3</v>
      </c>
      <c r="D254" s="6">
        <v>2.7244000000000001E-3</v>
      </c>
      <c r="E254" s="3">
        <v>-166515.32800000001</v>
      </c>
      <c r="F254" s="3">
        <v>-80940</v>
      </c>
      <c r="G254" s="3"/>
      <c r="H254" s="3">
        <v>141192</v>
      </c>
      <c r="I254" s="3">
        <v>63036</v>
      </c>
      <c r="J254" s="3">
        <v>15284</v>
      </c>
      <c r="K254" s="3">
        <v>5328</v>
      </c>
      <c r="L254" s="3"/>
      <c r="M254" s="3">
        <v>0</v>
      </c>
      <c r="N254" s="3">
        <v>0</v>
      </c>
      <c r="O254" s="3">
        <v>0</v>
      </c>
      <c r="P254" s="3">
        <v>0</v>
      </c>
      <c r="Q254" s="3"/>
      <c r="R254" s="3">
        <v>5065</v>
      </c>
      <c r="S254" s="3">
        <v>1417</v>
      </c>
      <c r="T254" s="3">
        <v>6482</v>
      </c>
    </row>
    <row r="255" spans="1:20">
      <c r="A255" s="22">
        <v>38205</v>
      </c>
      <c r="B255" s="23" t="s">
        <v>231</v>
      </c>
      <c r="C255" s="6">
        <v>3.882E-4</v>
      </c>
      <c r="D255" s="6">
        <v>3.992E-4</v>
      </c>
      <c r="E255" s="3">
        <v>-24399.103999999999</v>
      </c>
      <c r="F255" s="3">
        <v>-11792</v>
      </c>
      <c r="G255" s="3"/>
      <c r="H255" s="3">
        <v>20570</v>
      </c>
      <c r="I255" s="3">
        <v>9184</v>
      </c>
      <c r="J255" s="3">
        <v>2227</v>
      </c>
      <c r="K255" s="3">
        <v>2217</v>
      </c>
      <c r="L255" s="3"/>
      <c r="M255" s="3">
        <v>0</v>
      </c>
      <c r="N255" s="3">
        <v>0</v>
      </c>
      <c r="O255" s="3">
        <v>0</v>
      </c>
      <c r="P255" s="3">
        <v>0</v>
      </c>
      <c r="Q255" s="3"/>
      <c r="R255" s="3">
        <v>738</v>
      </c>
      <c r="S255" s="3">
        <v>733</v>
      </c>
      <c r="T255" s="3">
        <v>1471</v>
      </c>
    </row>
    <row r="256" spans="1:20">
      <c r="A256" s="22">
        <v>38210</v>
      </c>
      <c r="B256" s="23" t="s">
        <v>232</v>
      </c>
      <c r="C256" s="6">
        <v>1.0505E-3</v>
      </c>
      <c r="D256" s="6">
        <v>1.0332E-3</v>
      </c>
      <c r="E256" s="3">
        <v>-63149.184000000001</v>
      </c>
      <c r="F256" s="3">
        <v>-31910</v>
      </c>
      <c r="G256" s="3"/>
      <c r="H256" s="3">
        <v>55664</v>
      </c>
      <c r="I256" s="3">
        <v>24852</v>
      </c>
      <c r="J256" s="3">
        <v>6026</v>
      </c>
      <c r="K256" s="3">
        <v>0</v>
      </c>
      <c r="L256" s="3"/>
      <c r="M256" s="3">
        <v>0</v>
      </c>
      <c r="N256" s="3">
        <v>0</v>
      </c>
      <c r="O256" s="3">
        <v>0</v>
      </c>
      <c r="P256" s="3">
        <v>2957</v>
      </c>
      <c r="Q256" s="3"/>
      <c r="R256" s="3">
        <v>1997</v>
      </c>
      <c r="S256" s="3">
        <v>-755</v>
      </c>
      <c r="T256" s="3">
        <v>1242</v>
      </c>
    </row>
    <row r="257" spans="1:20">
      <c r="A257" s="22">
        <v>38300</v>
      </c>
      <c r="B257" s="23" t="s">
        <v>233</v>
      </c>
      <c r="C257" s="6">
        <v>2.1603E-3</v>
      </c>
      <c r="D257" s="6">
        <v>2.1595E-3</v>
      </c>
      <c r="E257" s="3">
        <v>-131988.63999999998</v>
      </c>
      <c r="F257" s="3">
        <v>-65621</v>
      </c>
      <c r="G257" s="3"/>
      <c r="H257" s="3">
        <v>114470</v>
      </c>
      <c r="I257" s="3">
        <v>51106</v>
      </c>
      <c r="J257" s="3">
        <v>12391</v>
      </c>
      <c r="K257" s="3">
        <v>1353</v>
      </c>
      <c r="L257" s="3"/>
      <c r="M257" s="3">
        <v>0</v>
      </c>
      <c r="N257" s="3">
        <v>0</v>
      </c>
      <c r="O257" s="3">
        <v>0</v>
      </c>
      <c r="P257" s="3">
        <v>1818</v>
      </c>
      <c r="Q257" s="3"/>
      <c r="R257" s="3">
        <v>4107</v>
      </c>
      <c r="S257" s="3">
        <v>373</v>
      </c>
      <c r="T257" s="3">
        <v>4480</v>
      </c>
    </row>
    <row r="258" spans="1:20">
      <c r="A258" s="22">
        <v>38400</v>
      </c>
      <c r="B258" s="23" t="s">
        <v>234</v>
      </c>
      <c r="C258" s="6">
        <v>2.6324E-3</v>
      </c>
      <c r="D258" s="6">
        <v>2.6337999999999999E-3</v>
      </c>
      <c r="E258" s="3">
        <v>-160977.856</v>
      </c>
      <c r="F258" s="3">
        <v>-79962</v>
      </c>
      <c r="G258" s="3"/>
      <c r="H258" s="3">
        <v>139486</v>
      </c>
      <c r="I258" s="3">
        <v>62275</v>
      </c>
      <c r="J258" s="3">
        <v>15099</v>
      </c>
      <c r="K258" s="3">
        <v>3688</v>
      </c>
      <c r="L258" s="3"/>
      <c r="M258" s="3">
        <v>0</v>
      </c>
      <c r="N258" s="3">
        <v>0</v>
      </c>
      <c r="O258" s="3">
        <v>0</v>
      </c>
      <c r="P258" s="3">
        <v>0</v>
      </c>
      <c r="Q258" s="3"/>
      <c r="R258" s="3">
        <v>5004</v>
      </c>
      <c r="S258" s="3">
        <v>1791</v>
      </c>
      <c r="T258" s="3">
        <v>6795</v>
      </c>
    </row>
    <row r="259" spans="1:20">
      <c r="A259" s="22">
        <v>38402</v>
      </c>
      <c r="B259" s="23" t="s">
        <v>235</v>
      </c>
      <c r="C259" s="6">
        <v>1.8259999999999999E-4</v>
      </c>
      <c r="D259" s="6">
        <v>1.12E-4</v>
      </c>
      <c r="E259" s="3">
        <v>-6845.44</v>
      </c>
      <c r="F259" s="3">
        <v>-5547</v>
      </c>
      <c r="G259" s="3"/>
      <c r="H259" s="3">
        <v>9676</v>
      </c>
      <c r="I259" s="3">
        <v>4320</v>
      </c>
      <c r="J259" s="3">
        <v>1047</v>
      </c>
      <c r="K259" s="3">
        <v>0</v>
      </c>
      <c r="L259" s="3"/>
      <c r="M259" s="3">
        <v>0</v>
      </c>
      <c r="N259" s="3">
        <v>0</v>
      </c>
      <c r="O259" s="3">
        <v>0</v>
      </c>
      <c r="P259" s="3">
        <v>7139</v>
      </c>
      <c r="Q259" s="3"/>
      <c r="R259" s="3">
        <v>347</v>
      </c>
      <c r="S259" s="3">
        <v>-1510</v>
      </c>
      <c r="T259" s="3">
        <v>-1163</v>
      </c>
    </row>
    <row r="260" spans="1:20">
      <c r="A260" s="22">
        <v>38405</v>
      </c>
      <c r="B260" s="23" t="s">
        <v>236</v>
      </c>
      <c r="C260" s="6">
        <v>7.2099999999999996E-4</v>
      </c>
      <c r="D260" s="6">
        <v>7.0279999999999995E-4</v>
      </c>
      <c r="E260" s="3">
        <v>-42955.135999999999</v>
      </c>
      <c r="F260" s="3">
        <v>-21901</v>
      </c>
      <c r="G260" s="3"/>
      <c r="H260" s="3">
        <v>38204</v>
      </c>
      <c r="I260" s="3">
        <v>17057</v>
      </c>
      <c r="J260" s="3">
        <v>4136</v>
      </c>
      <c r="K260" s="3">
        <v>0</v>
      </c>
      <c r="L260" s="3"/>
      <c r="M260" s="3">
        <v>0</v>
      </c>
      <c r="N260" s="3">
        <v>0</v>
      </c>
      <c r="O260" s="3">
        <v>0</v>
      </c>
      <c r="P260" s="3">
        <v>4288</v>
      </c>
      <c r="Q260" s="3"/>
      <c r="R260" s="3">
        <v>1371</v>
      </c>
      <c r="S260" s="3">
        <v>-1326</v>
      </c>
      <c r="T260" s="3">
        <v>45</v>
      </c>
    </row>
    <row r="261" spans="1:20">
      <c r="A261" s="22">
        <v>38500</v>
      </c>
      <c r="B261" s="23" t="s">
        <v>237</v>
      </c>
      <c r="C261" s="6">
        <v>2.0306999999999999E-3</v>
      </c>
      <c r="D261" s="6">
        <v>2.0376999999999999E-3</v>
      </c>
      <c r="E261" s="3">
        <v>-124544.224</v>
      </c>
      <c r="F261" s="3">
        <v>-61685</v>
      </c>
      <c r="G261" s="3"/>
      <c r="H261" s="3">
        <v>107603</v>
      </c>
      <c r="I261" s="3">
        <v>48040</v>
      </c>
      <c r="J261" s="3">
        <v>11648</v>
      </c>
      <c r="K261" s="3">
        <v>6505</v>
      </c>
      <c r="L261" s="3"/>
      <c r="M261" s="3">
        <v>0</v>
      </c>
      <c r="N261" s="3">
        <v>0</v>
      </c>
      <c r="O261" s="3">
        <v>0</v>
      </c>
      <c r="P261" s="3">
        <v>0</v>
      </c>
      <c r="Q261" s="3"/>
      <c r="R261" s="3">
        <v>3860</v>
      </c>
      <c r="S261" s="3">
        <v>3070</v>
      </c>
      <c r="T261" s="3">
        <v>6930</v>
      </c>
    </row>
    <row r="262" spans="1:20">
      <c r="A262" s="22">
        <v>38600</v>
      </c>
      <c r="B262" s="23" t="s">
        <v>238</v>
      </c>
      <c r="C262" s="6">
        <v>2.6059999999999998E-3</v>
      </c>
      <c r="D262" s="6">
        <v>2.6662000000000001E-3</v>
      </c>
      <c r="E262" s="3">
        <v>-162958.144</v>
      </c>
      <c r="F262" s="3">
        <v>-79160</v>
      </c>
      <c r="G262" s="3"/>
      <c r="H262" s="3">
        <v>138087</v>
      </c>
      <c r="I262" s="3">
        <v>61650</v>
      </c>
      <c r="J262" s="3">
        <v>14948</v>
      </c>
      <c r="K262" s="3">
        <v>4531</v>
      </c>
      <c r="L262" s="3"/>
      <c r="M262" s="3">
        <v>0</v>
      </c>
      <c r="N262" s="3">
        <v>0</v>
      </c>
      <c r="O262" s="3">
        <v>0</v>
      </c>
      <c r="P262" s="3">
        <v>0</v>
      </c>
      <c r="Q262" s="3"/>
      <c r="R262" s="3">
        <v>4954</v>
      </c>
      <c r="S262" s="3">
        <v>936</v>
      </c>
      <c r="T262" s="3">
        <v>5890</v>
      </c>
    </row>
    <row r="263" spans="1:20">
      <c r="A263" s="22">
        <v>38601</v>
      </c>
      <c r="B263" s="23" t="s">
        <v>239</v>
      </c>
      <c r="C263" s="6">
        <v>3.79E-5</v>
      </c>
      <c r="D263" s="6">
        <v>3.18E-5</v>
      </c>
      <c r="E263" s="3">
        <v>-1943.616</v>
      </c>
      <c r="F263" s="3">
        <v>-1151</v>
      </c>
      <c r="G263" s="3"/>
      <c r="H263" s="3">
        <v>2008</v>
      </c>
      <c r="I263" s="3">
        <v>897</v>
      </c>
      <c r="J263" s="3">
        <v>217</v>
      </c>
      <c r="K263" s="3">
        <v>76</v>
      </c>
      <c r="L263" s="3"/>
      <c r="M263" s="3">
        <v>0</v>
      </c>
      <c r="N263" s="3">
        <v>0</v>
      </c>
      <c r="O263" s="3">
        <v>0</v>
      </c>
      <c r="P263" s="3">
        <v>647</v>
      </c>
      <c r="Q263" s="3"/>
      <c r="R263" s="3">
        <v>72</v>
      </c>
      <c r="S263" s="3">
        <v>-70</v>
      </c>
      <c r="T263" s="3">
        <v>2</v>
      </c>
    </row>
    <row r="264" spans="1:20">
      <c r="A264" s="22">
        <v>38602</v>
      </c>
      <c r="B264" s="23" t="s">
        <v>240</v>
      </c>
      <c r="C264" s="6">
        <v>2.307E-4</v>
      </c>
      <c r="D264" s="6">
        <v>1.9929999999999999E-4</v>
      </c>
      <c r="E264" s="3">
        <v>-12181.216</v>
      </c>
      <c r="F264" s="3">
        <v>-7008</v>
      </c>
      <c r="G264" s="3"/>
      <c r="H264" s="3">
        <v>12224</v>
      </c>
      <c r="I264" s="3">
        <v>5458</v>
      </c>
      <c r="J264" s="3">
        <v>1323</v>
      </c>
      <c r="K264" s="3">
        <v>0</v>
      </c>
      <c r="L264" s="3"/>
      <c r="M264" s="3">
        <v>0</v>
      </c>
      <c r="N264" s="3">
        <v>0</v>
      </c>
      <c r="O264" s="3">
        <v>0</v>
      </c>
      <c r="P264" s="3">
        <v>3867</v>
      </c>
      <c r="Q264" s="3"/>
      <c r="R264" s="3">
        <v>439</v>
      </c>
      <c r="S264" s="3">
        <v>-1147</v>
      </c>
      <c r="T264" s="3">
        <v>-708</v>
      </c>
    </row>
    <row r="265" spans="1:20">
      <c r="A265" s="22">
        <v>38605</v>
      </c>
      <c r="B265" s="23" t="s">
        <v>241</v>
      </c>
      <c r="C265" s="6">
        <v>6.9430000000000002E-4</v>
      </c>
      <c r="D265" s="6">
        <v>7.4120000000000002E-4</v>
      </c>
      <c r="E265" s="3">
        <v>-45302.144</v>
      </c>
      <c r="F265" s="3">
        <v>-21090</v>
      </c>
      <c r="G265" s="3"/>
      <c r="H265" s="3">
        <v>36790</v>
      </c>
      <c r="I265" s="3">
        <v>16425</v>
      </c>
      <c r="J265" s="3">
        <v>3983</v>
      </c>
      <c r="K265" s="3">
        <v>4642</v>
      </c>
      <c r="L265" s="3"/>
      <c r="M265" s="3">
        <v>0</v>
      </c>
      <c r="N265" s="3">
        <v>0</v>
      </c>
      <c r="O265" s="3">
        <v>0</v>
      </c>
      <c r="P265" s="3">
        <v>0</v>
      </c>
      <c r="Q265" s="3"/>
      <c r="R265" s="3">
        <v>1320</v>
      </c>
      <c r="S265" s="3">
        <v>893</v>
      </c>
      <c r="T265" s="3">
        <v>2213</v>
      </c>
    </row>
    <row r="266" spans="1:20">
      <c r="A266" s="22">
        <v>38610</v>
      </c>
      <c r="B266" s="23" t="s">
        <v>242</v>
      </c>
      <c r="C266" s="6">
        <v>5.3149999999999996E-4</v>
      </c>
      <c r="D266" s="6">
        <v>5.1929999999999999E-4</v>
      </c>
      <c r="E266" s="3">
        <v>-31739.615999999998</v>
      </c>
      <c r="F266" s="3">
        <v>-16145</v>
      </c>
      <c r="G266" s="3"/>
      <c r="H266" s="3">
        <v>28163</v>
      </c>
      <c r="I266" s="3">
        <v>12574</v>
      </c>
      <c r="J266" s="3">
        <v>3049</v>
      </c>
      <c r="K266" s="3">
        <v>2209</v>
      </c>
      <c r="L266" s="3"/>
      <c r="M266" s="3">
        <v>0</v>
      </c>
      <c r="N266" s="3">
        <v>0</v>
      </c>
      <c r="O266" s="3">
        <v>0</v>
      </c>
      <c r="P266" s="3">
        <v>316</v>
      </c>
      <c r="Q266" s="3"/>
      <c r="R266" s="3">
        <v>1010</v>
      </c>
      <c r="S266" s="3">
        <v>1052</v>
      </c>
      <c r="T266" s="3">
        <v>2062</v>
      </c>
    </row>
    <row r="267" spans="1:20">
      <c r="A267" s="22">
        <v>38620</v>
      </c>
      <c r="B267" s="23" t="s">
        <v>243</v>
      </c>
      <c r="C267" s="6">
        <v>4.1360000000000002E-4</v>
      </c>
      <c r="D267" s="6">
        <v>4.3080000000000001E-4</v>
      </c>
      <c r="E267" s="3">
        <v>-26330.495999999999</v>
      </c>
      <c r="F267" s="3">
        <v>-12564</v>
      </c>
      <c r="G267" s="3"/>
      <c r="H267" s="3">
        <v>21916</v>
      </c>
      <c r="I267" s="3">
        <v>9785</v>
      </c>
      <c r="J267" s="3">
        <v>2372</v>
      </c>
      <c r="K267" s="3">
        <v>3139</v>
      </c>
      <c r="L267" s="3"/>
      <c r="M267" s="3">
        <v>0</v>
      </c>
      <c r="N267" s="3">
        <v>0</v>
      </c>
      <c r="O267" s="3">
        <v>0</v>
      </c>
      <c r="P267" s="3">
        <v>0</v>
      </c>
      <c r="Q267" s="3"/>
      <c r="R267" s="3">
        <v>786</v>
      </c>
      <c r="S267" s="3">
        <v>1026</v>
      </c>
      <c r="T267" s="3">
        <v>1812</v>
      </c>
    </row>
    <row r="268" spans="1:20">
      <c r="A268" s="22">
        <v>38700</v>
      </c>
      <c r="B268" s="23" t="s">
        <v>244</v>
      </c>
      <c r="C268" s="6">
        <v>7.8169999999999997E-4</v>
      </c>
      <c r="D268" s="6">
        <v>8.0769999999999995E-4</v>
      </c>
      <c r="E268" s="3">
        <v>-49366.623999999996</v>
      </c>
      <c r="F268" s="3">
        <v>-23745</v>
      </c>
      <c r="G268" s="3"/>
      <c r="H268" s="3">
        <v>41421</v>
      </c>
      <c r="I268" s="3">
        <v>18493</v>
      </c>
      <c r="J268" s="3">
        <v>4484</v>
      </c>
      <c r="K268" s="3">
        <v>897</v>
      </c>
      <c r="L268" s="3"/>
      <c r="M268" s="3">
        <v>0</v>
      </c>
      <c r="N268" s="3">
        <v>0</v>
      </c>
      <c r="O268" s="3">
        <v>0</v>
      </c>
      <c r="P268" s="3">
        <v>1255</v>
      </c>
      <c r="Q268" s="3"/>
      <c r="R268" s="3">
        <v>1486</v>
      </c>
      <c r="S268" s="3">
        <v>-479</v>
      </c>
      <c r="T268" s="3">
        <v>1007</v>
      </c>
    </row>
    <row r="269" spans="1:20">
      <c r="A269" s="22">
        <v>38701</v>
      </c>
      <c r="B269" s="23" t="s">
        <v>245</v>
      </c>
      <c r="C269" s="6">
        <v>4.7700000000000001E-5</v>
      </c>
      <c r="D269" s="6">
        <v>4.4100000000000001E-5</v>
      </c>
      <c r="E269" s="3">
        <v>-2695.3920000000003</v>
      </c>
      <c r="F269" s="3">
        <v>-1449</v>
      </c>
      <c r="G269" s="3"/>
      <c r="H269" s="3">
        <v>2528</v>
      </c>
      <c r="I269" s="3">
        <v>1128</v>
      </c>
      <c r="J269" s="3">
        <v>274</v>
      </c>
      <c r="K269" s="3">
        <v>520</v>
      </c>
      <c r="L269" s="3"/>
      <c r="M269" s="3">
        <v>0</v>
      </c>
      <c r="N269" s="3">
        <v>0</v>
      </c>
      <c r="O269" s="3">
        <v>0</v>
      </c>
      <c r="P269" s="3">
        <v>202</v>
      </c>
      <c r="Q269" s="3"/>
      <c r="R269" s="3">
        <v>91</v>
      </c>
      <c r="S269" s="3">
        <v>226</v>
      </c>
      <c r="T269" s="3">
        <v>317</v>
      </c>
    </row>
    <row r="270" spans="1:20">
      <c r="A270" s="22">
        <v>38800</v>
      </c>
      <c r="B270" s="23" t="s">
        <v>246</v>
      </c>
      <c r="C270" s="6">
        <v>1.3466000000000001E-3</v>
      </c>
      <c r="D270" s="6">
        <v>1.3588000000000001E-3</v>
      </c>
      <c r="E270" s="3">
        <v>-83049.856</v>
      </c>
      <c r="F270" s="3">
        <v>-40904</v>
      </c>
      <c r="G270" s="3"/>
      <c r="H270" s="3">
        <v>71354</v>
      </c>
      <c r="I270" s="3">
        <v>31857</v>
      </c>
      <c r="J270" s="3">
        <v>7724</v>
      </c>
      <c r="K270" s="3">
        <v>226</v>
      </c>
      <c r="L270" s="3"/>
      <c r="M270" s="3">
        <v>0</v>
      </c>
      <c r="N270" s="3">
        <v>0</v>
      </c>
      <c r="O270" s="3">
        <v>0</v>
      </c>
      <c r="P270" s="3">
        <v>25</v>
      </c>
      <c r="Q270" s="3"/>
      <c r="R270" s="3">
        <v>2560</v>
      </c>
      <c r="S270" s="3">
        <v>26</v>
      </c>
      <c r="T270" s="3">
        <v>2586</v>
      </c>
    </row>
    <row r="271" spans="1:20">
      <c r="A271" s="22">
        <v>38801</v>
      </c>
      <c r="B271" s="23" t="s">
        <v>247</v>
      </c>
      <c r="C271" s="6">
        <v>1.259E-4</v>
      </c>
      <c r="D271" s="6">
        <v>1.1519999999999999E-4</v>
      </c>
      <c r="E271" s="3">
        <v>-7041.0239999999994</v>
      </c>
      <c r="F271" s="3">
        <v>-3824</v>
      </c>
      <c r="G271" s="3"/>
      <c r="H271" s="3">
        <v>6671</v>
      </c>
      <c r="I271" s="3">
        <v>2978</v>
      </c>
      <c r="J271" s="3">
        <v>722</v>
      </c>
      <c r="K271" s="3">
        <v>0</v>
      </c>
      <c r="L271" s="3"/>
      <c r="M271" s="3">
        <v>0</v>
      </c>
      <c r="N271" s="3">
        <v>0</v>
      </c>
      <c r="O271" s="3">
        <v>0</v>
      </c>
      <c r="P271" s="3">
        <v>2520</v>
      </c>
      <c r="Q271" s="3"/>
      <c r="R271" s="3">
        <v>239</v>
      </c>
      <c r="S271" s="3">
        <v>-770</v>
      </c>
      <c r="T271" s="3">
        <v>-531</v>
      </c>
    </row>
    <row r="272" spans="1:20">
      <c r="A272" s="22">
        <v>38900</v>
      </c>
      <c r="B272" s="23" t="s">
        <v>248</v>
      </c>
      <c r="C272" s="6">
        <v>2.8679999999999998E-4</v>
      </c>
      <c r="D272" s="6">
        <v>2.9349999999999998E-4</v>
      </c>
      <c r="E272" s="3">
        <v>-17938.719999999998</v>
      </c>
      <c r="F272" s="3">
        <v>-8712</v>
      </c>
      <c r="G272" s="3"/>
      <c r="H272" s="3">
        <v>15197</v>
      </c>
      <c r="I272" s="3">
        <v>6785</v>
      </c>
      <c r="J272" s="3">
        <v>1645</v>
      </c>
      <c r="K272" s="3">
        <v>1468</v>
      </c>
      <c r="L272" s="3"/>
      <c r="M272" s="3">
        <v>0</v>
      </c>
      <c r="N272" s="3">
        <v>0</v>
      </c>
      <c r="O272" s="3">
        <v>0</v>
      </c>
      <c r="P272" s="3">
        <v>0</v>
      </c>
      <c r="Q272" s="3"/>
      <c r="R272" s="3">
        <v>545</v>
      </c>
      <c r="S272" s="3">
        <v>484</v>
      </c>
      <c r="T272" s="3">
        <v>1029</v>
      </c>
    </row>
    <row r="273" spans="1:20">
      <c r="A273" s="22">
        <v>39000</v>
      </c>
      <c r="B273" s="23" t="s">
        <v>249</v>
      </c>
      <c r="C273" s="6">
        <v>1.3759800000000001E-2</v>
      </c>
      <c r="D273" s="6">
        <v>1.4090699999999999E-2</v>
      </c>
      <c r="E273" s="3">
        <v>-861223.58399999992</v>
      </c>
      <c r="F273" s="3">
        <v>-417968</v>
      </c>
      <c r="G273" s="3"/>
      <c r="H273" s="3">
        <v>729104</v>
      </c>
      <c r="I273" s="3">
        <v>325516</v>
      </c>
      <c r="J273" s="3">
        <v>78926</v>
      </c>
      <c r="K273" s="3">
        <v>7551</v>
      </c>
      <c r="L273" s="3"/>
      <c r="M273" s="3">
        <v>0</v>
      </c>
      <c r="N273" s="3">
        <v>0</v>
      </c>
      <c r="O273" s="3">
        <v>0</v>
      </c>
      <c r="P273" s="3">
        <v>35169</v>
      </c>
      <c r="Q273" s="3"/>
      <c r="R273" s="3">
        <v>26157</v>
      </c>
      <c r="S273" s="3">
        <v>-16327</v>
      </c>
      <c r="T273" s="3">
        <v>9830</v>
      </c>
    </row>
    <row r="274" spans="1:20">
      <c r="A274" s="22">
        <v>39100</v>
      </c>
      <c r="B274" s="23" t="s">
        <v>250</v>
      </c>
      <c r="C274" s="6">
        <v>1.926E-3</v>
      </c>
      <c r="D274" s="6">
        <v>2.0573000000000002E-3</v>
      </c>
      <c r="E274" s="3">
        <v>-125742.17600000001</v>
      </c>
      <c r="F274" s="3">
        <v>-58504</v>
      </c>
      <c r="G274" s="3"/>
      <c r="H274" s="3">
        <v>102055</v>
      </c>
      <c r="I274" s="3">
        <v>45563</v>
      </c>
      <c r="J274" s="3">
        <v>11048</v>
      </c>
      <c r="K274" s="3">
        <v>20233</v>
      </c>
      <c r="L274" s="3"/>
      <c r="M274" s="3">
        <v>0</v>
      </c>
      <c r="N274" s="3">
        <v>0</v>
      </c>
      <c r="O274" s="3">
        <v>0</v>
      </c>
      <c r="P274" s="3">
        <v>0</v>
      </c>
      <c r="Q274" s="3"/>
      <c r="R274" s="3">
        <v>3661</v>
      </c>
      <c r="S274" s="3">
        <v>5961</v>
      </c>
      <c r="T274" s="3">
        <v>9622</v>
      </c>
    </row>
    <row r="275" spans="1:20">
      <c r="A275" s="22">
        <v>39101</v>
      </c>
      <c r="B275" s="23" t="s">
        <v>251</v>
      </c>
      <c r="C275" s="6">
        <v>2.0029999999999999E-4</v>
      </c>
      <c r="D275" s="6">
        <v>1.6899999999999999E-4</v>
      </c>
      <c r="E275" s="3">
        <v>-10329.279999999999</v>
      </c>
      <c r="F275" s="3">
        <v>-6084</v>
      </c>
      <c r="G275" s="3"/>
      <c r="H275" s="3">
        <v>10613</v>
      </c>
      <c r="I275" s="3">
        <v>4738</v>
      </c>
      <c r="J275" s="3">
        <v>1149</v>
      </c>
      <c r="K275" s="3">
        <v>0</v>
      </c>
      <c r="L275" s="3"/>
      <c r="M275" s="3">
        <v>0</v>
      </c>
      <c r="N275" s="3">
        <v>0</v>
      </c>
      <c r="O275" s="3">
        <v>0</v>
      </c>
      <c r="P275" s="3">
        <v>2691</v>
      </c>
      <c r="Q275" s="3"/>
      <c r="R275" s="3">
        <v>381</v>
      </c>
      <c r="S275" s="3">
        <v>-539</v>
      </c>
      <c r="T275" s="3">
        <v>-158</v>
      </c>
    </row>
    <row r="276" spans="1:20">
      <c r="A276" s="22">
        <v>39105</v>
      </c>
      <c r="B276" s="23" t="s">
        <v>252</v>
      </c>
      <c r="C276" s="6">
        <v>7.4660000000000004E-4</v>
      </c>
      <c r="D276" s="6">
        <v>8.4730000000000005E-4</v>
      </c>
      <c r="E276" s="3">
        <v>-51786.976000000002</v>
      </c>
      <c r="F276" s="3">
        <v>-22679</v>
      </c>
      <c r="G276" s="3"/>
      <c r="H276" s="3">
        <v>39561</v>
      </c>
      <c r="I276" s="3">
        <v>17662</v>
      </c>
      <c r="J276" s="3">
        <v>4282</v>
      </c>
      <c r="K276" s="3">
        <v>10648</v>
      </c>
      <c r="L276" s="3"/>
      <c r="M276" s="3">
        <v>0</v>
      </c>
      <c r="N276" s="3">
        <v>0</v>
      </c>
      <c r="O276" s="3">
        <v>0</v>
      </c>
      <c r="P276" s="3">
        <v>0</v>
      </c>
      <c r="Q276" s="3"/>
      <c r="R276" s="3">
        <v>1419</v>
      </c>
      <c r="S276" s="3">
        <v>2469</v>
      </c>
      <c r="T276" s="3">
        <v>3888</v>
      </c>
    </row>
    <row r="277" spans="1:20">
      <c r="A277" s="22">
        <v>39200</v>
      </c>
      <c r="B277" s="23" t="s">
        <v>362</v>
      </c>
      <c r="C277" s="6">
        <v>5.9201900000000002E-2</v>
      </c>
      <c r="D277" s="6">
        <v>5.8469500000000001E-2</v>
      </c>
      <c r="E277" s="3">
        <v>-3573655.84</v>
      </c>
      <c r="F277" s="3">
        <v>-1798317</v>
      </c>
      <c r="G277" s="3"/>
      <c r="H277" s="3">
        <v>3136990</v>
      </c>
      <c r="I277" s="3">
        <v>1400539</v>
      </c>
      <c r="J277" s="3">
        <v>339582</v>
      </c>
      <c r="K277" s="3">
        <v>0</v>
      </c>
      <c r="L277" s="3"/>
      <c r="M277" s="3">
        <v>0</v>
      </c>
      <c r="N277" s="3">
        <v>0</v>
      </c>
      <c r="O277" s="3">
        <v>0</v>
      </c>
      <c r="P277" s="3">
        <v>310979</v>
      </c>
      <c r="Q277" s="3"/>
      <c r="R277" s="3">
        <v>112543</v>
      </c>
      <c r="S277" s="3">
        <v>-104240</v>
      </c>
      <c r="T277" s="3">
        <v>8303</v>
      </c>
    </row>
    <row r="278" spans="1:20">
      <c r="A278" s="22">
        <v>39201</v>
      </c>
      <c r="B278" s="23" t="s">
        <v>253</v>
      </c>
      <c r="C278" s="6">
        <v>1.8019999999999999E-4</v>
      </c>
      <c r="D278" s="6">
        <v>1.7530000000000001E-4</v>
      </c>
      <c r="E278" s="3">
        <v>-10714.336000000001</v>
      </c>
      <c r="F278" s="3">
        <v>-5474</v>
      </c>
      <c r="G278" s="3"/>
      <c r="H278" s="3">
        <v>9548</v>
      </c>
      <c r="I278" s="3">
        <v>4263</v>
      </c>
      <c r="J278" s="3">
        <v>1034</v>
      </c>
      <c r="K278" s="3">
        <v>0</v>
      </c>
      <c r="L278" s="3"/>
      <c r="M278" s="3">
        <v>0</v>
      </c>
      <c r="N278" s="3">
        <v>0</v>
      </c>
      <c r="O278" s="3">
        <v>0</v>
      </c>
      <c r="P278" s="3">
        <v>2585</v>
      </c>
      <c r="Q278" s="3"/>
      <c r="R278" s="3">
        <v>343</v>
      </c>
      <c r="S278" s="3">
        <v>-840</v>
      </c>
      <c r="T278" s="3">
        <v>-497</v>
      </c>
    </row>
    <row r="279" spans="1:20">
      <c r="A279" s="22">
        <v>39204</v>
      </c>
      <c r="B279" s="23" t="s">
        <v>254</v>
      </c>
      <c r="C279" s="6">
        <v>2.0919999999999999E-4</v>
      </c>
      <c r="D279" s="6">
        <v>1.641E-4</v>
      </c>
      <c r="E279" s="3">
        <v>-10029.791999999999</v>
      </c>
      <c r="F279" s="3">
        <v>-6355</v>
      </c>
      <c r="G279" s="3"/>
      <c r="H279" s="3">
        <v>11085</v>
      </c>
      <c r="I279" s="3">
        <v>4949</v>
      </c>
      <c r="J279" s="3">
        <v>1200</v>
      </c>
      <c r="K279" s="3">
        <v>0</v>
      </c>
      <c r="L279" s="3"/>
      <c r="M279" s="3">
        <v>0</v>
      </c>
      <c r="N279" s="3">
        <v>0</v>
      </c>
      <c r="O279" s="3">
        <v>0</v>
      </c>
      <c r="P279" s="3">
        <v>6433</v>
      </c>
      <c r="Q279" s="3"/>
      <c r="R279" s="3">
        <v>398</v>
      </c>
      <c r="S279" s="3">
        <v>-1811</v>
      </c>
      <c r="T279" s="3">
        <v>-1413</v>
      </c>
    </row>
    <row r="280" spans="1:20">
      <c r="A280" s="22">
        <v>39205</v>
      </c>
      <c r="B280" s="23" t="s">
        <v>255</v>
      </c>
      <c r="C280" s="6">
        <v>4.6638000000000001E-3</v>
      </c>
      <c r="D280" s="6">
        <v>4.7406999999999996E-3</v>
      </c>
      <c r="E280" s="3">
        <v>-289751.58399999997</v>
      </c>
      <c r="F280" s="3">
        <v>-141668</v>
      </c>
      <c r="G280" s="3"/>
      <c r="H280" s="3">
        <v>247125</v>
      </c>
      <c r="I280" s="3">
        <v>110332</v>
      </c>
      <c r="J280" s="3">
        <v>26752</v>
      </c>
      <c r="K280" s="3">
        <v>8552</v>
      </c>
      <c r="L280" s="3"/>
      <c r="M280" s="3">
        <v>0</v>
      </c>
      <c r="N280" s="3">
        <v>0</v>
      </c>
      <c r="O280" s="3">
        <v>0</v>
      </c>
      <c r="P280" s="3">
        <v>5830</v>
      </c>
      <c r="Q280" s="3"/>
      <c r="R280" s="3">
        <v>8866</v>
      </c>
      <c r="S280" s="3">
        <v>-1490</v>
      </c>
      <c r="T280" s="3">
        <v>7376</v>
      </c>
    </row>
    <row r="281" spans="1:20">
      <c r="A281" s="22">
        <v>39208</v>
      </c>
      <c r="B281" s="23" t="s">
        <v>363</v>
      </c>
      <c r="C281" s="6">
        <v>3.5290000000000001E-4</v>
      </c>
      <c r="D281" s="6">
        <v>3.4610000000000001E-4</v>
      </c>
      <c r="E281" s="3">
        <v>-21153.632000000001</v>
      </c>
      <c r="F281" s="3">
        <v>-10720</v>
      </c>
      <c r="G281" s="3"/>
      <c r="H281" s="3">
        <v>18699</v>
      </c>
      <c r="I281" s="3">
        <v>8349</v>
      </c>
      <c r="J281" s="3">
        <v>2024</v>
      </c>
      <c r="K281" s="3">
        <v>0</v>
      </c>
      <c r="L281" s="3"/>
      <c r="M281" s="3">
        <v>0</v>
      </c>
      <c r="N281" s="3">
        <v>0</v>
      </c>
      <c r="O281" s="3">
        <v>0</v>
      </c>
      <c r="P281" s="3">
        <v>2924</v>
      </c>
      <c r="Q281" s="3"/>
      <c r="R281" s="3">
        <v>671</v>
      </c>
      <c r="S281" s="3">
        <v>-858</v>
      </c>
      <c r="T281" s="3">
        <v>-187</v>
      </c>
    </row>
    <row r="282" spans="1:20">
      <c r="A282" s="22">
        <v>39209</v>
      </c>
      <c r="B282" s="23" t="s">
        <v>256</v>
      </c>
      <c r="C282" s="6">
        <v>1.7880000000000001E-4</v>
      </c>
      <c r="D282" s="6">
        <v>1.916E-4</v>
      </c>
      <c r="E282" s="3">
        <v>-11710.592000000001</v>
      </c>
      <c r="F282" s="3">
        <v>-5431</v>
      </c>
      <c r="G282" s="3"/>
      <c r="H282" s="3">
        <v>9474</v>
      </c>
      <c r="I282" s="3">
        <v>4230</v>
      </c>
      <c r="J282" s="3">
        <v>1026</v>
      </c>
      <c r="K282" s="3">
        <v>224</v>
      </c>
      <c r="L282" s="3"/>
      <c r="M282" s="3">
        <v>0</v>
      </c>
      <c r="N282" s="3">
        <v>0</v>
      </c>
      <c r="O282" s="3">
        <v>0</v>
      </c>
      <c r="P282" s="3">
        <v>1533</v>
      </c>
      <c r="Q282" s="3"/>
      <c r="R282" s="3">
        <v>340</v>
      </c>
      <c r="S282" s="3">
        <v>-729</v>
      </c>
      <c r="T282" s="3">
        <v>-389</v>
      </c>
    </row>
    <row r="283" spans="1:20">
      <c r="A283" s="22">
        <v>39300</v>
      </c>
      <c r="B283" s="23" t="s">
        <v>257</v>
      </c>
      <c r="C283" s="6">
        <v>7.1560000000000005E-4</v>
      </c>
      <c r="D283" s="6">
        <v>7.6119999999999996E-4</v>
      </c>
      <c r="E283" s="3">
        <v>-46524.543999999994</v>
      </c>
      <c r="F283" s="3">
        <v>-21737</v>
      </c>
      <c r="G283" s="3"/>
      <c r="H283" s="3">
        <v>37918</v>
      </c>
      <c r="I283" s="3">
        <v>16929</v>
      </c>
      <c r="J283" s="3">
        <v>4105</v>
      </c>
      <c r="K283" s="3">
        <v>8488</v>
      </c>
      <c r="L283" s="3"/>
      <c r="M283" s="3">
        <v>0</v>
      </c>
      <c r="N283" s="3">
        <v>0</v>
      </c>
      <c r="O283" s="3">
        <v>0</v>
      </c>
      <c r="P283" s="3">
        <v>0</v>
      </c>
      <c r="Q283" s="3"/>
      <c r="R283" s="3">
        <v>1360</v>
      </c>
      <c r="S283" s="3">
        <v>2741</v>
      </c>
      <c r="T283" s="3">
        <v>4101</v>
      </c>
    </row>
    <row r="284" spans="1:20">
      <c r="A284" s="22">
        <v>39301</v>
      </c>
      <c r="B284" s="23" t="s">
        <v>258</v>
      </c>
      <c r="C284" s="6">
        <v>3.5800000000000003E-5</v>
      </c>
      <c r="D284" s="6">
        <v>5.3900000000000002E-5</v>
      </c>
      <c r="E284" s="3">
        <v>-3294.3679999999999</v>
      </c>
      <c r="F284" s="3">
        <v>-1087</v>
      </c>
      <c r="G284" s="3"/>
      <c r="H284" s="3">
        <v>1897</v>
      </c>
      <c r="I284" s="3">
        <v>847</v>
      </c>
      <c r="J284" s="3">
        <v>205</v>
      </c>
      <c r="K284" s="3">
        <v>1400</v>
      </c>
      <c r="L284" s="3"/>
      <c r="M284" s="3">
        <v>0</v>
      </c>
      <c r="N284" s="3">
        <v>0</v>
      </c>
      <c r="O284" s="3">
        <v>0</v>
      </c>
      <c r="P284" s="3">
        <v>329</v>
      </c>
      <c r="Q284" s="3"/>
      <c r="R284" s="3">
        <v>68</v>
      </c>
      <c r="S284" s="3">
        <v>69</v>
      </c>
      <c r="T284" s="3">
        <v>137</v>
      </c>
    </row>
    <row r="285" spans="1:20">
      <c r="A285" s="22">
        <v>39400</v>
      </c>
      <c r="B285" s="23" t="s">
        <v>259</v>
      </c>
      <c r="C285" s="6">
        <v>5.2320000000000003E-4</v>
      </c>
      <c r="D285" s="6">
        <v>5.419E-4</v>
      </c>
      <c r="E285" s="3">
        <v>-33120.928</v>
      </c>
      <c r="F285" s="3">
        <v>-15893</v>
      </c>
      <c r="G285" s="3"/>
      <c r="H285" s="3">
        <v>27723</v>
      </c>
      <c r="I285" s="3">
        <v>12377</v>
      </c>
      <c r="J285" s="3">
        <v>3001</v>
      </c>
      <c r="K285" s="3">
        <v>6046</v>
      </c>
      <c r="L285" s="3"/>
      <c r="M285" s="3">
        <v>0</v>
      </c>
      <c r="N285" s="3">
        <v>0</v>
      </c>
      <c r="O285" s="3">
        <v>0</v>
      </c>
      <c r="P285" s="3">
        <v>0</v>
      </c>
      <c r="Q285" s="3"/>
      <c r="R285" s="3">
        <v>995</v>
      </c>
      <c r="S285" s="3">
        <v>2107</v>
      </c>
      <c r="T285" s="3">
        <v>3102</v>
      </c>
    </row>
    <row r="286" spans="1:20">
      <c r="A286" s="22">
        <v>39401</v>
      </c>
      <c r="B286" s="23" t="s">
        <v>260</v>
      </c>
      <c r="C286" s="6">
        <v>3.6919999999999998E-4</v>
      </c>
      <c r="D286" s="6">
        <v>3.1119999999999997E-4</v>
      </c>
      <c r="E286" s="3">
        <v>-19020.543999999998</v>
      </c>
      <c r="F286" s="3">
        <v>-11215</v>
      </c>
      <c r="G286" s="3"/>
      <c r="H286" s="3">
        <v>19563</v>
      </c>
      <c r="I286" s="3">
        <v>8734</v>
      </c>
      <c r="J286" s="3">
        <v>2118</v>
      </c>
      <c r="K286" s="3">
        <v>0</v>
      </c>
      <c r="L286" s="3"/>
      <c r="M286" s="3">
        <v>0</v>
      </c>
      <c r="N286" s="3">
        <v>0</v>
      </c>
      <c r="O286" s="3">
        <v>0</v>
      </c>
      <c r="P286" s="3">
        <v>12639</v>
      </c>
      <c r="Q286" s="3"/>
      <c r="R286" s="3">
        <v>702</v>
      </c>
      <c r="S286" s="3">
        <v>-4055</v>
      </c>
      <c r="T286" s="3">
        <v>-3353</v>
      </c>
    </row>
    <row r="287" spans="1:20">
      <c r="A287" s="22">
        <v>39500</v>
      </c>
      <c r="B287" s="23" t="s">
        <v>261</v>
      </c>
      <c r="C287" s="6">
        <v>1.7768E-3</v>
      </c>
      <c r="D287" s="6">
        <v>1.745E-3</v>
      </c>
      <c r="E287" s="3">
        <v>-106654.39999999999</v>
      </c>
      <c r="F287" s="3">
        <v>-53972</v>
      </c>
      <c r="G287" s="3"/>
      <c r="H287" s="3">
        <v>94149</v>
      </c>
      <c r="I287" s="3">
        <v>42034</v>
      </c>
      <c r="J287" s="3">
        <v>10192</v>
      </c>
      <c r="K287" s="3">
        <v>0</v>
      </c>
      <c r="L287" s="3"/>
      <c r="M287" s="3">
        <v>0</v>
      </c>
      <c r="N287" s="3">
        <v>0</v>
      </c>
      <c r="O287" s="3">
        <v>0</v>
      </c>
      <c r="P287" s="3">
        <v>4676</v>
      </c>
      <c r="Q287" s="3"/>
      <c r="R287" s="3">
        <v>3378</v>
      </c>
      <c r="S287" s="3">
        <v>-1011</v>
      </c>
      <c r="T287" s="3">
        <v>2367</v>
      </c>
    </row>
    <row r="288" spans="1:20">
      <c r="A288" s="22">
        <v>39501</v>
      </c>
      <c r="B288" s="23" t="s">
        <v>262</v>
      </c>
      <c r="C288" s="6">
        <v>5.1E-5</v>
      </c>
      <c r="D288" s="6">
        <v>6.0399999999999998E-5</v>
      </c>
      <c r="E288" s="3">
        <v>-3691.6479999999997</v>
      </c>
      <c r="F288" s="3">
        <v>-1549</v>
      </c>
      <c r="G288" s="3"/>
      <c r="H288" s="3">
        <v>2702</v>
      </c>
      <c r="I288" s="3">
        <v>1207</v>
      </c>
      <c r="J288" s="3">
        <v>293</v>
      </c>
      <c r="K288" s="3">
        <v>660</v>
      </c>
      <c r="L288" s="3"/>
      <c r="M288" s="3">
        <v>0</v>
      </c>
      <c r="N288" s="3">
        <v>0</v>
      </c>
      <c r="O288" s="3">
        <v>0</v>
      </c>
      <c r="P288" s="3">
        <v>325</v>
      </c>
      <c r="Q288" s="3"/>
      <c r="R288" s="3">
        <v>97</v>
      </c>
      <c r="S288" s="3">
        <v>-53</v>
      </c>
      <c r="T288" s="3">
        <v>44</v>
      </c>
    </row>
    <row r="289" spans="1:20">
      <c r="A289" s="22">
        <v>39600</v>
      </c>
      <c r="B289" s="23" t="s">
        <v>263</v>
      </c>
      <c r="C289" s="6">
        <v>5.7412000000000001E-3</v>
      </c>
      <c r="D289" s="6">
        <v>5.7155000000000001E-3</v>
      </c>
      <c r="E289" s="3">
        <v>-349331.36</v>
      </c>
      <c r="F289" s="3">
        <v>-174395</v>
      </c>
      <c r="G289" s="3"/>
      <c r="H289" s="3">
        <v>304215</v>
      </c>
      <c r="I289" s="3">
        <v>135820</v>
      </c>
      <c r="J289" s="3">
        <v>32932</v>
      </c>
      <c r="K289" s="3">
        <v>3614</v>
      </c>
      <c r="L289" s="3"/>
      <c r="M289" s="3">
        <v>0</v>
      </c>
      <c r="N289" s="3">
        <v>0</v>
      </c>
      <c r="O289" s="3">
        <v>0</v>
      </c>
      <c r="P289" s="3">
        <v>1826</v>
      </c>
      <c r="Q289" s="3"/>
      <c r="R289" s="3">
        <v>10914</v>
      </c>
      <c r="S289" s="3">
        <v>1503</v>
      </c>
      <c r="T289" s="3">
        <v>12417</v>
      </c>
    </row>
    <row r="290" spans="1:20">
      <c r="A290" s="22">
        <v>39605</v>
      </c>
      <c r="B290" s="23" t="s">
        <v>264</v>
      </c>
      <c r="C290" s="6">
        <v>8.5769999999999998E-4</v>
      </c>
      <c r="D290" s="6">
        <v>8.4079999999999995E-4</v>
      </c>
      <c r="E290" s="3">
        <v>-51389.695999999996</v>
      </c>
      <c r="F290" s="3">
        <v>-26053</v>
      </c>
      <c r="G290" s="3"/>
      <c r="H290" s="3">
        <v>45448</v>
      </c>
      <c r="I290" s="3">
        <v>20291</v>
      </c>
      <c r="J290" s="3">
        <v>4920</v>
      </c>
      <c r="K290" s="3">
        <v>490</v>
      </c>
      <c r="L290" s="3"/>
      <c r="M290" s="3">
        <v>0</v>
      </c>
      <c r="N290" s="3">
        <v>0</v>
      </c>
      <c r="O290" s="3">
        <v>0</v>
      </c>
      <c r="P290" s="3">
        <v>834</v>
      </c>
      <c r="Q290" s="3"/>
      <c r="R290" s="3">
        <v>1630</v>
      </c>
      <c r="S290" s="3">
        <v>106</v>
      </c>
      <c r="T290" s="3">
        <v>1736</v>
      </c>
    </row>
    <row r="291" spans="1:20">
      <c r="A291" s="22">
        <v>39700</v>
      </c>
      <c r="B291" s="23" t="s">
        <v>265</v>
      </c>
      <c r="C291" s="6">
        <v>3.1887999999999999E-3</v>
      </c>
      <c r="D291" s="6">
        <v>3.3145000000000002E-3</v>
      </c>
      <c r="E291" s="3">
        <v>-202582.24000000002</v>
      </c>
      <c r="F291" s="3">
        <v>-96863</v>
      </c>
      <c r="G291" s="3"/>
      <c r="H291" s="3">
        <v>168968</v>
      </c>
      <c r="I291" s="3">
        <v>75437</v>
      </c>
      <c r="J291" s="3">
        <v>18291</v>
      </c>
      <c r="K291" s="3">
        <v>9590</v>
      </c>
      <c r="L291" s="3"/>
      <c r="M291" s="3">
        <v>0</v>
      </c>
      <c r="N291" s="3">
        <v>0</v>
      </c>
      <c r="O291" s="3">
        <v>0</v>
      </c>
      <c r="P291" s="3">
        <v>0</v>
      </c>
      <c r="Q291" s="3"/>
      <c r="R291" s="3">
        <v>6062</v>
      </c>
      <c r="S291" s="3">
        <v>2049</v>
      </c>
      <c r="T291" s="3">
        <v>8111</v>
      </c>
    </row>
    <row r="292" spans="1:20">
      <c r="A292" s="22">
        <v>39703</v>
      </c>
      <c r="B292" s="23" t="s">
        <v>266</v>
      </c>
      <c r="C292" s="6">
        <v>2.052E-4</v>
      </c>
      <c r="D292" s="6">
        <v>1.4329999999999999E-4</v>
      </c>
      <c r="E292" s="3">
        <v>-8758.4959999999992</v>
      </c>
      <c r="F292" s="3">
        <v>-6233</v>
      </c>
      <c r="G292" s="3"/>
      <c r="H292" s="3">
        <v>10873</v>
      </c>
      <c r="I292" s="3">
        <v>4854</v>
      </c>
      <c r="J292" s="3">
        <v>1177</v>
      </c>
      <c r="K292" s="3">
        <v>0</v>
      </c>
      <c r="L292" s="3"/>
      <c r="M292" s="3">
        <v>0</v>
      </c>
      <c r="N292" s="3">
        <v>0</v>
      </c>
      <c r="O292" s="3">
        <v>0</v>
      </c>
      <c r="P292" s="3">
        <v>7821</v>
      </c>
      <c r="Q292" s="3"/>
      <c r="R292" s="3">
        <v>390</v>
      </c>
      <c r="S292" s="3">
        <v>-1977</v>
      </c>
      <c r="T292" s="3">
        <v>-1587</v>
      </c>
    </row>
    <row r="293" spans="1:20">
      <c r="A293" s="22">
        <v>39705</v>
      </c>
      <c r="B293" s="23" t="s">
        <v>267</v>
      </c>
      <c r="C293" s="6">
        <v>7.6630000000000003E-4</v>
      </c>
      <c r="D293" s="6">
        <v>7.8140000000000002E-4</v>
      </c>
      <c r="E293" s="3">
        <v>-47759.167999999998</v>
      </c>
      <c r="F293" s="3">
        <v>-23277</v>
      </c>
      <c r="G293" s="3"/>
      <c r="H293" s="3">
        <v>40605</v>
      </c>
      <c r="I293" s="3">
        <v>18128</v>
      </c>
      <c r="J293" s="3">
        <v>4395</v>
      </c>
      <c r="K293" s="3">
        <v>4451</v>
      </c>
      <c r="L293" s="3"/>
      <c r="M293" s="3">
        <v>0</v>
      </c>
      <c r="N293" s="3">
        <v>0</v>
      </c>
      <c r="O293" s="3">
        <v>0</v>
      </c>
      <c r="P293" s="3">
        <v>0</v>
      </c>
      <c r="Q293" s="3"/>
      <c r="R293" s="3">
        <v>1457</v>
      </c>
      <c r="S293" s="3">
        <v>1510</v>
      </c>
      <c r="T293" s="3">
        <v>2967</v>
      </c>
    </row>
    <row r="294" spans="1:20">
      <c r="A294" s="22">
        <v>39800</v>
      </c>
      <c r="B294" s="23" t="s">
        <v>268</v>
      </c>
      <c r="C294" s="6">
        <v>3.7350999999999999E-3</v>
      </c>
      <c r="D294" s="6">
        <v>3.7190999999999999E-3</v>
      </c>
      <c r="E294" s="3">
        <v>-227311.39199999999</v>
      </c>
      <c r="F294" s="3">
        <v>-113457</v>
      </c>
      <c r="G294" s="3"/>
      <c r="H294" s="3">
        <v>197915</v>
      </c>
      <c r="I294" s="3">
        <v>88361</v>
      </c>
      <c r="J294" s="3">
        <v>21425</v>
      </c>
      <c r="K294" s="3">
        <v>3043</v>
      </c>
      <c r="L294" s="3"/>
      <c r="M294" s="3">
        <v>0</v>
      </c>
      <c r="N294" s="3">
        <v>0</v>
      </c>
      <c r="O294" s="3">
        <v>0</v>
      </c>
      <c r="P294" s="3">
        <v>1752</v>
      </c>
      <c r="Q294" s="3"/>
      <c r="R294" s="3">
        <v>7100</v>
      </c>
      <c r="S294" s="3">
        <v>1229</v>
      </c>
      <c r="T294" s="3">
        <v>8329</v>
      </c>
    </row>
    <row r="295" spans="1:20">
      <c r="A295" s="22">
        <v>39805</v>
      </c>
      <c r="B295" s="23" t="s">
        <v>269</v>
      </c>
      <c r="C295" s="6">
        <v>4.0989999999999999E-4</v>
      </c>
      <c r="D295" s="6">
        <v>4.4000000000000002E-4</v>
      </c>
      <c r="E295" s="3">
        <v>-26892.799999999999</v>
      </c>
      <c r="F295" s="3">
        <v>-12451</v>
      </c>
      <c r="G295" s="3"/>
      <c r="H295" s="3">
        <v>21720</v>
      </c>
      <c r="I295" s="3">
        <v>9697</v>
      </c>
      <c r="J295" s="3">
        <v>2351</v>
      </c>
      <c r="K295" s="3">
        <v>3901</v>
      </c>
      <c r="L295" s="3"/>
      <c r="M295" s="3">
        <v>0</v>
      </c>
      <c r="N295" s="3">
        <v>0</v>
      </c>
      <c r="O295" s="3">
        <v>0</v>
      </c>
      <c r="P295" s="3">
        <v>0</v>
      </c>
      <c r="Q295" s="3"/>
      <c r="R295" s="3">
        <v>779</v>
      </c>
      <c r="S295" s="3">
        <v>848</v>
      </c>
      <c r="T295" s="3">
        <v>1627</v>
      </c>
    </row>
    <row r="296" spans="1:20">
      <c r="A296" s="22">
        <v>39900</v>
      </c>
      <c r="B296" s="23" t="s">
        <v>270</v>
      </c>
      <c r="C296" s="6">
        <v>1.8162E-3</v>
      </c>
      <c r="D296" s="6">
        <v>1.8667E-3</v>
      </c>
      <c r="E296" s="3">
        <v>-114092.704</v>
      </c>
      <c r="F296" s="3">
        <v>-55169</v>
      </c>
      <c r="G296" s="3"/>
      <c r="H296" s="3">
        <v>96237</v>
      </c>
      <c r="I296" s="3">
        <v>42966</v>
      </c>
      <c r="J296" s="3">
        <v>10418</v>
      </c>
      <c r="K296" s="3">
        <v>5874</v>
      </c>
      <c r="L296" s="3"/>
      <c r="M296" s="3">
        <v>0</v>
      </c>
      <c r="N296" s="3">
        <v>0</v>
      </c>
      <c r="O296" s="3">
        <v>0</v>
      </c>
      <c r="P296" s="3">
        <v>0</v>
      </c>
      <c r="Q296" s="3"/>
      <c r="R296" s="3">
        <v>3453</v>
      </c>
      <c r="S296" s="3">
        <v>1490</v>
      </c>
      <c r="T296" s="3">
        <v>4943</v>
      </c>
    </row>
    <row r="297" spans="1:20">
      <c r="A297" s="22">
        <v>51000</v>
      </c>
      <c r="B297" s="23" t="s">
        <v>335</v>
      </c>
      <c r="C297" s="6">
        <v>2.4977200000000001E-2</v>
      </c>
      <c r="D297" s="6">
        <v>2.6253800000000001E-2</v>
      </c>
      <c r="E297" s="3">
        <v>-1604632.2560000001</v>
      </c>
      <c r="F297" s="3">
        <v>-758707</v>
      </c>
      <c r="G297" s="3"/>
      <c r="H297" s="3">
        <v>1323492</v>
      </c>
      <c r="I297" s="3">
        <v>590886</v>
      </c>
      <c r="J297" s="3">
        <v>143269</v>
      </c>
      <c r="K297" s="3">
        <v>471176</v>
      </c>
      <c r="L297" s="3"/>
      <c r="M297" s="3">
        <v>0</v>
      </c>
      <c r="N297" s="3">
        <v>0</v>
      </c>
      <c r="O297" s="3">
        <v>0</v>
      </c>
      <c r="P297" s="3">
        <v>0</v>
      </c>
      <c r="Q297" s="3"/>
      <c r="R297" s="3">
        <v>47482</v>
      </c>
      <c r="S297" s="3">
        <v>168861</v>
      </c>
      <c r="T297" s="3">
        <v>216343</v>
      </c>
    </row>
    <row r="298" spans="1:20">
      <c r="A298" s="22">
        <v>51000.2</v>
      </c>
      <c r="B298" s="23" t="s">
        <v>336</v>
      </c>
      <c r="C298" s="6">
        <v>2.4000000000000001E-5</v>
      </c>
      <c r="D298" s="6">
        <v>1.63E-5</v>
      </c>
      <c r="E298" s="3">
        <v>-996.25599999999997</v>
      </c>
      <c r="F298" s="3">
        <v>-729</v>
      </c>
      <c r="G298" s="3"/>
      <c r="H298" s="3">
        <v>1272</v>
      </c>
      <c r="I298" s="3">
        <v>568</v>
      </c>
      <c r="J298" s="3">
        <v>138</v>
      </c>
      <c r="K298" s="3">
        <v>465</v>
      </c>
      <c r="L298" s="3"/>
      <c r="M298" s="3">
        <v>0</v>
      </c>
      <c r="N298" s="3">
        <v>0</v>
      </c>
      <c r="O298" s="3">
        <v>0</v>
      </c>
      <c r="P298" s="3">
        <v>315</v>
      </c>
      <c r="Q298" s="3"/>
      <c r="R298" s="3">
        <v>46</v>
      </c>
      <c r="S298" s="3">
        <v>179</v>
      </c>
      <c r="T298" s="3">
        <v>225</v>
      </c>
    </row>
    <row r="299" spans="1:20">
      <c r="A299" s="22">
        <v>51000.3</v>
      </c>
      <c r="B299" s="23" t="s">
        <v>337</v>
      </c>
      <c r="C299" s="6">
        <v>6.9099999999999999E-4</v>
      </c>
      <c r="D299" s="6">
        <v>6.3610000000000001E-4</v>
      </c>
      <c r="E299" s="3">
        <v>-38878.432000000001</v>
      </c>
      <c r="F299" s="3">
        <v>-20990</v>
      </c>
      <c r="G299" s="3"/>
      <c r="H299" s="3">
        <v>36615</v>
      </c>
      <c r="I299" s="3">
        <v>16347</v>
      </c>
      <c r="J299" s="3">
        <v>3964</v>
      </c>
      <c r="K299" s="3">
        <v>5719</v>
      </c>
      <c r="L299" s="3"/>
      <c r="M299" s="3">
        <v>0</v>
      </c>
      <c r="N299" s="3">
        <v>0</v>
      </c>
      <c r="O299" s="3">
        <v>0</v>
      </c>
      <c r="P299" s="3">
        <v>3043</v>
      </c>
      <c r="Q299" s="3"/>
      <c r="R299" s="3">
        <v>1314</v>
      </c>
      <c r="S299" s="3">
        <v>2353</v>
      </c>
      <c r="T299" s="3">
        <v>3667</v>
      </c>
    </row>
    <row r="300" spans="1:20">
      <c r="A300" s="22">
        <v>11050</v>
      </c>
      <c r="B300" s="23" t="s">
        <v>410</v>
      </c>
      <c r="C300" s="6">
        <v>1.95E-4</v>
      </c>
      <c r="D300" s="6">
        <v>0</v>
      </c>
      <c r="F300" s="3">
        <v>-5923</v>
      </c>
      <c r="G300" s="3"/>
      <c r="H300" s="3">
        <v>10333</v>
      </c>
      <c r="I300" s="3">
        <v>4613</v>
      </c>
      <c r="J300" s="3">
        <v>1119</v>
      </c>
      <c r="K300" s="3">
        <v>0</v>
      </c>
      <c r="L300" s="3"/>
      <c r="M300" s="3">
        <v>0</v>
      </c>
      <c r="N300" s="3">
        <v>0</v>
      </c>
      <c r="O300" s="3">
        <v>0</v>
      </c>
      <c r="P300" s="3">
        <v>14061</v>
      </c>
      <c r="Q300" s="3"/>
      <c r="R300" s="3">
        <v>371</v>
      </c>
      <c r="S300" s="3">
        <v>-2343</v>
      </c>
      <c r="T300" s="3">
        <v>-1972</v>
      </c>
    </row>
    <row r="301" spans="1:20">
      <c r="A301" s="22">
        <v>18640</v>
      </c>
      <c r="B301" s="23" t="s">
        <v>25</v>
      </c>
      <c r="C301" s="6">
        <v>1.3999999999999999E-6</v>
      </c>
      <c r="D301" s="6">
        <v>0</v>
      </c>
      <c r="F301" s="3">
        <v>-43</v>
      </c>
      <c r="G301" s="3"/>
      <c r="H301" s="3">
        <v>74</v>
      </c>
      <c r="I301" s="3">
        <v>33</v>
      </c>
      <c r="J301" s="3">
        <v>8</v>
      </c>
      <c r="K301" s="3">
        <v>0</v>
      </c>
      <c r="L301" s="3"/>
      <c r="M301" s="3">
        <v>0</v>
      </c>
      <c r="N301" s="3">
        <v>0</v>
      </c>
      <c r="O301" s="3">
        <v>0</v>
      </c>
      <c r="P301" s="3">
        <v>101</v>
      </c>
      <c r="Q301" s="3"/>
      <c r="R301" s="3">
        <v>3</v>
      </c>
      <c r="S301" s="3">
        <v>-17</v>
      </c>
      <c r="T301" s="3">
        <v>-14</v>
      </c>
    </row>
    <row r="302" spans="1:20">
      <c r="A302" s="22">
        <v>36303</v>
      </c>
      <c r="B302" s="23" t="s">
        <v>359</v>
      </c>
      <c r="C302" s="6">
        <v>1.6359999999999999E-4</v>
      </c>
      <c r="D302" s="6">
        <v>0</v>
      </c>
      <c r="F302" s="3">
        <v>-4970</v>
      </c>
      <c r="G302" s="3"/>
      <c r="H302" s="3">
        <v>8669</v>
      </c>
      <c r="I302" s="3">
        <v>3870</v>
      </c>
      <c r="J302" s="3">
        <v>938</v>
      </c>
      <c r="K302" s="3">
        <v>0</v>
      </c>
      <c r="L302" s="3"/>
      <c r="M302" s="3">
        <v>0</v>
      </c>
      <c r="N302" s="3">
        <v>0</v>
      </c>
      <c r="O302" s="3">
        <v>0</v>
      </c>
      <c r="P302" s="3">
        <v>13631</v>
      </c>
      <c r="Q302" s="3"/>
      <c r="R302" s="3">
        <v>311</v>
      </c>
      <c r="S302" s="3">
        <v>-2272</v>
      </c>
      <c r="T302" s="3">
        <v>-1961</v>
      </c>
    </row>
    <row r="303" spans="1:20">
      <c r="A303" s="22"/>
      <c r="B303" s="23"/>
      <c r="C303" s="6"/>
      <c r="D303" s="6"/>
      <c r="F303" s="3"/>
      <c r="G303" s="3"/>
      <c r="H303" s="4"/>
      <c r="I303" s="4"/>
      <c r="J303" s="4"/>
      <c r="K303" s="3"/>
      <c r="L303" s="3"/>
      <c r="M303" s="4"/>
      <c r="N303" s="4"/>
      <c r="O303" s="4"/>
      <c r="P303" s="3"/>
      <c r="Q303" s="3"/>
      <c r="R303" s="4"/>
      <c r="S303" s="5"/>
      <c r="T303" s="5"/>
    </row>
    <row r="304" spans="1:20">
      <c r="A304" s="22"/>
      <c r="B304" s="10"/>
      <c r="C304" s="30">
        <f>SUM(C5:C303)</f>
        <v>1.0000000000000002</v>
      </c>
      <c r="D304" s="30">
        <f>SUM(D5:D303)</f>
        <v>0.99999999999999911</v>
      </c>
      <c r="E304" s="33">
        <f t="shared" ref="E304:T304" si="0">SUM(E5:E303)</f>
        <v>-61119999.99999997</v>
      </c>
      <c r="F304" s="33">
        <f t="shared" si="0"/>
        <v>-30376010</v>
      </c>
      <c r="G304" s="9"/>
      <c r="H304" s="31">
        <f t="shared" si="0"/>
        <v>52987997</v>
      </c>
      <c r="I304" s="31">
        <f t="shared" si="0"/>
        <v>23657004</v>
      </c>
      <c r="J304" s="31">
        <f t="shared" si="0"/>
        <v>5736007</v>
      </c>
      <c r="K304" s="31">
        <f t="shared" si="0"/>
        <v>2311160</v>
      </c>
      <c r="L304" s="9"/>
      <c r="M304" s="33">
        <f t="shared" si="0"/>
        <v>0</v>
      </c>
      <c r="N304" s="33">
        <f t="shared" si="0"/>
        <v>0</v>
      </c>
      <c r="O304" s="33">
        <f t="shared" si="0"/>
        <v>0</v>
      </c>
      <c r="P304" s="31">
        <f t="shared" si="0"/>
        <v>2310732</v>
      </c>
      <c r="Q304" s="9"/>
      <c r="R304" s="31">
        <f t="shared" si="0"/>
        <v>1901001</v>
      </c>
      <c r="S304" s="31">
        <f t="shared" si="0"/>
        <v>211</v>
      </c>
      <c r="T304" s="31">
        <f t="shared" si="0"/>
        <v>1901212</v>
      </c>
    </row>
    <row r="305" spans="1:20">
      <c r="A305" s="22"/>
      <c r="B305" s="23"/>
      <c r="C305" s="6"/>
      <c r="D305" s="6"/>
      <c r="F305" s="3"/>
      <c r="G305" s="3"/>
      <c r="H305" s="4"/>
      <c r="I305" s="4"/>
      <c r="J305" s="4"/>
      <c r="K305" s="3"/>
      <c r="L305" s="3"/>
      <c r="M305" s="4"/>
      <c r="N305" s="4"/>
      <c r="O305" s="4"/>
      <c r="P305" s="3"/>
      <c r="Q305" s="3"/>
      <c r="R305" s="4"/>
      <c r="S305" s="5"/>
      <c r="T305" s="5"/>
    </row>
    <row r="306" spans="1:20" hidden="1">
      <c r="A306" s="22"/>
      <c r="B306" s="23" t="s">
        <v>375</v>
      </c>
      <c r="C306" s="24" t="s">
        <v>376</v>
      </c>
      <c r="D306" s="6"/>
      <c r="F306" s="3"/>
      <c r="G306" s="3"/>
      <c r="H306" s="4"/>
      <c r="I306" s="4"/>
      <c r="J306" s="4"/>
      <c r="K306" s="3"/>
      <c r="L306" s="3"/>
      <c r="M306" s="4"/>
      <c r="N306" s="4"/>
      <c r="O306" s="4"/>
      <c r="P306" s="3"/>
      <c r="Q306" s="3"/>
      <c r="R306" s="4"/>
      <c r="S306" s="5"/>
      <c r="T306" s="5"/>
    </row>
    <row r="307" spans="1:20" hidden="1">
      <c r="A307" s="22"/>
      <c r="B307" s="23" t="s">
        <v>126</v>
      </c>
      <c r="C307" s="22">
        <v>33501</v>
      </c>
      <c r="D307" s="6"/>
      <c r="F307" s="3"/>
      <c r="G307" s="3"/>
      <c r="H307" s="4"/>
      <c r="I307" s="4"/>
      <c r="J307" s="4"/>
      <c r="K307" s="3"/>
      <c r="L307" s="3"/>
      <c r="M307" s="4"/>
      <c r="N307" s="4"/>
      <c r="O307" s="4"/>
      <c r="P307" s="3"/>
      <c r="Q307" s="3"/>
      <c r="R307" s="4"/>
      <c r="S307" s="5"/>
      <c r="T307" s="5"/>
    </row>
    <row r="308" spans="1:20" hidden="1">
      <c r="A308" s="22"/>
      <c r="B308" s="23" t="s">
        <v>185</v>
      </c>
      <c r="C308" s="22">
        <v>36301</v>
      </c>
      <c r="D308" s="6"/>
      <c r="F308" s="3"/>
      <c r="G308" s="3"/>
      <c r="H308" s="4"/>
      <c r="I308" s="4"/>
      <c r="J308" s="4"/>
      <c r="K308" s="3"/>
      <c r="L308" s="3"/>
      <c r="M308" s="4"/>
      <c r="N308" s="4"/>
      <c r="O308" s="4"/>
      <c r="P308" s="3"/>
      <c r="Q308" s="3"/>
      <c r="R308" s="4"/>
      <c r="S308" s="5"/>
      <c r="T308" s="5"/>
    </row>
    <row r="309" spans="1:20" hidden="1">
      <c r="A309" s="22"/>
      <c r="B309" s="23" t="s">
        <v>3</v>
      </c>
      <c r="C309" s="22">
        <v>10800</v>
      </c>
      <c r="D309" s="6"/>
      <c r="F309" s="3"/>
      <c r="G309" s="3"/>
      <c r="H309" s="4"/>
      <c r="I309" s="4"/>
      <c r="J309" s="4"/>
      <c r="K309" s="3"/>
      <c r="L309" s="3"/>
      <c r="M309" s="4"/>
      <c r="N309" s="4"/>
      <c r="O309" s="4"/>
      <c r="P309" s="3"/>
      <c r="Q309" s="3"/>
      <c r="R309" s="4"/>
      <c r="S309" s="5"/>
      <c r="T309" s="5"/>
    </row>
    <row r="310" spans="1:20" hidden="1">
      <c r="A310" s="22"/>
      <c r="B310" s="23" t="s">
        <v>55</v>
      </c>
      <c r="C310" s="22">
        <v>30105</v>
      </c>
      <c r="D310" s="6"/>
      <c r="F310" s="3"/>
      <c r="G310" s="3"/>
      <c r="H310" s="4"/>
      <c r="I310" s="4"/>
      <c r="J310" s="4"/>
      <c r="K310" s="3"/>
      <c r="L310" s="3"/>
      <c r="M310" s="4"/>
      <c r="N310" s="4"/>
      <c r="O310" s="4"/>
      <c r="P310" s="3"/>
      <c r="Q310" s="3"/>
      <c r="R310" s="4"/>
      <c r="S310" s="5"/>
      <c r="T310" s="5"/>
    </row>
    <row r="311" spans="1:20" hidden="1">
      <c r="A311" s="22"/>
      <c r="B311" s="23" t="s">
        <v>51</v>
      </c>
      <c r="C311" s="22">
        <v>30100</v>
      </c>
      <c r="D311" s="6"/>
      <c r="F311" s="3"/>
      <c r="G311" s="3"/>
      <c r="H311" s="4"/>
      <c r="I311" s="4"/>
      <c r="J311" s="4"/>
      <c r="K311" s="3"/>
      <c r="L311" s="3"/>
      <c r="M311" s="4"/>
      <c r="N311" s="4"/>
      <c r="O311" s="4"/>
      <c r="P311" s="3"/>
      <c r="Q311" s="3"/>
      <c r="R311" s="4"/>
      <c r="S311" s="5"/>
      <c r="T311" s="5"/>
    </row>
    <row r="312" spans="1:20" hidden="1">
      <c r="A312" s="22"/>
      <c r="B312" s="23" t="s">
        <v>56</v>
      </c>
      <c r="C312" s="22">
        <v>30200</v>
      </c>
      <c r="D312" s="6"/>
      <c r="F312" s="3"/>
      <c r="G312" s="3"/>
      <c r="H312" s="4"/>
      <c r="I312" s="4"/>
      <c r="J312" s="4"/>
      <c r="K312" s="3"/>
      <c r="L312" s="3"/>
      <c r="M312" s="4"/>
      <c r="N312" s="4"/>
      <c r="O312" s="4"/>
      <c r="P312" s="3"/>
      <c r="Q312" s="3"/>
      <c r="R312" s="4"/>
      <c r="S312" s="5"/>
      <c r="T312" s="5"/>
    </row>
    <row r="313" spans="1:20" hidden="1">
      <c r="A313" s="22"/>
      <c r="B313" s="23" t="s">
        <v>57</v>
      </c>
      <c r="C313" s="22">
        <v>30300</v>
      </c>
      <c r="D313" s="6"/>
      <c r="F313" s="3"/>
      <c r="G313" s="3"/>
      <c r="H313" s="4"/>
      <c r="I313" s="4"/>
      <c r="J313" s="4"/>
      <c r="K313" s="3"/>
      <c r="L313" s="3"/>
      <c r="M313" s="4"/>
      <c r="N313" s="4"/>
      <c r="O313" s="4"/>
      <c r="P313" s="3"/>
      <c r="Q313" s="3"/>
      <c r="R313" s="4"/>
      <c r="S313" s="5"/>
      <c r="T313" s="5"/>
    </row>
    <row r="314" spans="1:20" hidden="1">
      <c r="A314" s="22"/>
      <c r="B314" s="23" t="s">
        <v>357</v>
      </c>
      <c r="C314" s="22">
        <v>34901</v>
      </c>
      <c r="D314" s="6"/>
      <c r="F314" s="3"/>
      <c r="G314" s="3"/>
      <c r="H314" s="4"/>
      <c r="I314" s="4"/>
      <c r="J314" s="4"/>
      <c r="K314" s="3"/>
      <c r="L314" s="3"/>
      <c r="M314" s="4"/>
      <c r="N314" s="4"/>
      <c r="O314" s="4"/>
      <c r="P314" s="3"/>
      <c r="Q314" s="3"/>
      <c r="R314" s="4"/>
      <c r="S314" s="5"/>
      <c r="T314" s="5"/>
    </row>
    <row r="315" spans="1:20" hidden="1">
      <c r="B315" s="23" t="s">
        <v>58</v>
      </c>
      <c r="C315" s="22">
        <v>30400</v>
      </c>
    </row>
    <row r="316" spans="1:20" s="10" customFormat="1" hidden="1">
      <c r="B316" s="23" t="s">
        <v>31</v>
      </c>
      <c r="C316" s="22">
        <v>20100</v>
      </c>
      <c r="E316" s="21"/>
    </row>
    <row r="317" spans="1:20" hidden="1">
      <c r="B317" s="23" t="s">
        <v>202</v>
      </c>
      <c r="C317" s="22">
        <v>36901</v>
      </c>
    </row>
    <row r="318" spans="1:20" hidden="1">
      <c r="B318" s="23" t="s">
        <v>123</v>
      </c>
      <c r="C318" s="22">
        <v>33402</v>
      </c>
    </row>
    <row r="319" spans="1:20" hidden="1">
      <c r="B319" s="23" t="s">
        <v>60</v>
      </c>
      <c r="C319" s="22">
        <v>30500</v>
      </c>
    </row>
    <row r="320" spans="1:20" hidden="1">
      <c r="B320" s="23" t="s">
        <v>217</v>
      </c>
      <c r="C320" s="22">
        <v>37610</v>
      </c>
    </row>
    <row r="321" spans="2:3" hidden="1">
      <c r="B321" s="23" t="s">
        <v>74</v>
      </c>
      <c r="C321" s="22">
        <v>31110</v>
      </c>
    </row>
    <row r="322" spans="2:3" hidden="1">
      <c r="B322" s="23" t="s">
        <v>73</v>
      </c>
      <c r="C322" s="22">
        <v>31105</v>
      </c>
    </row>
    <row r="323" spans="2:3" hidden="1">
      <c r="B323" s="23" t="s">
        <v>61</v>
      </c>
      <c r="C323" s="22">
        <v>30600</v>
      </c>
    </row>
    <row r="324" spans="2:3" hidden="1">
      <c r="B324" s="23" t="s">
        <v>24</v>
      </c>
      <c r="C324" s="22">
        <v>18600</v>
      </c>
    </row>
    <row r="325" spans="2:3" hidden="1">
      <c r="B325" s="23" t="s">
        <v>119</v>
      </c>
      <c r="C325" s="22">
        <v>33206</v>
      </c>
    </row>
    <row r="326" spans="2:3" hidden="1">
      <c r="B326" s="23" t="s">
        <v>64</v>
      </c>
      <c r="C326" s="22">
        <v>30705</v>
      </c>
    </row>
    <row r="327" spans="2:3" hidden="1">
      <c r="B327" s="23" t="s">
        <v>63</v>
      </c>
      <c r="C327" s="22">
        <v>30700</v>
      </c>
    </row>
    <row r="328" spans="2:3" hidden="1">
      <c r="B328" s="23" t="s">
        <v>65</v>
      </c>
      <c r="C328" s="22">
        <v>30800</v>
      </c>
    </row>
    <row r="329" spans="2:3" hidden="1">
      <c r="B329" s="23" t="s">
        <v>224</v>
      </c>
      <c r="C329" s="22">
        <v>37901</v>
      </c>
    </row>
    <row r="330" spans="2:3" hidden="1">
      <c r="B330" s="23" t="s">
        <v>67</v>
      </c>
      <c r="C330" s="22">
        <v>30905</v>
      </c>
    </row>
    <row r="331" spans="2:3" hidden="1">
      <c r="B331" s="23" t="s">
        <v>66</v>
      </c>
      <c r="C331" s="22">
        <v>30900</v>
      </c>
    </row>
    <row r="332" spans="2:3" hidden="1">
      <c r="B332" s="23" t="s">
        <v>144</v>
      </c>
      <c r="C332" s="22">
        <v>34505</v>
      </c>
    </row>
    <row r="333" spans="2:3" hidden="1">
      <c r="B333" s="23" t="s">
        <v>247</v>
      </c>
      <c r="C333" s="22">
        <v>38801</v>
      </c>
    </row>
    <row r="334" spans="2:3" hidden="1">
      <c r="B334" s="23" t="s">
        <v>239</v>
      </c>
      <c r="C334" s="22">
        <v>38601</v>
      </c>
    </row>
    <row r="335" spans="2:3" hidden="1">
      <c r="B335" s="23" t="s">
        <v>69</v>
      </c>
      <c r="C335" s="22">
        <v>31005</v>
      </c>
    </row>
    <row r="336" spans="2:3" hidden="1">
      <c r="B336" s="23" t="s">
        <v>68</v>
      </c>
      <c r="C336" s="22">
        <v>31000</v>
      </c>
    </row>
    <row r="337" spans="2:3" hidden="1">
      <c r="B337" s="23" t="s">
        <v>70</v>
      </c>
      <c r="C337" s="22">
        <v>31100</v>
      </c>
    </row>
    <row r="338" spans="2:3" hidden="1">
      <c r="B338" s="23" t="s">
        <v>75</v>
      </c>
      <c r="C338" s="22">
        <v>31200</v>
      </c>
    </row>
    <row r="339" spans="2:3" hidden="1">
      <c r="B339" s="23" t="s">
        <v>77</v>
      </c>
      <c r="C339" s="22">
        <v>31300</v>
      </c>
    </row>
    <row r="340" spans="2:3" hidden="1">
      <c r="B340" s="23" t="s">
        <v>81</v>
      </c>
      <c r="C340" s="22">
        <v>31405</v>
      </c>
    </row>
    <row r="341" spans="2:3" hidden="1">
      <c r="B341" s="23" t="s">
        <v>80</v>
      </c>
      <c r="C341" s="22">
        <v>31400</v>
      </c>
    </row>
    <row r="342" spans="2:3" hidden="1">
      <c r="B342" s="23" t="s">
        <v>82</v>
      </c>
      <c r="C342" s="22">
        <v>31500</v>
      </c>
    </row>
    <row r="343" spans="2:3" hidden="1">
      <c r="B343" s="23" t="s">
        <v>192</v>
      </c>
      <c r="C343" s="22">
        <v>36505</v>
      </c>
    </row>
    <row r="344" spans="2:3" hidden="1">
      <c r="B344" s="23" t="s">
        <v>190</v>
      </c>
      <c r="C344" s="22">
        <v>36501</v>
      </c>
    </row>
    <row r="345" spans="2:3" hidden="1">
      <c r="B345" s="23" t="s">
        <v>78</v>
      </c>
      <c r="C345" s="22">
        <v>31301</v>
      </c>
    </row>
    <row r="346" spans="2:3" hidden="1">
      <c r="B346" s="23" t="s">
        <v>84</v>
      </c>
      <c r="C346" s="22">
        <v>31605</v>
      </c>
    </row>
    <row r="347" spans="2:3" hidden="1">
      <c r="B347" s="23" t="s">
        <v>83</v>
      </c>
      <c r="C347" s="22">
        <v>31600</v>
      </c>
    </row>
    <row r="348" spans="2:3" hidden="1">
      <c r="B348" s="23" t="s">
        <v>256</v>
      </c>
      <c r="C348" s="22">
        <v>39209</v>
      </c>
    </row>
    <row r="349" spans="2:3" hidden="1">
      <c r="B349" s="23" t="s">
        <v>85</v>
      </c>
      <c r="C349" s="22">
        <v>31700</v>
      </c>
    </row>
    <row r="350" spans="2:3" hidden="1">
      <c r="B350" s="23" t="s">
        <v>86</v>
      </c>
      <c r="C350" s="22">
        <v>31800</v>
      </c>
    </row>
    <row r="351" spans="2:3" hidden="1">
      <c r="B351" s="23" t="s">
        <v>87</v>
      </c>
      <c r="C351" s="22">
        <v>31805</v>
      </c>
    </row>
    <row r="352" spans="2:3" hidden="1">
      <c r="B352" s="23" t="s">
        <v>159</v>
      </c>
      <c r="C352" s="22">
        <v>35305</v>
      </c>
    </row>
    <row r="353" spans="2:3" hidden="1">
      <c r="B353" s="23" t="s">
        <v>115</v>
      </c>
      <c r="C353" s="22">
        <v>33202</v>
      </c>
    </row>
    <row r="354" spans="2:3" hidden="1">
      <c r="B354" s="23" t="s">
        <v>174</v>
      </c>
      <c r="C354" s="22">
        <v>36005</v>
      </c>
    </row>
    <row r="355" spans="2:3" hidden="1">
      <c r="B355" s="23" t="s">
        <v>361</v>
      </c>
      <c r="C355" s="22">
        <v>36810</v>
      </c>
    </row>
    <row r="356" spans="2:3" hidden="1">
      <c r="B356" s="23" t="s">
        <v>178</v>
      </c>
      <c r="C356" s="22">
        <v>36009</v>
      </c>
    </row>
    <row r="357" spans="2:3" hidden="1">
      <c r="B357" s="23" t="s">
        <v>170</v>
      </c>
      <c r="C357" s="22">
        <v>36000</v>
      </c>
    </row>
    <row r="358" spans="2:3" hidden="1">
      <c r="B358" s="23" t="s">
        <v>90</v>
      </c>
      <c r="C358" s="22">
        <v>31900</v>
      </c>
    </row>
    <row r="359" spans="2:3" hidden="1">
      <c r="B359" s="23" t="s">
        <v>91</v>
      </c>
      <c r="C359" s="22">
        <v>32000</v>
      </c>
    </row>
    <row r="360" spans="2:3" hidden="1">
      <c r="B360" s="23" t="s">
        <v>161</v>
      </c>
      <c r="C360" s="22">
        <v>35401</v>
      </c>
    </row>
    <row r="361" spans="2:3" hidden="1">
      <c r="B361" s="23" t="s">
        <v>94</v>
      </c>
      <c r="C361" s="22">
        <v>32200</v>
      </c>
    </row>
    <row r="362" spans="2:3" hidden="1">
      <c r="B362" s="23" t="s">
        <v>353</v>
      </c>
      <c r="C362" s="22">
        <v>32305</v>
      </c>
    </row>
    <row r="363" spans="2:3" hidden="1">
      <c r="B363" s="23" t="s">
        <v>95</v>
      </c>
      <c r="C363" s="22">
        <v>32300</v>
      </c>
    </row>
    <row r="364" spans="2:3" hidden="1">
      <c r="B364" s="23" t="s">
        <v>232</v>
      </c>
      <c r="C364" s="22">
        <v>38210</v>
      </c>
    </row>
    <row r="365" spans="2:3" hidden="1">
      <c r="B365" s="23" t="s">
        <v>52</v>
      </c>
      <c r="C365" s="22">
        <v>30102</v>
      </c>
    </row>
    <row r="366" spans="2:3" hidden="1">
      <c r="B366" s="23" t="s">
        <v>197</v>
      </c>
      <c r="C366" s="22">
        <v>36705</v>
      </c>
    </row>
    <row r="367" spans="2:3" hidden="1">
      <c r="B367" s="23" t="s">
        <v>205</v>
      </c>
      <c r="C367" s="22">
        <v>37005</v>
      </c>
    </row>
    <row r="368" spans="2:3" hidden="1">
      <c r="B368" s="23" t="s">
        <v>96</v>
      </c>
      <c r="C368" s="22">
        <v>32400</v>
      </c>
    </row>
    <row r="369" spans="2:3" hidden="1">
      <c r="B369" s="23" t="s">
        <v>171</v>
      </c>
      <c r="C369" s="22">
        <v>36001</v>
      </c>
    </row>
    <row r="370" spans="2:3" hidden="1">
      <c r="B370" s="23" t="s">
        <v>29</v>
      </c>
      <c r="C370" s="22">
        <v>19005</v>
      </c>
    </row>
    <row r="371" spans="2:3" hidden="1">
      <c r="B371" s="23" t="s">
        <v>173</v>
      </c>
      <c r="C371" s="22">
        <v>36003</v>
      </c>
    </row>
    <row r="372" spans="2:3" hidden="1">
      <c r="B372" s="23" t="s">
        <v>111</v>
      </c>
      <c r="C372" s="22">
        <v>33027</v>
      </c>
    </row>
    <row r="373" spans="2:3" hidden="1">
      <c r="B373" s="23" t="s">
        <v>358</v>
      </c>
      <c r="C373" s="22">
        <v>36004</v>
      </c>
    </row>
    <row r="374" spans="2:3" hidden="1">
      <c r="B374" s="23" t="s">
        <v>100</v>
      </c>
      <c r="C374" s="22">
        <v>32505</v>
      </c>
    </row>
    <row r="375" spans="2:3" hidden="1">
      <c r="B375" s="23" t="s">
        <v>101</v>
      </c>
      <c r="C375" s="22">
        <v>32600</v>
      </c>
    </row>
    <row r="376" spans="2:3" hidden="1">
      <c r="B376" s="23" t="s">
        <v>103</v>
      </c>
      <c r="C376" s="22">
        <v>32700</v>
      </c>
    </row>
    <row r="377" spans="2:3" hidden="1">
      <c r="B377" s="23" t="s">
        <v>104</v>
      </c>
      <c r="C377" s="22">
        <v>32800</v>
      </c>
    </row>
    <row r="378" spans="2:3" hidden="1">
      <c r="B378" s="23" t="s">
        <v>106</v>
      </c>
      <c r="C378" s="22">
        <v>32905</v>
      </c>
    </row>
    <row r="379" spans="2:3" hidden="1">
      <c r="B379" s="23" t="s">
        <v>105</v>
      </c>
      <c r="C379" s="22">
        <v>32900</v>
      </c>
    </row>
    <row r="380" spans="2:3" hidden="1">
      <c r="B380" s="23" t="s">
        <v>109</v>
      </c>
      <c r="C380" s="22">
        <v>33000</v>
      </c>
    </row>
    <row r="381" spans="2:3" hidden="1">
      <c r="B381" s="23" t="s">
        <v>5</v>
      </c>
      <c r="C381" s="22">
        <v>10900</v>
      </c>
    </row>
    <row r="382" spans="2:3" hidden="1">
      <c r="B382" s="23" t="s">
        <v>18</v>
      </c>
      <c r="C382" s="22">
        <v>12510</v>
      </c>
    </row>
    <row r="383" spans="2:3" hidden="1">
      <c r="B383" s="23" t="s">
        <v>1</v>
      </c>
      <c r="C383" s="22">
        <v>10400</v>
      </c>
    </row>
    <row r="384" spans="2:3" hidden="1">
      <c r="B384" s="23" t="s">
        <v>350</v>
      </c>
      <c r="C384" s="22">
        <v>10700</v>
      </c>
    </row>
    <row r="385" spans="2:3" hidden="1">
      <c r="B385" s="23" t="s">
        <v>46</v>
      </c>
      <c r="C385" s="22">
        <v>22000</v>
      </c>
    </row>
    <row r="386" spans="2:3" hidden="1">
      <c r="B386" s="23" t="s">
        <v>30</v>
      </c>
      <c r="C386" s="22">
        <v>19100</v>
      </c>
    </row>
    <row r="387" spans="2:3" hidden="1">
      <c r="B387" s="23" t="s">
        <v>351</v>
      </c>
      <c r="C387" s="22">
        <v>18400</v>
      </c>
    </row>
    <row r="388" spans="2:3" hidden="1">
      <c r="B388" s="23" t="s">
        <v>112</v>
      </c>
      <c r="C388" s="22">
        <v>33100</v>
      </c>
    </row>
    <row r="389" spans="2:3" hidden="1">
      <c r="B389" s="23" t="s">
        <v>114</v>
      </c>
      <c r="C389" s="22">
        <v>33200</v>
      </c>
    </row>
    <row r="390" spans="2:3" hidden="1">
      <c r="B390" s="23" t="s">
        <v>118</v>
      </c>
      <c r="C390" s="22">
        <v>33205</v>
      </c>
    </row>
    <row r="391" spans="2:3" hidden="1">
      <c r="B391" s="23" t="s">
        <v>33</v>
      </c>
      <c r="C391" s="22">
        <v>20300</v>
      </c>
    </row>
    <row r="392" spans="2:3" hidden="1">
      <c r="B392" s="23" t="s">
        <v>363</v>
      </c>
      <c r="C392" s="22">
        <v>39208</v>
      </c>
    </row>
    <row r="393" spans="2:3" hidden="1">
      <c r="B393" s="23" t="s">
        <v>93</v>
      </c>
      <c r="C393" s="22">
        <v>32100</v>
      </c>
    </row>
    <row r="394" spans="2:3" hidden="1">
      <c r="B394" s="23" t="s">
        <v>120</v>
      </c>
      <c r="C394" s="22">
        <v>33300</v>
      </c>
    </row>
    <row r="395" spans="2:3" hidden="1">
      <c r="B395" s="23" t="s">
        <v>121</v>
      </c>
      <c r="C395" s="22">
        <v>33305</v>
      </c>
    </row>
    <row r="396" spans="2:3" hidden="1">
      <c r="B396" s="23" t="s">
        <v>204</v>
      </c>
      <c r="C396" s="22">
        <v>37000</v>
      </c>
    </row>
    <row r="397" spans="2:3" hidden="1">
      <c r="B397" s="23" t="s">
        <v>34</v>
      </c>
      <c r="C397" s="22">
        <v>20400</v>
      </c>
    </row>
    <row r="398" spans="2:3" hidden="1">
      <c r="B398" s="23" t="s">
        <v>243</v>
      </c>
      <c r="C398" s="22">
        <v>38620</v>
      </c>
    </row>
    <row r="399" spans="2:3" hidden="1">
      <c r="B399" s="23" t="s">
        <v>253</v>
      </c>
      <c r="C399" s="22">
        <v>39201</v>
      </c>
    </row>
    <row r="400" spans="2:3" hidden="1">
      <c r="B400" s="23" t="s">
        <v>10</v>
      </c>
      <c r="C400" s="22">
        <v>11300</v>
      </c>
    </row>
    <row r="401" spans="2:3" hidden="1">
      <c r="B401" s="23" t="s">
        <v>72</v>
      </c>
      <c r="C401" s="22">
        <v>31102</v>
      </c>
    </row>
    <row r="402" spans="2:3" hidden="1">
      <c r="B402" s="23" t="s">
        <v>71</v>
      </c>
      <c r="C402" s="22">
        <v>31101</v>
      </c>
    </row>
    <row r="403" spans="2:3" hidden="1">
      <c r="B403" s="23" t="s">
        <v>35</v>
      </c>
      <c r="C403" s="22">
        <v>20600</v>
      </c>
    </row>
    <row r="404" spans="2:3" hidden="1">
      <c r="B404" s="23" t="s">
        <v>102</v>
      </c>
      <c r="C404" s="22">
        <v>32605</v>
      </c>
    </row>
    <row r="405" spans="2:3" hidden="1">
      <c r="B405" s="23" t="s">
        <v>343</v>
      </c>
      <c r="C405" s="22">
        <v>36310</v>
      </c>
    </row>
    <row r="406" spans="2:3" hidden="1">
      <c r="B406" s="23" t="s">
        <v>124</v>
      </c>
      <c r="C406" s="22">
        <v>33405</v>
      </c>
    </row>
    <row r="407" spans="2:3" hidden="1">
      <c r="B407" s="23" t="s">
        <v>125</v>
      </c>
      <c r="C407" s="22">
        <v>33500</v>
      </c>
    </row>
    <row r="408" spans="2:3" hidden="1">
      <c r="B408" s="23" t="s">
        <v>128</v>
      </c>
      <c r="C408" s="22">
        <v>33605</v>
      </c>
    </row>
    <row r="409" spans="2:3" hidden="1">
      <c r="B409" s="23" t="s">
        <v>194</v>
      </c>
      <c r="C409" s="22">
        <v>36601</v>
      </c>
    </row>
    <row r="410" spans="2:3" hidden="1">
      <c r="B410" s="23" t="s">
        <v>127</v>
      </c>
      <c r="C410" s="22">
        <v>33600</v>
      </c>
    </row>
    <row r="411" spans="2:3" hidden="1">
      <c r="B411" s="23" t="s">
        <v>129</v>
      </c>
      <c r="C411" s="22">
        <v>33700</v>
      </c>
    </row>
    <row r="412" spans="2:3" hidden="1">
      <c r="B412" s="23" t="s">
        <v>16</v>
      </c>
      <c r="C412" s="22">
        <v>12160</v>
      </c>
    </row>
    <row r="413" spans="2:3" hidden="1">
      <c r="B413" s="23" t="s">
        <v>14</v>
      </c>
      <c r="C413" s="22">
        <v>12100</v>
      </c>
    </row>
    <row r="414" spans="2:3" hidden="1">
      <c r="B414" s="23" t="s">
        <v>130</v>
      </c>
      <c r="C414" s="22">
        <v>33800</v>
      </c>
    </row>
    <row r="415" spans="2:3" hidden="1">
      <c r="B415" s="23" t="s">
        <v>62</v>
      </c>
      <c r="C415" s="22">
        <v>30601</v>
      </c>
    </row>
    <row r="416" spans="2:3" hidden="1">
      <c r="B416" s="23" t="s">
        <v>131</v>
      </c>
      <c r="C416" s="22">
        <v>33900</v>
      </c>
    </row>
    <row r="417" spans="2:3" hidden="1">
      <c r="B417" s="23" t="s">
        <v>235</v>
      </c>
      <c r="C417" s="22">
        <v>38402</v>
      </c>
    </row>
    <row r="418" spans="2:3" hidden="1">
      <c r="B418" s="23" t="s">
        <v>132</v>
      </c>
      <c r="C418" s="22">
        <v>34000</v>
      </c>
    </row>
    <row r="419" spans="2:3" hidden="1">
      <c r="B419" s="23" t="s">
        <v>133</v>
      </c>
      <c r="C419" s="24">
        <v>34100</v>
      </c>
    </row>
    <row r="420" spans="2:3" hidden="1">
      <c r="B420" s="23" t="s">
        <v>134</v>
      </c>
      <c r="C420" s="24">
        <v>34105</v>
      </c>
    </row>
    <row r="421" spans="2:3" hidden="1">
      <c r="B421" s="23" t="s">
        <v>136</v>
      </c>
      <c r="C421" s="22">
        <v>34205</v>
      </c>
    </row>
    <row r="422" spans="2:3" hidden="1">
      <c r="B422" s="23" t="s">
        <v>135</v>
      </c>
      <c r="C422" s="24">
        <v>34200</v>
      </c>
    </row>
    <row r="423" spans="2:3" hidden="1">
      <c r="B423" s="23" t="s">
        <v>258</v>
      </c>
      <c r="C423" s="22">
        <v>39301</v>
      </c>
    </row>
    <row r="424" spans="2:3" hidden="1">
      <c r="B424" s="23" t="s">
        <v>139</v>
      </c>
      <c r="C424" s="22">
        <v>34300</v>
      </c>
    </row>
    <row r="425" spans="2:3" hidden="1">
      <c r="B425" s="23" t="s">
        <v>140</v>
      </c>
      <c r="C425" s="22">
        <v>34400</v>
      </c>
    </row>
    <row r="426" spans="2:3" hidden="1">
      <c r="B426" s="23" t="s">
        <v>141</v>
      </c>
      <c r="C426" s="22">
        <v>34405</v>
      </c>
    </row>
    <row r="427" spans="2:3" hidden="1">
      <c r="B427" s="23" t="s">
        <v>17</v>
      </c>
      <c r="C427" s="22">
        <v>12220</v>
      </c>
    </row>
    <row r="428" spans="2:3" hidden="1">
      <c r="B428" s="23" t="s">
        <v>116</v>
      </c>
      <c r="C428" s="22">
        <v>33203</v>
      </c>
    </row>
    <row r="429" spans="2:3" hidden="1">
      <c r="B429" s="23" t="s">
        <v>260</v>
      </c>
      <c r="C429" s="22">
        <v>39401</v>
      </c>
    </row>
    <row r="430" spans="2:3" hidden="1">
      <c r="B430" s="23" t="s">
        <v>142</v>
      </c>
      <c r="C430" s="22">
        <v>34500</v>
      </c>
    </row>
    <row r="431" spans="2:3" hidden="1">
      <c r="B431" s="23" t="s">
        <v>145</v>
      </c>
      <c r="C431" s="22">
        <v>34600</v>
      </c>
    </row>
    <row r="432" spans="2:3" hidden="1">
      <c r="B432" s="23" t="s">
        <v>88</v>
      </c>
      <c r="C432" s="22">
        <v>31810</v>
      </c>
    </row>
    <row r="433" spans="2:3" hidden="1">
      <c r="B433" s="23" t="s">
        <v>336</v>
      </c>
      <c r="C433" s="22">
        <v>51000.2</v>
      </c>
    </row>
    <row r="434" spans="2:3" hidden="1">
      <c r="B434" s="23" t="s">
        <v>337</v>
      </c>
      <c r="C434" s="22">
        <v>51000.3</v>
      </c>
    </row>
    <row r="435" spans="2:3" hidden="1">
      <c r="B435" s="23" t="s">
        <v>335</v>
      </c>
      <c r="C435" s="22">
        <v>51000</v>
      </c>
    </row>
    <row r="436" spans="2:3" hidden="1">
      <c r="B436" s="23" t="s">
        <v>147</v>
      </c>
      <c r="C436" s="22">
        <v>34700</v>
      </c>
    </row>
    <row r="437" spans="2:3" hidden="1">
      <c r="B437" s="23" t="s">
        <v>148</v>
      </c>
      <c r="C437" s="22">
        <v>34800</v>
      </c>
    </row>
    <row r="438" spans="2:3" hidden="1">
      <c r="B438" s="23" t="s">
        <v>7</v>
      </c>
      <c r="C438" s="22">
        <v>10930</v>
      </c>
    </row>
    <row r="439" spans="2:3" hidden="1">
      <c r="B439" s="23" t="s">
        <v>19</v>
      </c>
      <c r="C439" s="22">
        <v>12600</v>
      </c>
    </row>
    <row r="440" spans="2:3" hidden="1">
      <c r="B440" s="23" t="s">
        <v>319</v>
      </c>
      <c r="C440" s="22">
        <v>33207</v>
      </c>
    </row>
    <row r="441" spans="2:3" hidden="1">
      <c r="B441" s="23" t="s">
        <v>355</v>
      </c>
      <c r="C441" s="22">
        <v>32901</v>
      </c>
    </row>
    <row r="442" spans="2:3" hidden="1">
      <c r="B442" s="23" t="s">
        <v>356</v>
      </c>
      <c r="C442" s="22">
        <v>34900</v>
      </c>
    </row>
    <row r="443" spans="2:3" hidden="1">
      <c r="B443" s="23" t="s">
        <v>229</v>
      </c>
      <c r="C443" s="22">
        <v>38105</v>
      </c>
    </row>
    <row r="444" spans="2:3" hidden="1">
      <c r="B444" s="23" t="s">
        <v>152</v>
      </c>
      <c r="C444" s="22">
        <v>35000</v>
      </c>
    </row>
    <row r="445" spans="2:3" hidden="1">
      <c r="B445" s="23" t="s">
        <v>113</v>
      </c>
      <c r="C445" s="22">
        <v>33105</v>
      </c>
    </row>
    <row r="446" spans="2:3" hidden="1">
      <c r="B446" s="23" t="s">
        <v>154</v>
      </c>
      <c r="C446" s="22">
        <v>35100</v>
      </c>
    </row>
    <row r="447" spans="2:3" hidden="1">
      <c r="B447" s="23" t="s">
        <v>155</v>
      </c>
      <c r="C447" s="22">
        <v>35105</v>
      </c>
    </row>
    <row r="448" spans="2:3" hidden="1">
      <c r="B448" s="23" t="s">
        <v>157</v>
      </c>
      <c r="C448" s="22">
        <v>35200</v>
      </c>
    </row>
    <row r="449" spans="2:3" hidden="1">
      <c r="B449" s="23" t="s">
        <v>79</v>
      </c>
      <c r="C449" s="22">
        <v>31320</v>
      </c>
    </row>
    <row r="450" spans="2:3" hidden="1">
      <c r="B450" s="23" t="s">
        <v>172</v>
      </c>
      <c r="C450" s="22">
        <v>36002</v>
      </c>
    </row>
    <row r="451" spans="2:3" hidden="1">
      <c r="B451" s="23" t="s">
        <v>180</v>
      </c>
      <c r="C451" s="22">
        <v>36102</v>
      </c>
    </row>
    <row r="452" spans="2:3" hidden="1">
      <c r="B452" s="23" t="s">
        <v>320</v>
      </c>
      <c r="C452" s="22">
        <v>33208</v>
      </c>
    </row>
    <row r="453" spans="2:3" hidden="1">
      <c r="B453" s="23" t="s">
        <v>20</v>
      </c>
      <c r="C453" s="22">
        <v>12700</v>
      </c>
    </row>
    <row r="454" spans="2:3" hidden="1">
      <c r="B454" s="23" t="s">
        <v>175</v>
      </c>
      <c r="C454" s="22">
        <v>36006</v>
      </c>
    </row>
    <row r="455" spans="2:3" hidden="1">
      <c r="B455" s="23" t="s">
        <v>379</v>
      </c>
      <c r="C455" s="22">
        <v>35300</v>
      </c>
    </row>
    <row r="456" spans="2:3" hidden="1">
      <c r="B456" s="23" t="s">
        <v>162</v>
      </c>
      <c r="C456" s="22">
        <v>35405</v>
      </c>
    </row>
    <row r="457" spans="2:3" hidden="1">
      <c r="B457" s="23" t="s">
        <v>160</v>
      </c>
      <c r="C457" s="22">
        <v>35400</v>
      </c>
    </row>
    <row r="458" spans="2:3" hidden="1">
      <c r="B458" s="23" t="s">
        <v>107</v>
      </c>
      <c r="C458" s="22">
        <v>32910</v>
      </c>
    </row>
    <row r="459" spans="2:3" hidden="1">
      <c r="B459" s="23" t="s">
        <v>163</v>
      </c>
      <c r="C459" s="22">
        <v>35500</v>
      </c>
    </row>
    <row r="460" spans="2:3" hidden="1">
      <c r="B460" s="23" t="s">
        <v>15</v>
      </c>
      <c r="C460" s="22">
        <v>12150</v>
      </c>
    </row>
    <row r="461" spans="2:3" hidden="1">
      <c r="B461" s="23" t="s">
        <v>164</v>
      </c>
      <c r="C461" s="22">
        <v>35600</v>
      </c>
    </row>
    <row r="462" spans="2:3" hidden="1">
      <c r="B462" s="23" t="s">
        <v>165</v>
      </c>
      <c r="C462" s="22">
        <v>35700</v>
      </c>
    </row>
    <row r="463" spans="2:3" hidden="1">
      <c r="B463" s="23" t="s">
        <v>167</v>
      </c>
      <c r="C463" s="22">
        <v>35805</v>
      </c>
    </row>
    <row r="464" spans="2:3" hidden="1">
      <c r="B464" s="23" t="s">
        <v>166</v>
      </c>
      <c r="C464" s="22">
        <v>35800</v>
      </c>
    </row>
    <row r="465" spans="2:3" hidden="1">
      <c r="B465" s="23" t="s">
        <v>181</v>
      </c>
      <c r="C465" s="22">
        <v>36105</v>
      </c>
    </row>
    <row r="466" spans="2:3" hidden="1">
      <c r="B466" s="23" t="s">
        <v>168</v>
      </c>
      <c r="C466" s="22">
        <v>35900</v>
      </c>
    </row>
    <row r="467" spans="2:3" hidden="1">
      <c r="B467" s="23" t="s">
        <v>169</v>
      </c>
      <c r="C467" s="22">
        <v>35905</v>
      </c>
    </row>
    <row r="468" spans="2:3" hidden="1">
      <c r="B468" s="23" t="s">
        <v>240</v>
      </c>
      <c r="C468" s="22">
        <v>38602</v>
      </c>
    </row>
    <row r="469" spans="2:3" hidden="1">
      <c r="B469" s="23" t="s">
        <v>150</v>
      </c>
      <c r="C469" s="22">
        <v>34905</v>
      </c>
    </row>
    <row r="470" spans="2:3" hidden="1">
      <c r="B470" s="23" t="s">
        <v>179</v>
      </c>
      <c r="C470" s="22">
        <v>36100</v>
      </c>
    </row>
    <row r="471" spans="2:3" hidden="1">
      <c r="B471" s="23" t="s">
        <v>183</v>
      </c>
      <c r="C471" s="22">
        <v>36205</v>
      </c>
    </row>
    <row r="472" spans="2:3" hidden="1">
      <c r="B472" s="23" t="s">
        <v>182</v>
      </c>
      <c r="C472" s="22">
        <v>36200</v>
      </c>
    </row>
    <row r="473" spans="2:3" hidden="1">
      <c r="B473" s="23" t="s">
        <v>184</v>
      </c>
      <c r="C473" s="22">
        <v>36300</v>
      </c>
    </row>
    <row r="474" spans="2:3" hidden="1">
      <c r="B474" s="23" t="s">
        <v>151</v>
      </c>
      <c r="C474" s="22">
        <v>34910</v>
      </c>
    </row>
    <row r="475" spans="2:3" hidden="1">
      <c r="B475" s="23" t="s">
        <v>242</v>
      </c>
      <c r="C475" s="22">
        <v>38610</v>
      </c>
    </row>
    <row r="476" spans="2:3" hidden="1">
      <c r="B476" s="23" t="s">
        <v>143</v>
      </c>
      <c r="C476" s="22">
        <v>34501</v>
      </c>
    </row>
    <row r="477" spans="2:3" hidden="1">
      <c r="B477" s="23" t="s">
        <v>245</v>
      </c>
      <c r="C477" s="22">
        <v>38701</v>
      </c>
    </row>
    <row r="478" spans="2:3" hidden="1">
      <c r="B478" s="23" t="s">
        <v>27</v>
      </c>
      <c r="C478" s="22">
        <v>18740</v>
      </c>
    </row>
    <row r="479" spans="2:3" hidden="1">
      <c r="B479" s="23" t="s">
        <v>37</v>
      </c>
      <c r="C479" s="22">
        <v>20800</v>
      </c>
    </row>
    <row r="480" spans="2:3" hidden="1">
      <c r="B480" s="23" t="s">
        <v>26</v>
      </c>
      <c r="C480" s="22">
        <v>18690</v>
      </c>
    </row>
    <row r="481" spans="2:3" hidden="1">
      <c r="B481" s="23" t="s">
        <v>9</v>
      </c>
      <c r="C481" s="22">
        <v>10950</v>
      </c>
    </row>
    <row r="482" spans="2:3" hidden="1">
      <c r="B482" s="23" t="s">
        <v>32</v>
      </c>
      <c r="C482" s="22">
        <v>20200</v>
      </c>
    </row>
    <row r="483" spans="2:3" hidden="1">
      <c r="B483" s="23" t="s">
        <v>28</v>
      </c>
      <c r="C483" s="22">
        <v>18780</v>
      </c>
    </row>
    <row r="484" spans="2:3" hidden="1">
      <c r="B484" s="23" t="s">
        <v>40</v>
      </c>
      <c r="C484" s="22">
        <v>21300</v>
      </c>
    </row>
    <row r="485" spans="2:3" hidden="1">
      <c r="B485" s="23" t="s">
        <v>334</v>
      </c>
      <c r="C485" s="22">
        <v>37001</v>
      </c>
    </row>
    <row r="486" spans="2:3" hidden="1">
      <c r="B486" s="23" t="s">
        <v>110</v>
      </c>
      <c r="C486" s="22">
        <v>33001</v>
      </c>
    </row>
    <row r="487" spans="2:3" hidden="1">
      <c r="B487" s="23" t="s">
        <v>360</v>
      </c>
      <c r="C487" s="22">
        <v>36405</v>
      </c>
    </row>
    <row r="488" spans="2:3" hidden="1">
      <c r="B488" s="23" t="s">
        <v>188</v>
      </c>
      <c r="C488" s="22">
        <v>36400</v>
      </c>
    </row>
    <row r="489" spans="2:3" hidden="1">
      <c r="B489" s="23" t="s">
        <v>36</v>
      </c>
      <c r="C489" s="22">
        <v>20700</v>
      </c>
    </row>
    <row r="490" spans="2:3" hidden="1">
      <c r="B490" s="23" t="s">
        <v>11</v>
      </c>
      <c r="C490" s="22">
        <v>11310</v>
      </c>
    </row>
    <row r="491" spans="2:3" hidden="1">
      <c r="B491" s="23" t="s">
        <v>156</v>
      </c>
      <c r="C491" s="22">
        <v>35106</v>
      </c>
    </row>
    <row r="492" spans="2:3" hidden="1">
      <c r="B492" s="23" t="s">
        <v>354</v>
      </c>
      <c r="C492" s="22">
        <v>32500</v>
      </c>
    </row>
    <row r="493" spans="2:3" hidden="1">
      <c r="B493" s="23" t="s">
        <v>189</v>
      </c>
      <c r="C493" s="22">
        <v>36500</v>
      </c>
    </row>
    <row r="494" spans="2:3" hidden="1">
      <c r="B494" s="23" t="s">
        <v>89</v>
      </c>
      <c r="C494" s="22">
        <v>31820</v>
      </c>
    </row>
    <row r="495" spans="2:3" hidden="1">
      <c r="B495" s="23" t="s">
        <v>0</v>
      </c>
      <c r="C495" s="22">
        <v>10200</v>
      </c>
    </row>
    <row r="496" spans="2:3" hidden="1">
      <c r="B496" s="23" t="s">
        <v>193</v>
      </c>
      <c r="C496" s="22">
        <v>36600</v>
      </c>
    </row>
    <row r="497" spans="2:3" hidden="1">
      <c r="B497" s="23" t="s">
        <v>4</v>
      </c>
      <c r="C497" s="22">
        <v>10850</v>
      </c>
    </row>
    <row r="498" spans="2:3" hidden="1">
      <c r="B498" s="23" t="s">
        <v>6</v>
      </c>
      <c r="C498" s="22">
        <v>10910</v>
      </c>
    </row>
    <row r="499" spans="2:3" hidden="1">
      <c r="B499" s="23" t="s">
        <v>8</v>
      </c>
      <c r="C499" s="22">
        <v>10940</v>
      </c>
    </row>
    <row r="500" spans="2:3" hidden="1">
      <c r="B500" s="23" t="s">
        <v>195</v>
      </c>
      <c r="C500" s="22">
        <v>36700</v>
      </c>
    </row>
    <row r="501" spans="2:3" hidden="1">
      <c r="B501" s="23" t="s">
        <v>200</v>
      </c>
      <c r="C501" s="22">
        <v>36802</v>
      </c>
    </row>
    <row r="502" spans="2:3" hidden="1">
      <c r="B502" s="23" t="s">
        <v>198</v>
      </c>
      <c r="C502" s="22">
        <v>36800</v>
      </c>
    </row>
    <row r="503" spans="2:3" hidden="1">
      <c r="B503" s="23" t="s">
        <v>199</v>
      </c>
      <c r="C503" s="22">
        <v>36801</v>
      </c>
    </row>
    <row r="504" spans="2:3" hidden="1">
      <c r="B504" s="23" t="s">
        <v>203</v>
      </c>
      <c r="C504" s="22">
        <v>36905</v>
      </c>
    </row>
    <row r="505" spans="2:3" hidden="1">
      <c r="B505" s="23" t="s">
        <v>201</v>
      </c>
      <c r="C505" s="22">
        <v>36900</v>
      </c>
    </row>
    <row r="506" spans="2:3" hidden="1">
      <c r="B506" s="23" t="s">
        <v>206</v>
      </c>
      <c r="C506" s="22">
        <v>37100</v>
      </c>
    </row>
    <row r="507" spans="2:3" hidden="1">
      <c r="B507" s="23" t="s">
        <v>207</v>
      </c>
      <c r="C507" s="22">
        <v>37200</v>
      </c>
    </row>
    <row r="508" spans="2:3" hidden="1">
      <c r="B508" s="23" t="s">
        <v>208</v>
      </c>
      <c r="C508" s="22">
        <v>37300</v>
      </c>
    </row>
    <row r="509" spans="2:3" hidden="1">
      <c r="B509" s="23" t="s">
        <v>210</v>
      </c>
      <c r="C509" s="22">
        <v>37305</v>
      </c>
    </row>
    <row r="510" spans="2:3" hidden="1">
      <c r="B510" s="23" t="s">
        <v>177</v>
      </c>
      <c r="C510" s="22">
        <v>36008</v>
      </c>
    </row>
    <row r="511" spans="2:3" hidden="1">
      <c r="B511" s="23" t="s">
        <v>266</v>
      </c>
      <c r="C511" s="22">
        <v>39703</v>
      </c>
    </row>
    <row r="512" spans="2:3" hidden="1">
      <c r="B512" s="23" t="s">
        <v>321</v>
      </c>
      <c r="C512" s="22">
        <v>33209</v>
      </c>
    </row>
    <row r="513" spans="2:3" hidden="1">
      <c r="B513" s="23" t="s">
        <v>212</v>
      </c>
      <c r="C513" s="22">
        <v>37405</v>
      </c>
    </row>
    <row r="514" spans="2:3" hidden="1">
      <c r="B514" s="23" t="s">
        <v>211</v>
      </c>
      <c r="C514" s="22">
        <v>37400</v>
      </c>
    </row>
    <row r="515" spans="2:3" hidden="1">
      <c r="B515" s="23" t="s">
        <v>213</v>
      </c>
      <c r="C515" s="22">
        <v>37500</v>
      </c>
    </row>
    <row r="516" spans="2:3" hidden="1">
      <c r="B516" s="23" t="s">
        <v>216</v>
      </c>
      <c r="C516" s="22">
        <v>37605</v>
      </c>
    </row>
    <row r="517" spans="2:3" hidden="1">
      <c r="B517" s="23" t="s">
        <v>214</v>
      </c>
      <c r="C517" s="22">
        <v>37600</v>
      </c>
    </row>
    <row r="518" spans="2:3" hidden="1">
      <c r="B518" s="23" t="s">
        <v>21</v>
      </c>
      <c r="C518" s="22">
        <v>13500</v>
      </c>
    </row>
    <row r="519" spans="2:3" hidden="1">
      <c r="B519" s="23" t="s">
        <v>218</v>
      </c>
      <c r="C519" s="22">
        <v>37700</v>
      </c>
    </row>
    <row r="520" spans="2:3" hidden="1">
      <c r="B520" s="23" t="s">
        <v>219</v>
      </c>
      <c r="C520" s="22">
        <v>37705</v>
      </c>
    </row>
    <row r="521" spans="2:3" hidden="1">
      <c r="B521" s="23" t="s">
        <v>53</v>
      </c>
      <c r="C521" s="22">
        <v>30103</v>
      </c>
    </row>
    <row r="522" spans="2:3" hidden="1">
      <c r="B522" s="23" t="s">
        <v>137</v>
      </c>
      <c r="C522" s="22">
        <v>34220</v>
      </c>
    </row>
    <row r="523" spans="2:3" hidden="1">
      <c r="B523" s="23" t="s">
        <v>146</v>
      </c>
      <c r="C523" s="22">
        <v>34605</v>
      </c>
    </row>
    <row r="524" spans="2:3" hidden="1">
      <c r="B524" s="23" t="s">
        <v>222</v>
      </c>
      <c r="C524" s="22">
        <v>37805</v>
      </c>
    </row>
    <row r="525" spans="2:3" hidden="1">
      <c r="B525" s="23" t="s">
        <v>220</v>
      </c>
      <c r="C525" s="22">
        <v>37800</v>
      </c>
    </row>
    <row r="526" spans="2:3" hidden="1">
      <c r="B526" s="23" t="s">
        <v>225</v>
      </c>
      <c r="C526" s="22">
        <v>37905</v>
      </c>
    </row>
    <row r="527" spans="2:3" hidden="1">
      <c r="B527" s="23" t="s">
        <v>223</v>
      </c>
      <c r="C527" s="22">
        <v>37900</v>
      </c>
    </row>
    <row r="528" spans="2:3" hidden="1">
      <c r="B528" s="23" t="s">
        <v>227</v>
      </c>
      <c r="C528" s="22">
        <v>38005</v>
      </c>
    </row>
    <row r="529" spans="2:3" hidden="1">
      <c r="B529" s="23" t="s">
        <v>226</v>
      </c>
      <c r="C529" s="22">
        <v>38000</v>
      </c>
    </row>
    <row r="530" spans="2:3" hidden="1">
      <c r="B530" s="23" t="s">
        <v>209</v>
      </c>
      <c r="C530" s="22">
        <v>37301</v>
      </c>
    </row>
    <row r="531" spans="2:3" hidden="1">
      <c r="B531" s="23" t="s">
        <v>228</v>
      </c>
      <c r="C531" s="22">
        <v>38100</v>
      </c>
    </row>
    <row r="532" spans="2:3" hidden="1">
      <c r="B532" s="23" t="s">
        <v>231</v>
      </c>
      <c r="C532" s="22">
        <v>38205</v>
      </c>
    </row>
    <row r="533" spans="2:3" hidden="1">
      <c r="B533" s="23" t="s">
        <v>230</v>
      </c>
      <c r="C533" s="22">
        <v>38200</v>
      </c>
    </row>
    <row r="534" spans="2:3" hidden="1">
      <c r="B534" s="23" t="s">
        <v>187</v>
      </c>
      <c r="C534" s="22">
        <v>36305</v>
      </c>
    </row>
    <row r="535" spans="2:3" hidden="1">
      <c r="B535" s="23" t="s">
        <v>233</v>
      </c>
      <c r="C535" s="22">
        <v>38300</v>
      </c>
    </row>
    <row r="536" spans="2:3" hidden="1">
      <c r="B536" s="23" t="s">
        <v>22</v>
      </c>
      <c r="C536" s="22">
        <v>13700</v>
      </c>
    </row>
    <row r="537" spans="2:3" hidden="1">
      <c r="B537" s="23" t="s">
        <v>99</v>
      </c>
      <c r="C537" s="22">
        <v>32420</v>
      </c>
    </row>
    <row r="538" spans="2:3" hidden="1">
      <c r="B538" s="23" t="s">
        <v>176</v>
      </c>
      <c r="C538" s="22">
        <v>36007</v>
      </c>
    </row>
    <row r="539" spans="2:3" hidden="1">
      <c r="B539" s="23" t="s">
        <v>59</v>
      </c>
      <c r="C539" s="22">
        <v>30405</v>
      </c>
    </row>
    <row r="540" spans="2:3" hidden="1">
      <c r="B540" s="23" t="s">
        <v>221</v>
      </c>
      <c r="C540" s="22">
        <v>37801</v>
      </c>
    </row>
    <row r="541" spans="2:3" hidden="1">
      <c r="B541" s="23" t="s">
        <v>97</v>
      </c>
      <c r="C541" s="22">
        <v>32405</v>
      </c>
    </row>
    <row r="542" spans="2:3" hidden="1">
      <c r="B542" s="23" t="s">
        <v>254</v>
      </c>
      <c r="C542" s="22">
        <v>39204</v>
      </c>
    </row>
    <row r="543" spans="2:3" hidden="1">
      <c r="B543" s="23" t="s">
        <v>153</v>
      </c>
      <c r="C543" s="22">
        <v>35005</v>
      </c>
    </row>
    <row r="544" spans="2:3" hidden="1">
      <c r="B544" s="23" t="s">
        <v>236</v>
      </c>
      <c r="C544" s="22">
        <v>38405</v>
      </c>
    </row>
    <row r="545" spans="2:3" hidden="1">
      <c r="B545" s="23" t="s">
        <v>234</v>
      </c>
      <c r="C545" s="22">
        <v>38400</v>
      </c>
    </row>
    <row r="546" spans="2:3" hidden="1">
      <c r="B546" s="23" t="s">
        <v>186</v>
      </c>
      <c r="C546" s="22">
        <v>36302</v>
      </c>
    </row>
    <row r="547" spans="2:3" hidden="1">
      <c r="B547" s="23" t="s">
        <v>2</v>
      </c>
      <c r="C547" s="22">
        <v>10500</v>
      </c>
    </row>
    <row r="548" spans="2:3" hidden="1">
      <c r="B548" s="23" t="s">
        <v>13</v>
      </c>
      <c r="C548" s="22">
        <v>11900</v>
      </c>
    </row>
    <row r="549" spans="2:3" hidden="1">
      <c r="B549" s="23" t="s">
        <v>342</v>
      </c>
      <c r="C549" s="22">
        <v>12200</v>
      </c>
    </row>
    <row r="550" spans="2:3" hidden="1">
      <c r="B550" s="23" t="s">
        <v>331</v>
      </c>
      <c r="C550" s="22">
        <v>14300.2</v>
      </c>
    </row>
    <row r="551" spans="2:3" hidden="1">
      <c r="B551" s="23" t="s">
        <v>330</v>
      </c>
      <c r="C551" s="22">
        <v>14300</v>
      </c>
    </row>
    <row r="552" spans="2:3" hidden="1">
      <c r="B552" s="23" t="s">
        <v>237</v>
      </c>
      <c r="C552" s="22">
        <v>38500</v>
      </c>
    </row>
    <row r="553" spans="2:3" hidden="1">
      <c r="B553" s="23" t="s">
        <v>149</v>
      </c>
      <c r="C553" s="22">
        <v>34903</v>
      </c>
    </row>
    <row r="554" spans="2:3" hidden="1">
      <c r="B554" s="23" t="s">
        <v>241</v>
      </c>
      <c r="C554" s="22">
        <v>38605</v>
      </c>
    </row>
    <row r="555" spans="2:3" hidden="1">
      <c r="B555" s="23" t="s">
        <v>238</v>
      </c>
      <c r="C555" s="22">
        <v>38600</v>
      </c>
    </row>
    <row r="556" spans="2:3" hidden="1">
      <c r="B556" s="23" t="s">
        <v>244</v>
      </c>
      <c r="C556" s="22">
        <v>38700</v>
      </c>
    </row>
    <row r="557" spans="2:3" hidden="1">
      <c r="B557" s="23" t="s">
        <v>54</v>
      </c>
      <c r="C557" s="22">
        <v>30104</v>
      </c>
    </row>
    <row r="558" spans="2:3" hidden="1">
      <c r="B558" s="23" t="s">
        <v>108</v>
      </c>
      <c r="C558" s="22">
        <v>32920</v>
      </c>
    </row>
    <row r="559" spans="2:3" hidden="1">
      <c r="B559" s="23" t="s">
        <v>246</v>
      </c>
      <c r="C559" s="22">
        <v>38800</v>
      </c>
    </row>
    <row r="560" spans="2:3" hidden="1">
      <c r="B560" s="23" t="s">
        <v>92</v>
      </c>
      <c r="C560" s="22">
        <v>32005</v>
      </c>
    </row>
    <row r="561" spans="2:3" hidden="1">
      <c r="B561" s="23" t="s">
        <v>262</v>
      </c>
      <c r="C561" s="22">
        <v>39501</v>
      </c>
    </row>
    <row r="562" spans="2:3" hidden="1">
      <c r="B562" s="23" t="s">
        <v>248</v>
      </c>
      <c r="C562" s="22">
        <v>38900</v>
      </c>
    </row>
    <row r="563" spans="2:3" hidden="1">
      <c r="B563" s="23" t="s">
        <v>39</v>
      </c>
      <c r="C563" s="22">
        <v>21200</v>
      </c>
    </row>
    <row r="564" spans="2:3" hidden="1">
      <c r="B564" s="23" t="s">
        <v>42</v>
      </c>
      <c r="C564" s="22">
        <v>21550</v>
      </c>
    </row>
    <row r="565" spans="2:3" hidden="1">
      <c r="B565" s="23" t="s">
        <v>352</v>
      </c>
      <c r="C565" s="22">
        <v>21520</v>
      </c>
    </row>
    <row r="566" spans="2:3" hidden="1">
      <c r="B566" s="23" t="s">
        <v>333</v>
      </c>
      <c r="C566" s="22">
        <v>21525.200000000001</v>
      </c>
    </row>
    <row r="567" spans="2:3" hidden="1">
      <c r="B567" s="23" t="s">
        <v>332</v>
      </c>
      <c r="C567" s="22">
        <v>21525</v>
      </c>
    </row>
    <row r="568" spans="2:3" hidden="1">
      <c r="B568" s="23" t="s">
        <v>249</v>
      </c>
      <c r="C568" s="22">
        <v>39000</v>
      </c>
    </row>
    <row r="569" spans="2:3" hidden="1">
      <c r="B569" s="23" t="s">
        <v>47</v>
      </c>
      <c r="C569" s="22">
        <v>23000</v>
      </c>
    </row>
    <row r="570" spans="2:3" hidden="1">
      <c r="B570" s="23" t="s">
        <v>48</v>
      </c>
      <c r="C570" s="22">
        <v>23100</v>
      </c>
    </row>
    <row r="571" spans="2:3" hidden="1">
      <c r="B571" s="23" t="s">
        <v>38</v>
      </c>
      <c r="C571" s="22">
        <v>20900</v>
      </c>
    </row>
    <row r="572" spans="2:3" hidden="1">
      <c r="B572" s="23" t="s">
        <v>49</v>
      </c>
      <c r="C572" s="22">
        <v>23200</v>
      </c>
    </row>
    <row r="573" spans="2:3" hidden="1">
      <c r="B573" s="23" t="s">
        <v>43</v>
      </c>
      <c r="C573" s="22">
        <v>21570</v>
      </c>
    </row>
    <row r="574" spans="2:3" hidden="1">
      <c r="B574" s="23" t="s">
        <v>215</v>
      </c>
      <c r="C574" s="22">
        <v>37601</v>
      </c>
    </row>
    <row r="575" spans="2:3" hidden="1">
      <c r="B575" s="23" t="s">
        <v>251</v>
      </c>
      <c r="C575" s="22">
        <v>39101</v>
      </c>
    </row>
    <row r="576" spans="2:3" hidden="1">
      <c r="B576" s="23" t="s">
        <v>250</v>
      </c>
      <c r="C576" s="22">
        <v>39100</v>
      </c>
    </row>
    <row r="577" spans="2:3" hidden="1">
      <c r="B577" s="23" t="s">
        <v>252</v>
      </c>
      <c r="C577" s="22">
        <v>39105</v>
      </c>
    </row>
    <row r="578" spans="2:3" hidden="1">
      <c r="B578" s="23" t="s">
        <v>117</v>
      </c>
      <c r="C578" s="22">
        <v>33204</v>
      </c>
    </row>
    <row r="579" spans="2:3" hidden="1">
      <c r="B579" s="23" t="s">
        <v>362</v>
      </c>
      <c r="C579" s="22">
        <v>39200</v>
      </c>
    </row>
    <row r="580" spans="2:3" hidden="1">
      <c r="B580" s="23" t="s">
        <v>255</v>
      </c>
      <c r="C580" s="22">
        <v>39205</v>
      </c>
    </row>
    <row r="581" spans="2:3" hidden="1">
      <c r="B581" s="23" t="s">
        <v>257</v>
      </c>
      <c r="C581" s="22">
        <v>39300</v>
      </c>
    </row>
    <row r="582" spans="2:3" hidden="1">
      <c r="B582" s="23" t="s">
        <v>259</v>
      </c>
      <c r="C582" s="22">
        <v>39400</v>
      </c>
    </row>
    <row r="583" spans="2:3" hidden="1">
      <c r="B583" s="23" t="s">
        <v>261</v>
      </c>
      <c r="C583" s="22">
        <v>39500</v>
      </c>
    </row>
    <row r="584" spans="2:3" hidden="1">
      <c r="B584" s="23" t="s">
        <v>264</v>
      </c>
      <c r="C584" s="22">
        <v>39605</v>
      </c>
    </row>
    <row r="585" spans="2:3" hidden="1">
      <c r="B585" s="23" t="s">
        <v>263</v>
      </c>
      <c r="C585" s="22">
        <v>39600</v>
      </c>
    </row>
    <row r="586" spans="2:3" hidden="1">
      <c r="B586" s="23" t="s">
        <v>138</v>
      </c>
      <c r="C586" s="22">
        <v>34230</v>
      </c>
    </row>
    <row r="587" spans="2:3" hidden="1">
      <c r="B587" s="23" t="s">
        <v>44</v>
      </c>
      <c r="C587" s="22">
        <v>21800</v>
      </c>
    </row>
    <row r="588" spans="2:3" hidden="1">
      <c r="B588" s="23" t="s">
        <v>76</v>
      </c>
      <c r="C588" s="22">
        <v>31205</v>
      </c>
    </row>
    <row r="589" spans="2:3" hidden="1">
      <c r="B589" s="23" t="s">
        <v>98</v>
      </c>
      <c r="C589" s="22">
        <v>32410</v>
      </c>
    </row>
    <row r="590" spans="2:3" hidden="1">
      <c r="B590" s="23" t="s">
        <v>12</v>
      </c>
      <c r="C590" s="22">
        <v>11600</v>
      </c>
    </row>
    <row r="591" spans="2:3" hidden="1">
      <c r="B591" s="23" t="s">
        <v>267</v>
      </c>
      <c r="C591" s="22">
        <v>39705</v>
      </c>
    </row>
    <row r="592" spans="2:3" hidden="1">
      <c r="B592" s="23" t="s">
        <v>265</v>
      </c>
      <c r="C592" s="22">
        <v>39700</v>
      </c>
    </row>
    <row r="593" spans="2:3" hidden="1">
      <c r="B593" s="23" t="s">
        <v>191</v>
      </c>
      <c r="C593" s="22">
        <v>36502</v>
      </c>
    </row>
    <row r="594" spans="2:3" hidden="1">
      <c r="B594" s="23" t="s">
        <v>269</v>
      </c>
      <c r="C594" s="22">
        <v>39805</v>
      </c>
    </row>
    <row r="595" spans="2:3" hidden="1">
      <c r="B595" s="23" t="s">
        <v>268</v>
      </c>
      <c r="C595" s="22">
        <v>39800</v>
      </c>
    </row>
    <row r="596" spans="2:3" hidden="1">
      <c r="B596" s="23" t="s">
        <v>45</v>
      </c>
      <c r="C596" s="22">
        <v>21900</v>
      </c>
    </row>
    <row r="597" spans="2:3" hidden="1">
      <c r="B597" s="23" t="s">
        <v>122</v>
      </c>
      <c r="C597" s="22">
        <v>33400</v>
      </c>
    </row>
    <row r="598" spans="2:3" hidden="1">
      <c r="B598" s="23" t="s">
        <v>270</v>
      </c>
      <c r="C598" s="22">
        <v>39900</v>
      </c>
    </row>
    <row r="599" spans="2:3" hidden="1">
      <c r="B599" s="23" t="s">
        <v>50</v>
      </c>
      <c r="C599" s="22">
        <v>30000</v>
      </c>
    </row>
    <row r="600" spans="2:3" hidden="1">
      <c r="B600" s="23" t="s">
        <v>196</v>
      </c>
      <c r="C600" s="22">
        <v>36701</v>
      </c>
    </row>
    <row r="601" spans="2:3" hidden="1"/>
  </sheetData>
  <autoFilter ref="A4:F299" xr:uid="{0D8F821A-C1B9-489D-BFE9-409E21FF69E1}"/>
  <sortState ref="B306:C599">
    <sortCondition ref="B306:B599"/>
  </sortState>
  <pageMargins left="0.25" right="0.25" top="0.75" bottom="0.75" header="0.3" footer="0.3"/>
  <pageSetup paperSize="5" scale="50" fitToHeight="0" orientation="landscape" r:id="rId1"/>
  <headerFooter>
    <oddHeader>&amp;C&amp;"-,Bold"&amp;28Appendix B: Allocation of Pension Expense</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96"/>
  <sheetViews>
    <sheetView zoomScale="80" zoomScaleNormal="80" workbookViewId="0"/>
  </sheetViews>
  <sheetFormatPr defaultRowHeight="15"/>
  <cols>
    <col min="1" max="1" width="17.28515625" style="32" customWidth="1"/>
    <col min="2" max="2" width="54" style="11" customWidth="1"/>
    <col min="3" max="3" width="25.28515625" style="11" customWidth="1"/>
    <col min="4" max="16384" width="9.140625" style="11"/>
  </cols>
  <sheetData>
    <row r="1" spans="1:3" ht="30">
      <c r="A1" s="38" t="s">
        <v>414</v>
      </c>
      <c r="B1" s="36" t="s">
        <v>415</v>
      </c>
      <c r="C1" s="37" t="s">
        <v>409</v>
      </c>
    </row>
    <row r="2" spans="1:3">
      <c r="A2" s="32" t="s">
        <v>376</v>
      </c>
      <c r="B2" s="11" t="s">
        <v>375</v>
      </c>
      <c r="C2" s="12">
        <v>0</v>
      </c>
    </row>
    <row r="3" spans="1:3">
      <c r="A3" s="32">
        <v>10200</v>
      </c>
      <c r="B3" s="11" t="s">
        <v>0</v>
      </c>
      <c r="C3" s="12">
        <v>22003.63</v>
      </c>
    </row>
    <row r="4" spans="1:3">
      <c r="A4" s="32">
        <v>10400</v>
      </c>
      <c r="B4" s="11" t="s">
        <v>1</v>
      </c>
      <c r="C4" s="12">
        <v>67383.59</v>
      </c>
    </row>
    <row r="5" spans="1:3">
      <c r="A5" s="32">
        <v>10500</v>
      </c>
      <c r="B5" s="11" t="s">
        <v>2</v>
      </c>
      <c r="C5" s="12">
        <v>15634.56</v>
      </c>
    </row>
    <row r="6" spans="1:3">
      <c r="A6" s="32">
        <v>10700</v>
      </c>
      <c r="B6" s="11" t="s">
        <v>350</v>
      </c>
      <c r="C6" s="12">
        <v>109406.18</v>
      </c>
    </row>
    <row r="7" spans="1:3">
      <c r="A7" s="32">
        <v>10800</v>
      </c>
      <c r="B7" s="11" t="s">
        <v>3</v>
      </c>
      <c r="C7" s="12">
        <v>453217.43000000005</v>
      </c>
    </row>
    <row r="8" spans="1:3">
      <c r="A8" s="32">
        <v>10850</v>
      </c>
      <c r="B8" s="11" t="s">
        <v>4</v>
      </c>
      <c r="C8" s="12">
        <v>5097.1499999999996</v>
      </c>
    </row>
    <row r="9" spans="1:3">
      <c r="A9" s="32">
        <v>10900</v>
      </c>
      <c r="B9" s="11" t="s">
        <v>5</v>
      </c>
      <c r="C9" s="12">
        <v>40799.920000000006</v>
      </c>
    </row>
    <row r="10" spans="1:3">
      <c r="A10" s="32">
        <v>10910</v>
      </c>
      <c r="B10" s="11" t="s">
        <v>6</v>
      </c>
      <c r="C10" s="12">
        <v>6366.1200000000008</v>
      </c>
    </row>
    <row r="11" spans="1:3">
      <c r="A11" s="32">
        <v>10930</v>
      </c>
      <c r="B11" s="11" t="s">
        <v>7</v>
      </c>
      <c r="C11" s="12">
        <v>67926.53</v>
      </c>
    </row>
    <row r="12" spans="1:3">
      <c r="A12" s="32">
        <v>10940</v>
      </c>
      <c r="B12" s="11" t="s">
        <v>8</v>
      </c>
      <c r="C12" s="12">
        <v>16717.059999999998</v>
      </c>
    </row>
    <row r="13" spans="1:3">
      <c r="A13" s="32">
        <v>10950</v>
      </c>
      <c r="B13" s="11" t="s">
        <v>9</v>
      </c>
      <c r="C13" s="12">
        <v>18511.41</v>
      </c>
    </row>
    <row r="14" spans="1:3">
      <c r="A14" s="32">
        <v>11300</v>
      </c>
      <c r="B14" s="11" t="s">
        <v>10</v>
      </c>
      <c r="C14" s="12">
        <v>114272.9</v>
      </c>
    </row>
    <row r="15" spans="1:3">
      <c r="A15" s="32">
        <v>11310</v>
      </c>
      <c r="B15" s="11" t="s">
        <v>11</v>
      </c>
      <c r="C15" s="12">
        <v>12385.29</v>
      </c>
    </row>
    <row r="16" spans="1:3">
      <c r="A16" s="32">
        <v>11600</v>
      </c>
      <c r="B16" s="11" t="s">
        <v>12</v>
      </c>
      <c r="C16" s="12">
        <v>44303.630000000005</v>
      </c>
    </row>
    <row r="17" spans="1:3">
      <c r="A17" s="32">
        <v>11900</v>
      </c>
      <c r="B17" s="11" t="s">
        <v>13</v>
      </c>
      <c r="C17" s="12">
        <v>4695.75</v>
      </c>
    </row>
    <row r="18" spans="1:3">
      <c r="A18" s="32">
        <v>12100</v>
      </c>
      <c r="B18" s="11" t="s">
        <v>14</v>
      </c>
      <c r="C18" s="12">
        <v>5488.7200000000012</v>
      </c>
    </row>
    <row r="19" spans="1:3">
      <c r="A19" s="32">
        <v>12150</v>
      </c>
      <c r="B19" s="11" t="s">
        <v>15</v>
      </c>
      <c r="C19" s="12">
        <v>821.15999999999985</v>
      </c>
    </row>
    <row r="20" spans="1:3">
      <c r="A20" s="32">
        <v>12160</v>
      </c>
      <c r="B20" s="11" t="s">
        <v>16</v>
      </c>
      <c r="C20" s="12">
        <v>44091.17</v>
      </c>
    </row>
    <row r="21" spans="1:3">
      <c r="A21" s="32">
        <v>12220</v>
      </c>
      <c r="B21" s="11" t="s">
        <v>17</v>
      </c>
      <c r="C21" s="12">
        <v>1114341.3199999998</v>
      </c>
    </row>
    <row r="22" spans="1:3">
      <c r="A22" s="32">
        <v>12510</v>
      </c>
      <c r="B22" s="11" t="s">
        <v>18</v>
      </c>
      <c r="C22" s="12">
        <v>121797.40000000002</v>
      </c>
    </row>
    <row r="23" spans="1:3">
      <c r="A23" s="32">
        <v>12600</v>
      </c>
      <c r="B23" s="11" t="s">
        <v>19</v>
      </c>
      <c r="C23" s="12">
        <v>44822.47</v>
      </c>
    </row>
    <row r="24" spans="1:3">
      <c r="A24" s="32">
        <v>12700</v>
      </c>
      <c r="B24" s="11" t="s">
        <v>20</v>
      </c>
      <c r="C24" s="12">
        <v>28334.219999999994</v>
      </c>
    </row>
    <row r="25" spans="1:3">
      <c r="A25" s="32">
        <v>13500</v>
      </c>
      <c r="B25" s="11" t="s">
        <v>21</v>
      </c>
      <c r="C25" s="12">
        <v>101041.56</v>
      </c>
    </row>
    <row r="26" spans="1:3">
      <c r="A26" s="32">
        <v>13700</v>
      </c>
      <c r="B26" s="11" t="s">
        <v>22</v>
      </c>
      <c r="C26" s="12">
        <v>11963.859999999999</v>
      </c>
    </row>
    <row r="27" spans="1:3">
      <c r="A27" s="32">
        <v>14300</v>
      </c>
      <c r="B27" s="11" t="s">
        <v>23</v>
      </c>
      <c r="C27" s="12">
        <v>36975.93</v>
      </c>
    </row>
    <row r="28" spans="1:3">
      <c r="A28" s="32">
        <v>18400</v>
      </c>
      <c r="B28" s="11" t="s">
        <v>351</v>
      </c>
      <c r="C28" s="12">
        <v>126394.02999999998</v>
      </c>
    </row>
    <row r="29" spans="1:3">
      <c r="A29" s="32">
        <v>18600</v>
      </c>
      <c r="B29" s="11" t="s">
        <v>24</v>
      </c>
      <c r="C29" s="12">
        <v>364.51</v>
      </c>
    </row>
    <row r="30" spans="1:3">
      <c r="A30" s="32">
        <v>18640</v>
      </c>
      <c r="B30" s="11" t="s">
        <v>25</v>
      </c>
      <c r="C30" s="12">
        <v>43.46</v>
      </c>
    </row>
    <row r="31" spans="1:3">
      <c r="A31" s="32">
        <v>18690</v>
      </c>
      <c r="B31" s="11" t="s">
        <v>26</v>
      </c>
      <c r="C31" s="12">
        <v>0</v>
      </c>
    </row>
    <row r="32" spans="1:3">
      <c r="A32" s="32">
        <v>18740</v>
      </c>
      <c r="B32" s="11" t="s">
        <v>27</v>
      </c>
      <c r="C32" s="12">
        <v>186.60000000000005</v>
      </c>
    </row>
    <row r="33" spans="1:3">
      <c r="A33" s="32">
        <v>18780</v>
      </c>
      <c r="B33" s="11" t="s">
        <v>28</v>
      </c>
      <c r="C33" s="12">
        <v>395.85</v>
      </c>
    </row>
    <row r="34" spans="1:3">
      <c r="A34" s="32">
        <v>19005</v>
      </c>
      <c r="B34" s="11" t="s">
        <v>29</v>
      </c>
      <c r="C34" s="12">
        <v>20278.95</v>
      </c>
    </row>
    <row r="35" spans="1:3">
      <c r="A35" s="32">
        <v>19100</v>
      </c>
      <c r="B35" s="11" t="s">
        <v>30</v>
      </c>
      <c r="C35" s="12">
        <v>1509747.75</v>
      </c>
    </row>
    <row r="36" spans="1:3">
      <c r="A36" s="46">
        <v>20100</v>
      </c>
      <c r="B36" s="47" t="s">
        <v>31</v>
      </c>
      <c r="C36" s="48">
        <v>250532.54</v>
      </c>
    </row>
    <row r="37" spans="1:3">
      <c r="A37" s="32">
        <v>20200</v>
      </c>
      <c r="B37" s="11" t="s">
        <v>32</v>
      </c>
      <c r="C37" s="12">
        <v>39291.379999999997</v>
      </c>
    </row>
    <row r="38" spans="1:3">
      <c r="A38" s="32">
        <v>20300</v>
      </c>
      <c r="B38" s="11" t="s">
        <v>33</v>
      </c>
      <c r="C38" s="12">
        <v>581051.05999999994</v>
      </c>
    </row>
    <row r="39" spans="1:3">
      <c r="A39" s="32">
        <v>20400</v>
      </c>
      <c r="B39" s="11" t="s">
        <v>34</v>
      </c>
      <c r="C39" s="12">
        <v>29441.52</v>
      </c>
    </row>
    <row r="40" spans="1:3">
      <c r="A40" s="32">
        <v>20600</v>
      </c>
      <c r="B40" s="11" t="s">
        <v>35</v>
      </c>
      <c r="C40" s="12">
        <v>74124.900000000009</v>
      </c>
    </row>
    <row r="41" spans="1:3">
      <c r="A41" s="32">
        <v>20700</v>
      </c>
      <c r="B41" s="11" t="s">
        <v>36</v>
      </c>
      <c r="C41" s="12">
        <v>153662.75</v>
      </c>
    </row>
    <row r="42" spans="1:3">
      <c r="A42" s="32">
        <v>20800</v>
      </c>
      <c r="B42" s="11" t="s">
        <v>37</v>
      </c>
      <c r="C42" s="12">
        <v>116349.61</v>
      </c>
    </row>
    <row r="43" spans="1:3">
      <c r="A43" s="32">
        <v>20900</v>
      </c>
      <c r="B43" s="11" t="s">
        <v>38</v>
      </c>
      <c r="C43" s="12">
        <v>245132.09</v>
      </c>
    </row>
    <row r="44" spans="1:3">
      <c r="A44" s="32">
        <v>21200</v>
      </c>
      <c r="B44" s="11" t="s">
        <v>39</v>
      </c>
      <c r="C44" s="12">
        <v>71609.16</v>
      </c>
    </row>
    <row r="45" spans="1:3">
      <c r="A45" s="32">
        <v>21300</v>
      </c>
      <c r="B45" s="11" t="s">
        <v>40</v>
      </c>
      <c r="C45" s="12">
        <v>899008.02</v>
      </c>
    </row>
    <row r="46" spans="1:3">
      <c r="A46" s="32">
        <v>21520</v>
      </c>
      <c r="B46" s="11" t="s">
        <v>352</v>
      </c>
      <c r="C46" s="12">
        <v>1601185.99</v>
      </c>
    </row>
    <row r="47" spans="1:3">
      <c r="A47" s="32">
        <v>21525</v>
      </c>
      <c r="B47" s="11" t="s">
        <v>41</v>
      </c>
      <c r="C47" s="12">
        <v>44620.959999999999</v>
      </c>
    </row>
    <row r="48" spans="1:3">
      <c r="A48" s="32">
        <v>21550</v>
      </c>
      <c r="B48" s="11" t="s">
        <v>42</v>
      </c>
      <c r="C48" s="12">
        <v>920469.4</v>
      </c>
    </row>
    <row r="49" spans="1:3">
      <c r="A49" s="32">
        <v>21570</v>
      </c>
      <c r="B49" s="11" t="s">
        <v>43</v>
      </c>
      <c r="C49" s="12">
        <v>4621.5599999999995</v>
      </c>
    </row>
    <row r="50" spans="1:3">
      <c r="A50" s="32">
        <v>21800</v>
      </c>
      <c r="B50" s="11" t="s">
        <v>44</v>
      </c>
      <c r="C50" s="12">
        <v>132298.98000000001</v>
      </c>
    </row>
    <row r="51" spans="1:3">
      <c r="A51" s="32">
        <v>21900</v>
      </c>
      <c r="B51" s="11" t="s">
        <v>45</v>
      </c>
      <c r="C51" s="12">
        <v>80453.55</v>
      </c>
    </row>
    <row r="52" spans="1:3">
      <c r="A52" s="32">
        <v>22000</v>
      </c>
      <c r="B52" s="11" t="s">
        <v>46</v>
      </c>
      <c r="C52" s="12">
        <v>87832.11</v>
      </c>
    </row>
    <row r="53" spans="1:3">
      <c r="A53" s="32">
        <v>23000</v>
      </c>
      <c r="B53" s="11" t="s">
        <v>47</v>
      </c>
      <c r="C53" s="12">
        <v>59964.490000000005</v>
      </c>
    </row>
    <row r="54" spans="1:3">
      <c r="A54" s="32">
        <v>23100</v>
      </c>
      <c r="B54" s="11" t="s">
        <v>48</v>
      </c>
      <c r="C54" s="12">
        <v>357427.9</v>
      </c>
    </row>
    <row r="55" spans="1:3">
      <c r="A55" s="32">
        <v>23200</v>
      </c>
      <c r="B55" s="11" t="s">
        <v>49</v>
      </c>
      <c r="C55" s="12">
        <v>189830.12</v>
      </c>
    </row>
    <row r="56" spans="1:3">
      <c r="A56" s="32">
        <v>30000</v>
      </c>
      <c r="B56" s="11" t="s">
        <v>50</v>
      </c>
      <c r="C56" s="12">
        <v>19327.809999999998</v>
      </c>
    </row>
    <row r="57" spans="1:3">
      <c r="A57" s="32">
        <v>30100</v>
      </c>
      <c r="B57" s="11" t="s">
        <v>51</v>
      </c>
      <c r="C57" s="12">
        <v>163816.6</v>
      </c>
    </row>
    <row r="58" spans="1:3">
      <c r="A58" s="32">
        <v>30102</v>
      </c>
      <c r="B58" s="11" t="s">
        <v>52</v>
      </c>
      <c r="C58" s="12">
        <v>3008.92</v>
      </c>
    </row>
    <row r="59" spans="1:3">
      <c r="A59" s="32">
        <v>30103</v>
      </c>
      <c r="B59" s="11" t="s">
        <v>53</v>
      </c>
      <c r="C59" s="12">
        <v>3902.8199999999997</v>
      </c>
    </row>
    <row r="60" spans="1:3">
      <c r="A60" s="32">
        <v>30104</v>
      </c>
      <c r="B60" s="11" t="s">
        <v>54</v>
      </c>
      <c r="C60" s="12">
        <v>2031.0200000000004</v>
      </c>
    </row>
    <row r="61" spans="1:3">
      <c r="A61" s="32">
        <v>30105</v>
      </c>
      <c r="B61" s="11" t="s">
        <v>55</v>
      </c>
      <c r="C61" s="12">
        <v>19644.28</v>
      </c>
    </row>
    <row r="62" spans="1:3">
      <c r="A62" s="32">
        <v>30200</v>
      </c>
      <c r="B62" s="11" t="s">
        <v>56</v>
      </c>
      <c r="C62" s="12">
        <v>39423.049999999996</v>
      </c>
    </row>
    <row r="63" spans="1:3">
      <c r="A63" s="32">
        <v>30300</v>
      </c>
      <c r="B63" s="11" t="s">
        <v>57</v>
      </c>
      <c r="C63" s="12">
        <v>12900.960000000003</v>
      </c>
    </row>
    <row r="64" spans="1:3">
      <c r="A64" s="32">
        <v>30400</v>
      </c>
      <c r="B64" s="11" t="s">
        <v>58</v>
      </c>
      <c r="C64" s="12">
        <v>25796.409999999996</v>
      </c>
    </row>
    <row r="65" spans="1:3">
      <c r="A65" s="32">
        <v>30405</v>
      </c>
      <c r="B65" s="11" t="s">
        <v>59</v>
      </c>
      <c r="C65" s="12">
        <v>15214.13</v>
      </c>
    </row>
    <row r="66" spans="1:3">
      <c r="A66" s="32">
        <v>30500</v>
      </c>
      <c r="B66" s="11" t="s">
        <v>60</v>
      </c>
      <c r="C66" s="12">
        <v>25851.759999999998</v>
      </c>
    </row>
    <row r="67" spans="1:3">
      <c r="A67" s="32">
        <v>30600</v>
      </c>
      <c r="B67" s="11" t="s">
        <v>61</v>
      </c>
      <c r="C67" s="12">
        <v>19529.379999999997</v>
      </c>
    </row>
    <row r="68" spans="1:3">
      <c r="A68" s="32">
        <v>30601</v>
      </c>
      <c r="B68" s="11" t="s">
        <v>62</v>
      </c>
      <c r="C68" s="12">
        <v>435.28</v>
      </c>
    </row>
    <row r="69" spans="1:3">
      <c r="A69" s="32">
        <v>30700</v>
      </c>
      <c r="B69" s="11" t="s">
        <v>63</v>
      </c>
      <c r="C69" s="12">
        <v>52053.190000000017</v>
      </c>
    </row>
    <row r="70" spans="1:3">
      <c r="A70" s="32">
        <v>30705</v>
      </c>
      <c r="B70" s="11" t="s">
        <v>64</v>
      </c>
      <c r="C70" s="12">
        <v>9838.32</v>
      </c>
    </row>
    <row r="71" spans="1:3">
      <c r="A71" s="32">
        <v>30800</v>
      </c>
      <c r="B71" s="11" t="s">
        <v>65</v>
      </c>
      <c r="C71" s="12">
        <v>18672.649999999998</v>
      </c>
    </row>
    <row r="72" spans="1:3">
      <c r="A72" s="32">
        <v>30900</v>
      </c>
      <c r="B72" s="11" t="s">
        <v>66</v>
      </c>
      <c r="C72" s="12">
        <v>35668.74</v>
      </c>
    </row>
    <row r="73" spans="1:3">
      <c r="A73" s="32">
        <v>30905</v>
      </c>
      <c r="B73" s="11" t="s">
        <v>67</v>
      </c>
      <c r="C73" s="12">
        <v>8331.9700000000012</v>
      </c>
    </row>
    <row r="74" spans="1:3">
      <c r="A74" s="32">
        <v>31000</v>
      </c>
      <c r="B74" s="11" t="s">
        <v>68</v>
      </c>
      <c r="C74" s="12">
        <v>99321.600000000006</v>
      </c>
    </row>
    <row r="75" spans="1:3">
      <c r="A75" s="32">
        <v>31005</v>
      </c>
      <c r="B75" s="11" t="s">
        <v>69</v>
      </c>
      <c r="C75" s="12">
        <v>10639.059999999998</v>
      </c>
    </row>
    <row r="76" spans="1:3">
      <c r="A76" s="32">
        <v>31100</v>
      </c>
      <c r="B76" s="11" t="s">
        <v>70</v>
      </c>
      <c r="C76" s="12">
        <v>202327.4</v>
      </c>
    </row>
    <row r="77" spans="1:3">
      <c r="A77" s="32">
        <v>31101</v>
      </c>
      <c r="B77" s="11" t="s">
        <v>71</v>
      </c>
      <c r="C77" s="12">
        <v>1139.1100000000001</v>
      </c>
    </row>
    <row r="78" spans="1:3">
      <c r="A78" s="32">
        <v>31102</v>
      </c>
      <c r="B78" s="11" t="s">
        <v>72</v>
      </c>
      <c r="C78" s="12">
        <v>2989.7</v>
      </c>
    </row>
    <row r="79" spans="1:3">
      <c r="A79" s="32">
        <v>31105</v>
      </c>
      <c r="B79" s="11" t="s">
        <v>73</v>
      </c>
      <c r="C79" s="12">
        <v>34129.449999999997</v>
      </c>
    </row>
    <row r="80" spans="1:3">
      <c r="A80" s="32">
        <v>31110</v>
      </c>
      <c r="B80" s="11" t="s">
        <v>74</v>
      </c>
      <c r="C80" s="12">
        <v>45772.91</v>
      </c>
    </row>
    <row r="81" spans="1:3">
      <c r="A81" s="32">
        <v>31200</v>
      </c>
      <c r="B81" s="11" t="s">
        <v>75</v>
      </c>
      <c r="C81" s="12">
        <v>89574.450000000012</v>
      </c>
    </row>
    <row r="82" spans="1:3">
      <c r="A82" s="32">
        <v>31205</v>
      </c>
      <c r="B82" s="11" t="s">
        <v>76</v>
      </c>
      <c r="C82" s="12">
        <v>11994.649999999998</v>
      </c>
    </row>
    <row r="83" spans="1:3">
      <c r="A83" s="32">
        <v>31300</v>
      </c>
      <c r="B83" s="11" t="s">
        <v>77</v>
      </c>
      <c r="C83" s="12">
        <v>230920.1</v>
      </c>
    </row>
    <row r="84" spans="1:3">
      <c r="A84" s="32">
        <v>31301</v>
      </c>
      <c r="B84" s="11" t="s">
        <v>78</v>
      </c>
      <c r="C84" s="12">
        <v>5063.05</v>
      </c>
    </row>
    <row r="85" spans="1:3">
      <c r="A85" s="32">
        <v>31320</v>
      </c>
      <c r="B85" s="11" t="s">
        <v>79</v>
      </c>
      <c r="C85" s="12">
        <v>41105.009999999995</v>
      </c>
    </row>
    <row r="86" spans="1:3">
      <c r="A86" s="32">
        <v>31400</v>
      </c>
      <c r="B86" s="11" t="s">
        <v>80</v>
      </c>
      <c r="C86" s="12">
        <v>94519.11</v>
      </c>
    </row>
    <row r="87" spans="1:3">
      <c r="A87" s="32">
        <v>31405</v>
      </c>
      <c r="B87" s="11" t="s">
        <v>81</v>
      </c>
      <c r="C87" s="12">
        <v>21313.64</v>
      </c>
    </row>
    <row r="88" spans="1:3">
      <c r="A88" s="32">
        <v>31500</v>
      </c>
      <c r="B88" s="11" t="s">
        <v>82</v>
      </c>
      <c r="C88" s="12">
        <v>15117.63</v>
      </c>
    </row>
    <row r="89" spans="1:3">
      <c r="A89" s="32">
        <v>31600</v>
      </c>
      <c r="B89" s="11" t="s">
        <v>83</v>
      </c>
      <c r="C89" s="12">
        <v>65811.489999999991</v>
      </c>
    </row>
    <row r="90" spans="1:3">
      <c r="A90" s="32">
        <v>31605</v>
      </c>
      <c r="B90" s="11" t="s">
        <v>84</v>
      </c>
      <c r="C90" s="12">
        <v>10696.91</v>
      </c>
    </row>
    <row r="91" spans="1:3">
      <c r="A91" s="32">
        <v>31700</v>
      </c>
      <c r="B91" s="11" t="s">
        <v>85</v>
      </c>
      <c r="C91" s="12">
        <v>21188.460000000003</v>
      </c>
    </row>
    <row r="92" spans="1:3">
      <c r="A92" s="32">
        <v>31800</v>
      </c>
      <c r="B92" s="11" t="s">
        <v>86</v>
      </c>
      <c r="C92" s="12">
        <v>117440.43000000001</v>
      </c>
    </row>
    <row r="93" spans="1:3">
      <c r="A93" s="32">
        <v>31805</v>
      </c>
      <c r="B93" s="11" t="s">
        <v>87</v>
      </c>
      <c r="C93" s="12">
        <v>26091.960000000003</v>
      </c>
    </row>
    <row r="94" spans="1:3">
      <c r="A94" s="32">
        <v>31810</v>
      </c>
      <c r="B94" s="11" t="s">
        <v>88</v>
      </c>
      <c r="C94" s="12">
        <v>30653.010000000002</v>
      </c>
    </row>
    <row r="95" spans="1:3">
      <c r="A95" s="32">
        <v>31820</v>
      </c>
      <c r="B95" s="11" t="s">
        <v>89</v>
      </c>
      <c r="C95" s="12">
        <v>24796.809999999998</v>
      </c>
    </row>
    <row r="96" spans="1:3">
      <c r="A96" s="32">
        <v>31900</v>
      </c>
      <c r="B96" s="11" t="s">
        <v>90</v>
      </c>
      <c r="C96" s="12">
        <v>72066.709999999992</v>
      </c>
    </row>
    <row r="97" spans="1:3">
      <c r="A97" s="32">
        <v>32000</v>
      </c>
      <c r="B97" s="11" t="s">
        <v>91</v>
      </c>
      <c r="C97" s="12">
        <v>29494.369999999995</v>
      </c>
    </row>
    <row r="98" spans="1:3">
      <c r="A98" s="32">
        <v>32005</v>
      </c>
      <c r="B98" s="11" t="s">
        <v>92</v>
      </c>
      <c r="C98" s="12">
        <v>7041.45</v>
      </c>
    </row>
    <row r="99" spans="1:3">
      <c r="A99" s="32">
        <v>32100</v>
      </c>
      <c r="B99" s="11" t="s">
        <v>93</v>
      </c>
      <c r="C99" s="12">
        <v>17862.769999999997</v>
      </c>
    </row>
    <row r="100" spans="1:3">
      <c r="A100" s="32">
        <v>32200</v>
      </c>
      <c r="B100" s="11" t="s">
        <v>94</v>
      </c>
      <c r="C100" s="12">
        <v>11496.34</v>
      </c>
    </row>
    <row r="101" spans="1:3">
      <c r="A101" s="32">
        <v>32300</v>
      </c>
      <c r="B101" s="11" t="s">
        <v>95</v>
      </c>
      <c r="C101" s="12">
        <v>119569.19</v>
      </c>
    </row>
    <row r="102" spans="1:3">
      <c r="A102" s="32">
        <v>32305</v>
      </c>
      <c r="B102" s="11" t="s">
        <v>353</v>
      </c>
      <c r="C102" s="12">
        <v>13722.910000000003</v>
      </c>
    </row>
    <row r="103" spans="1:3">
      <c r="A103" s="32">
        <v>32400</v>
      </c>
      <c r="B103" s="11" t="s">
        <v>96</v>
      </c>
      <c r="C103" s="12">
        <v>45619.619999999995</v>
      </c>
    </row>
    <row r="104" spans="1:3">
      <c r="A104" s="32">
        <v>32405</v>
      </c>
      <c r="B104" s="11" t="s">
        <v>97</v>
      </c>
      <c r="C104" s="12">
        <v>12581.540000000003</v>
      </c>
    </row>
    <row r="105" spans="1:3">
      <c r="A105" s="32">
        <v>32410</v>
      </c>
      <c r="B105" s="11" t="s">
        <v>98</v>
      </c>
      <c r="C105" s="12">
        <v>18276.739999999998</v>
      </c>
    </row>
    <row r="106" spans="1:3">
      <c r="A106" s="32">
        <v>32500</v>
      </c>
      <c r="B106" s="11" t="s">
        <v>354</v>
      </c>
      <c r="C106" s="12">
        <v>98116.060000000012</v>
      </c>
    </row>
    <row r="107" spans="1:3">
      <c r="A107" s="32">
        <v>32505</v>
      </c>
      <c r="B107" s="11" t="s">
        <v>100</v>
      </c>
      <c r="C107" s="12">
        <v>16109.539999999999</v>
      </c>
    </row>
    <row r="108" spans="1:3">
      <c r="A108" s="32">
        <v>32600</v>
      </c>
      <c r="B108" s="11" t="s">
        <v>101</v>
      </c>
      <c r="C108" s="12">
        <v>356002.47</v>
      </c>
    </row>
    <row r="109" spans="1:3">
      <c r="A109" s="32">
        <v>32605</v>
      </c>
      <c r="B109" s="11" t="s">
        <v>102</v>
      </c>
      <c r="C109" s="12">
        <v>56796.810000000005</v>
      </c>
    </row>
    <row r="110" spans="1:3">
      <c r="A110" s="32">
        <v>32700</v>
      </c>
      <c r="B110" s="11" t="s">
        <v>103</v>
      </c>
      <c r="C110" s="12">
        <v>32650.060000000005</v>
      </c>
    </row>
    <row r="111" spans="1:3">
      <c r="A111" s="32">
        <v>32800</v>
      </c>
      <c r="B111" s="11" t="s">
        <v>104</v>
      </c>
      <c r="C111" s="12">
        <v>48787.31</v>
      </c>
    </row>
    <row r="112" spans="1:3">
      <c r="A112" s="32">
        <v>32900</v>
      </c>
      <c r="B112" s="11" t="s">
        <v>105</v>
      </c>
      <c r="C112" s="12">
        <v>131397.47</v>
      </c>
    </row>
    <row r="113" spans="1:3">
      <c r="A113" s="32">
        <v>32901</v>
      </c>
      <c r="B113" s="11" t="s">
        <v>355</v>
      </c>
      <c r="C113" s="12">
        <v>2884.5899999999997</v>
      </c>
    </row>
    <row r="114" spans="1:3">
      <c r="A114" s="32">
        <v>32905</v>
      </c>
      <c r="B114" s="11" t="s">
        <v>106</v>
      </c>
      <c r="C114" s="12">
        <v>20499.859999999997</v>
      </c>
    </row>
    <row r="115" spans="1:3">
      <c r="A115" s="32">
        <v>32910</v>
      </c>
      <c r="B115" s="11" t="s">
        <v>107</v>
      </c>
      <c r="C115" s="12">
        <v>25878.950000000004</v>
      </c>
    </row>
    <row r="116" spans="1:3">
      <c r="A116" s="32">
        <v>32920</v>
      </c>
      <c r="B116" s="11" t="s">
        <v>108</v>
      </c>
      <c r="C116" s="12">
        <v>20421.930000000004</v>
      </c>
    </row>
    <row r="117" spans="1:3">
      <c r="A117" s="32">
        <v>33000</v>
      </c>
      <c r="B117" s="11" t="s">
        <v>109</v>
      </c>
      <c r="C117" s="12">
        <v>48663.079999999994</v>
      </c>
    </row>
    <row r="118" spans="1:3">
      <c r="A118" s="32">
        <v>33001</v>
      </c>
      <c r="B118" s="11" t="s">
        <v>110</v>
      </c>
      <c r="C118" s="12">
        <v>1379.9800000000002</v>
      </c>
    </row>
    <row r="119" spans="1:3">
      <c r="A119" s="32">
        <v>33027</v>
      </c>
      <c r="B119" s="11" t="s">
        <v>111</v>
      </c>
      <c r="C119" s="12">
        <v>5248.7300000000005</v>
      </c>
    </row>
    <row r="120" spans="1:3">
      <c r="A120" s="32">
        <v>33100</v>
      </c>
      <c r="B120" s="11" t="s">
        <v>112</v>
      </c>
      <c r="C120" s="12">
        <v>70803.960000000006</v>
      </c>
    </row>
    <row r="121" spans="1:3">
      <c r="A121" s="32">
        <v>33105</v>
      </c>
      <c r="B121" s="11" t="s">
        <v>113</v>
      </c>
      <c r="C121" s="12">
        <v>8341.7199999999993</v>
      </c>
    </row>
    <row r="122" spans="1:3">
      <c r="A122" s="32">
        <v>33200</v>
      </c>
      <c r="B122" s="11" t="s">
        <v>114</v>
      </c>
      <c r="C122" s="12">
        <v>298924</v>
      </c>
    </row>
    <row r="123" spans="1:3">
      <c r="A123" s="32">
        <v>33202</v>
      </c>
      <c r="B123" s="11" t="s">
        <v>115</v>
      </c>
      <c r="C123" s="12">
        <v>4374.8899999999994</v>
      </c>
    </row>
    <row r="124" spans="1:3">
      <c r="A124" s="32">
        <v>33203</v>
      </c>
      <c r="B124" s="11" t="s">
        <v>116</v>
      </c>
      <c r="C124" s="12">
        <v>2217.7999999999997</v>
      </c>
    </row>
    <row r="125" spans="1:3">
      <c r="A125" s="32">
        <v>33204</v>
      </c>
      <c r="B125" s="11" t="s">
        <v>117</v>
      </c>
      <c r="C125" s="12">
        <v>6997.0800000000008</v>
      </c>
    </row>
    <row r="126" spans="1:3">
      <c r="A126" s="32">
        <v>33205</v>
      </c>
      <c r="B126" s="11" t="s">
        <v>118</v>
      </c>
      <c r="C126" s="12">
        <v>26549.609999999997</v>
      </c>
    </row>
    <row r="127" spans="1:3">
      <c r="A127" s="32">
        <v>33206</v>
      </c>
      <c r="B127" s="11" t="s">
        <v>119</v>
      </c>
      <c r="C127" s="12">
        <v>2389.87</v>
      </c>
    </row>
    <row r="128" spans="1:3">
      <c r="A128" s="32">
        <v>33207</v>
      </c>
      <c r="B128" s="11" t="s">
        <v>319</v>
      </c>
      <c r="C128" s="12">
        <v>5360.92</v>
      </c>
    </row>
    <row r="129" spans="1:3">
      <c r="A129" s="32">
        <v>33208</v>
      </c>
      <c r="B129" s="11" t="s">
        <v>320</v>
      </c>
      <c r="C129" s="12">
        <v>0</v>
      </c>
    </row>
    <row r="130" spans="1:3">
      <c r="A130" s="32">
        <v>33209</v>
      </c>
      <c r="B130" s="11" t="s">
        <v>321</v>
      </c>
      <c r="C130" s="12">
        <v>1948.0700000000002</v>
      </c>
    </row>
    <row r="131" spans="1:3">
      <c r="A131" s="32">
        <v>33300</v>
      </c>
      <c r="B131" s="11" t="s">
        <v>120</v>
      </c>
      <c r="C131" s="12">
        <v>46439.700000000004</v>
      </c>
    </row>
    <row r="132" spans="1:3">
      <c r="A132" s="32">
        <v>33305</v>
      </c>
      <c r="B132" s="11" t="s">
        <v>121</v>
      </c>
      <c r="C132" s="12">
        <v>13626.789999999999</v>
      </c>
    </row>
    <row r="133" spans="1:3">
      <c r="A133" s="32">
        <v>33400</v>
      </c>
      <c r="B133" s="11" t="s">
        <v>122</v>
      </c>
      <c r="C133" s="12">
        <v>422751.85</v>
      </c>
    </row>
    <row r="134" spans="1:3">
      <c r="A134" s="32">
        <v>33402</v>
      </c>
      <c r="B134" s="11" t="s">
        <v>123</v>
      </c>
      <c r="C134" s="12">
        <v>3030.3800000000006</v>
      </c>
    </row>
    <row r="135" spans="1:3">
      <c r="A135" s="32">
        <v>33405</v>
      </c>
      <c r="B135" s="11" t="s">
        <v>124</v>
      </c>
      <c r="C135" s="12">
        <v>41479.89</v>
      </c>
    </row>
    <row r="136" spans="1:3">
      <c r="A136" s="32">
        <v>33500</v>
      </c>
      <c r="B136" s="11" t="s">
        <v>125</v>
      </c>
      <c r="C136" s="12">
        <v>60620.37999999999</v>
      </c>
    </row>
    <row r="137" spans="1:3">
      <c r="A137" s="32">
        <v>33501</v>
      </c>
      <c r="B137" s="11" t="s">
        <v>126</v>
      </c>
      <c r="C137" s="12">
        <v>1393.1000000000001</v>
      </c>
    </row>
    <row r="138" spans="1:3">
      <c r="A138" s="32">
        <v>33600</v>
      </c>
      <c r="B138" s="11" t="s">
        <v>127</v>
      </c>
      <c r="C138" s="12">
        <v>219718.78999999998</v>
      </c>
    </row>
    <row r="139" spans="1:3">
      <c r="A139" s="32">
        <v>33605</v>
      </c>
      <c r="B139" s="11" t="s">
        <v>128</v>
      </c>
      <c r="C139" s="12">
        <v>31448.350000000006</v>
      </c>
    </row>
    <row r="140" spans="1:3">
      <c r="A140" s="32">
        <v>33700</v>
      </c>
      <c r="B140" s="11" t="s">
        <v>129</v>
      </c>
      <c r="C140" s="12">
        <v>15328.920000000004</v>
      </c>
    </row>
    <row r="141" spans="1:3">
      <c r="A141" s="32">
        <v>33800</v>
      </c>
      <c r="B141" s="11" t="s">
        <v>130</v>
      </c>
      <c r="C141" s="12">
        <v>11343.470000000001</v>
      </c>
    </row>
    <row r="142" spans="1:3">
      <c r="A142" s="32">
        <v>33900</v>
      </c>
      <c r="B142" s="11" t="s">
        <v>131</v>
      </c>
      <c r="C142" s="12">
        <v>58633.54</v>
      </c>
    </row>
    <row r="143" spans="1:3">
      <c r="A143" s="32">
        <v>34000</v>
      </c>
      <c r="B143" s="11" t="s">
        <v>132</v>
      </c>
      <c r="C143" s="12">
        <v>25174.39</v>
      </c>
    </row>
    <row r="144" spans="1:3">
      <c r="A144" s="32">
        <v>34100</v>
      </c>
      <c r="B144" s="11" t="s">
        <v>133</v>
      </c>
      <c r="C144" s="12">
        <v>562049.10000000009</v>
      </c>
    </row>
    <row r="145" spans="1:3">
      <c r="A145" s="32">
        <v>34105</v>
      </c>
      <c r="B145" s="11" t="s">
        <v>134</v>
      </c>
      <c r="C145" s="12">
        <v>52033.79</v>
      </c>
    </row>
    <row r="146" spans="1:3">
      <c r="A146" s="32">
        <v>34200</v>
      </c>
      <c r="B146" s="11" t="s">
        <v>135</v>
      </c>
      <c r="C146" s="12">
        <v>21537</v>
      </c>
    </row>
    <row r="147" spans="1:3">
      <c r="A147" s="32">
        <v>34205</v>
      </c>
      <c r="B147" s="11" t="s">
        <v>136</v>
      </c>
      <c r="C147" s="12">
        <v>9449.7400000000016</v>
      </c>
    </row>
    <row r="148" spans="1:3">
      <c r="A148" s="32">
        <v>34220</v>
      </c>
      <c r="B148" s="11" t="s">
        <v>137</v>
      </c>
      <c r="C148" s="12">
        <v>23654.34</v>
      </c>
    </row>
    <row r="149" spans="1:3">
      <c r="A149" s="32">
        <v>34230</v>
      </c>
      <c r="B149" s="11" t="s">
        <v>138</v>
      </c>
      <c r="C149" s="12">
        <v>9105.5400000000009</v>
      </c>
    </row>
    <row r="150" spans="1:3">
      <c r="A150" s="32">
        <v>34300</v>
      </c>
      <c r="B150" s="11" t="s">
        <v>139</v>
      </c>
      <c r="C150" s="12">
        <v>139992.67000000001</v>
      </c>
    </row>
    <row r="151" spans="1:3">
      <c r="A151" s="32">
        <v>34400</v>
      </c>
      <c r="B151" s="11" t="s">
        <v>140</v>
      </c>
      <c r="C151" s="12">
        <v>55882.439999999995</v>
      </c>
    </row>
    <row r="152" spans="1:3">
      <c r="A152" s="32">
        <v>34405</v>
      </c>
      <c r="B152" s="11" t="s">
        <v>141</v>
      </c>
      <c r="C152" s="12">
        <v>11581.78</v>
      </c>
    </row>
    <row r="153" spans="1:3">
      <c r="A153" s="32">
        <v>34500</v>
      </c>
      <c r="B153" s="11" t="s">
        <v>142</v>
      </c>
      <c r="C153" s="12">
        <v>100808.20999999998</v>
      </c>
    </row>
    <row r="154" spans="1:3">
      <c r="A154" s="32">
        <v>34501</v>
      </c>
      <c r="B154" s="11" t="s">
        <v>143</v>
      </c>
      <c r="C154" s="12">
        <v>1214.78</v>
      </c>
    </row>
    <row r="155" spans="1:3">
      <c r="A155" s="32">
        <v>34505</v>
      </c>
      <c r="B155" s="11" t="s">
        <v>144</v>
      </c>
      <c r="C155" s="12">
        <v>14515.16</v>
      </c>
    </row>
    <row r="156" spans="1:3">
      <c r="A156" s="32">
        <v>34600</v>
      </c>
      <c r="B156" s="11" t="s">
        <v>145</v>
      </c>
      <c r="C156" s="12">
        <v>25406.75</v>
      </c>
    </row>
    <row r="157" spans="1:3">
      <c r="A157" s="32">
        <v>34605</v>
      </c>
      <c r="B157" s="11" t="s">
        <v>146</v>
      </c>
      <c r="C157" s="12">
        <v>5116.9699999999993</v>
      </c>
    </row>
    <row r="158" spans="1:3">
      <c r="A158" s="32">
        <v>34700</v>
      </c>
      <c r="B158" s="11" t="s">
        <v>147</v>
      </c>
      <c r="C158" s="12">
        <v>61224.689999999995</v>
      </c>
    </row>
    <row r="159" spans="1:3">
      <c r="A159" s="32">
        <v>34800</v>
      </c>
      <c r="B159" s="11" t="s">
        <v>148</v>
      </c>
      <c r="C159" s="12">
        <v>7898.9500000000007</v>
      </c>
    </row>
    <row r="160" spans="1:3">
      <c r="A160" s="32">
        <v>34900</v>
      </c>
      <c r="B160" s="11" t="s">
        <v>356</v>
      </c>
      <c r="C160" s="12">
        <v>146047.81</v>
      </c>
    </row>
    <row r="161" spans="1:3">
      <c r="A161" s="32">
        <v>34901</v>
      </c>
      <c r="B161" s="11" t="s">
        <v>357</v>
      </c>
      <c r="C161" s="12">
        <v>3297.84</v>
      </c>
    </row>
    <row r="162" spans="1:3">
      <c r="A162" s="32">
        <v>34903</v>
      </c>
      <c r="B162" s="11" t="s">
        <v>149</v>
      </c>
      <c r="C162" s="12">
        <v>335.03000000000003</v>
      </c>
    </row>
    <row r="163" spans="1:3">
      <c r="A163" s="32">
        <v>34905</v>
      </c>
      <c r="B163" s="11" t="s">
        <v>150</v>
      </c>
      <c r="C163" s="12">
        <v>14529.35</v>
      </c>
    </row>
    <row r="164" spans="1:3">
      <c r="A164" s="32">
        <v>34910</v>
      </c>
      <c r="B164" s="11" t="s">
        <v>151</v>
      </c>
      <c r="C164" s="12">
        <v>44300.93</v>
      </c>
    </row>
    <row r="165" spans="1:3">
      <c r="A165" s="32">
        <v>35000</v>
      </c>
      <c r="B165" s="11" t="s">
        <v>152</v>
      </c>
      <c r="C165" s="12">
        <v>29467.549999999996</v>
      </c>
    </row>
    <row r="166" spans="1:3">
      <c r="A166" s="32">
        <v>35005</v>
      </c>
      <c r="B166" s="11" t="s">
        <v>153</v>
      </c>
      <c r="C166" s="12">
        <v>14623.119999999999</v>
      </c>
    </row>
    <row r="167" spans="1:3">
      <c r="A167" s="32">
        <v>35100</v>
      </c>
      <c r="B167" s="11" t="s">
        <v>154</v>
      </c>
      <c r="C167" s="12">
        <v>256876.19999999998</v>
      </c>
    </row>
    <row r="168" spans="1:3">
      <c r="A168" s="32">
        <v>35105</v>
      </c>
      <c r="B168" s="11" t="s">
        <v>155</v>
      </c>
      <c r="C168" s="12">
        <v>23308.02</v>
      </c>
    </row>
    <row r="169" spans="1:3">
      <c r="A169" s="32">
        <v>35106</v>
      </c>
      <c r="B169" s="11" t="s">
        <v>156</v>
      </c>
      <c r="C169" s="12">
        <v>4984.01</v>
      </c>
    </row>
    <row r="170" spans="1:3">
      <c r="A170" s="32">
        <v>35200</v>
      </c>
      <c r="B170" s="11" t="s">
        <v>157</v>
      </c>
      <c r="C170" s="12">
        <v>12191.990000000002</v>
      </c>
    </row>
    <row r="171" spans="1:3">
      <c r="A171" s="32">
        <v>35300</v>
      </c>
      <c r="B171" s="11" t="s">
        <v>158</v>
      </c>
      <c r="C171" s="12">
        <v>76794.360000000015</v>
      </c>
    </row>
    <row r="172" spans="1:3">
      <c r="A172" s="32">
        <v>35305</v>
      </c>
      <c r="B172" s="11" t="s">
        <v>159</v>
      </c>
      <c r="C172" s="12">
        <v>30341.91</v>
      </c>
    </row>
    <row r="173" spans="1:3">
      <c r="A173" s="32">
        <v>35400</v>
      </c>
      <c r="B173" s="11" t="s">
        <v>160</v>
      </c>
      <c r="C173" s="12">
        <v>60807.69</v>
      </c>
    </row>
    <row r="174" spans="1:3">
      <c r="A174" s="32">
        <v>35401</v>
      </c>
      <c r="B174" s="11" t="s">
        <v>161</v>
      </c>
      <c r="C174" s="12">
        <v>622.3599999999999</v>
      </c>
    </row>
    <row r="175" spans="1:3">
      <c r="A175" s="32">
        <v>35405</v>
      </c>
      <c r="B175" s="11" t="s">
        <v>162</v>
      </c>
      <c r="C175" s="12">
        <v>20307.559999999998</v>
      </c>
    </row>
    <row r="176" spans="1:3">
      <c r="A176" s="32">
        <v>35500</v>
      </c>
      <c r="B176" s="11" t="s">
        <v>163</v>
      </c>
      <c r="C176" s="12">
        <v>79796.190000000017</v>
      </c>
    </row>
    <row r="177" spans="1:3">
      <c r="A177" s="32">
        <v>35600</v>
      </c>
      <c r="B177" s="11" t="s">
        <v>164</v>
      </c>
      <c r="C177" s="12">
        <v>34757.299999999996</v>
      </c>
    </row>
    <row r="178" spans="1:3">
      <c r="A178" s="32">
        <v>35700</v>
      </c>
      <c r="B178" s="11" t="s">
        <v>165</v>
      </c>
      <c r="C178" s="12">
        <v>19063.43</v>
      </c>
    </row>
    <row r="179" spans="1:3">
      <c r="A179" s="32">
        <v>35800</v>
      </c>
      <c r="B179" s="11" t="s">
        <v>166</v>
      </c>
      <c r="C179" s="12">
        <v>28633.89</v>
      </c>
    </row>
    <row r="180" spans="1:3">
      <c r="A180" s="32">
        <v>35805</v>
      </c>
      <c r="B180" s="11" t="s">
        <v>167</v>
      </c>
      <c r="C180" s="12">
        <v>5990.08</v>
      </c>
    </row>
    <row r="181" spans="1:3">
      <c r="A181" s="32">
        <v>35900</v>
      </c>
      <c r="B181" s="11" t="s">
        <v>168</v>
      </c>
      <c r="C181" s="12">
        <v>49712.93</v>
      </c>
    </row>
    <row r="182" spans="1:3">
      <c r="A182" s="32">
        <v>35905</v>
      </c>
      <c r="B182" s="11" t="s">
        <v>169</v>
      </c>
      <c r="C182" s="12">
        <v>7925.57</v>
      </c>
    </row>
    <row r="183" spans="1:3">
      <c r="A183" s="32">
        <v>36000</v>
      </c>
      <c r="B183" s="11" t="s">
        <v>170</v>
      </c>
      <c r="C183" s="12">
        <v>1132732.6200000001</v>
      </c>
    </row>
    <row r="184" spans="1:3">
      <c r="A184" s="32">
        <v>36001</v>
      </c>
      <c r="B184" s="11" t="s">
        <v>171</v>
      </c>
      <c r="C184" s="12">
        <v>0</v>
      </c>
    </row>
    <row r="185" spans="1:3">
      <c r="A185" s="32">
        <v>36003</v>
      </c>
      <c r="B185" s="11" t="s">
        <v>173</v>
      </c>
      <c r="C185" s="12">
        <v>7485.8999999999987</v>
      </c>
    </row>
    <row r="186" spans="1:3">
      <c r="A186" s="32">
        <v>36004</v>
      </c>
      <c r="B186" s="11" t="s">
        <v>358</v>
      </c>
      <c r="C186" s="12">
        <v>4297.5100000000011</v>
      </c>
    </row>
    <row r="187" spans="1:3">
      <c r="A187" s="32">
        <v>36005</v>
      </c>
      <c r="B187" s="11" t="s">
        <v>174</v>
      </c>
      <c r="C187" s="12">
        <v>104619.00000000001</v>
      </c>
    </row>
    <row r="188" spans="1:3">
      <c r="A188" s="32">
        <v>36006</v>
      </c>
      <c r="B188" s="11" t="s">
        <v>175</v>
      </c>
      <c r="C188" s="12">
        <v>11097.6</v>
      </c>
    </row>
    <row r="189" spans="1:3">
      <c r="A189" s="32">
        <v>36007</v>
      </c>
      <c r="B189" s="11" t="s">
        <v>176</v>
      </c>
      <c r="C189" s="12">
        <v>3726.73</v>
      </c>
    </row>
    <row r="190" spans="1:3">
      <c r="A190" s="32">
        <v>36008</v>
      </c>
      <c r="B190" s="11" t="s">
        <v>177</v>
      </c>
      <c r="C190" s="12">
        <v>9628.3700000000008</v>
      </c>
    </row>
    <row r="191" spans="1:3">
      <c r="A191" s="32">
        <v>36009</v>
      </c>
      <c r="B191" s="11" t="s">
        <v>178</v>
      </c>
      <c r="C191" s="12">
        <v>2119.5099999999998</v>
      </c>
    </row>
    <row r="192" spans="1:3">
      <c r="A192" s="32">
        <v>36100</v>
      </c>
      <c r="B192" s="11" t="s">
        <v>179</v>
      </c>
      <c r="C192" s="12">
        <v>15804.779999999997</v>
      </c>
    </row>
    <row r="193" spans="1:3">
      <c r="A193" s="32">
        <v>36102</v>
      </c>
      <c r="B193" s="11" t="s">
        <v>180</v>
      </c>
      <c r="C193" s="12">
        <v>4265.07</v>
      </c>
    </row>
    <row r="194" spans="1:3">
      <c r="A194" s="32">
        <v>36105</v>
      </c>
      <c r="B194" s="11" t="s">
        <v>181</v>
      </c>
      <c r="C194" s="12">
        <v>8602.5300000000007</v>
      </c>
    </row>
    <row r="195" spans="1:3">
      <c r="A195" s="32">
        <v>36200</v>
      </c>
      <c r="B195" s="11" t="s">
        <v>182</v>
      </c>
      <c r="C195" s="12">
        <v>33037.1</v>
      </c>
    </row>
    <row r="196" spans="1:3">
      <c r="A196" s="32">
        <v>36205</v>
      </c>
      <c r="B196" s="11" t="s">
        <v>183</v>
      </c>
      <c r="C196" s="12">
        <v>5745.71</v>
      </c>
    </row>
    <row r="197" spans="1:3">
      <c r="A197" s="32">
        <v>36300</v>
      </c>
      <c r="B197" s="11" t="s">
        <v>184</v>
      </c>
      <c r="C197" s="12">
        <v>99469.49</v>
      </c>
    </row>
    <row r="198" spans="1:3">
      <c r="A198" s="32">
        <v>36301</v>
      </c>
      <c r="B198" s="11" t="s">
        <v>185</v>
      </c>
      <c r="C198" s="12">
        <v>1510.8400000000001</v>
      </c>
    </row>
    <row r="199" spans="1:3">
      <c r="A199" s="32">
        <v>36302</v>
      </c>
      <c r="B199" s="11" t="s">
        <v>186</v>
      </c>
      <c r="C199" s="12">
        <v>2306.0299999999997</v>
      </c>
    </row>
    <row r="200" spans="1:3">
      <c r="A200" s="32">
        <v>36303</v>
      </c>
      <c r="B200" s="11" t="s">
        <v>359</v>
      </c>
      <c r="C200" s="12">
        <v>2854.0299999999997</v>
      </c>
    </row>
    <row r="201" spans="1:3">
      <c r="A201" s="32">
        <v>36305</v>
      </c>
      <c r="B201" s="11" t="s">
        <v>187</v>
      </c>
      <c r="C201" s="12">
        <v>21553.980000000003</v>
      </c>
    </row>
    <row r="202" spans="1:3">
      <c r="A202" s="32">
        <v>36310</v>
      </c>
      <c r="B202" s="11" t="s">
        <v>343</v>
      </c>
      <c r="C202" s="12">
        <v>62.66</v>
      </c>
    </row>
    <row r="203" spans="1:3">
      <c r="A203" s="32">
        <v>36400</v>
      </c>
      <c r="B203" s="11" t="s">
        <v>188</v>
      </c>
      <c r="C203" s="12">
        <v>113543.51</v>
      </c>
    </row>
    <row r="204" spans="1:3">
      <c r="A204" s="32">
        <v>36405</v>
      </c>
      <c r="B204" s="11" t="s">
        <v>360</v>
      </c>
      <c r="C204" s="12">
        <v>18280.22</v>
      </c>
    </row>
    <row r="205" spans="1:3">
      <c r="A205" s="32">
        <v>36500</v>
      </c>
      <c r="B205" s="11" t="s">
        <v>189</v>
      </c>
      <c r="C205" s="12">
        <v>217728.94</v>
      </c>
    </row>
    <row r="206" spans="1:3">
      <c r="A206" s="32">
        <v>36501</v>
      </c>
      <c r="B206" s="11" t="s">
        <v>190</v>
      </c>
      <c r="C206" s="12">
        <v>2528</v>
      </c>
    </row>
    <row r="207" spans="1:3">
      <c r="A207" s="32">
        <v>36502</v>
      </c>
      <c r="B207" s="11" t="s">
        <v>191</v>
      </c>
      <c r="C207" s="12">
        <v>876.31999999999994</v>
      </c>
    </row>
    <row r="208" spans="1:3">
      <c r="A208" s="32">
        <v>36505</v>
      </c>
      <c r="B208" s="11" t="s">
        <v>192</v>
      </c>
      <c r="C208" s="12">
        <v>45481.060000000005</v>
      </c>
    </row>
    <row r="209" spans="1:3">
      <c r="A209" s="32">
        <v>36600</v>
      </c>
      <c r="B209" s="11" t="s">
        <v>193</v>
      </c>
      <c r="C209" s="12">
        <v>16933.579999999998</v>
      </c>
    </row>
    <row r="210" spans="1:3">
      <c r="A210" s="32">
        <v>36601</v>
      </c>
      <c r="B210" s="11" t="s">
        <v>194</v>
      </c>
      <c r="C210" s="12">
        <v>7799.1200000000008</v>
      </c>
    </row>
    <row r="211" spans="1:3">
      <c r="A211" s="32">
        <v>36700</v>
      </c>
      <c r="B211" s="11" t="s">
        <v>195</v>
      </c>
      <c r="C211" s="12">
        <v>184701.09999999998</v>
      </c>
    </row>
    <row r="212" spans="1:3">
      <c r="A212" s="32">
        <v>36701</v>
      </c>
      <c r="B212" s="11" t="s">
        <v>196</v>
      </c>
      <c r="C212" s="12">
        <v>651.75</v>
      </c>
    </row>
    <row r="213" spans="1:3">
      <c r="A213" s="32">
        <v>36705</v>
      </c>
      <c r="B213" s="11" t="s">
        <v>197</v>
      </c>
      <c r="C213" s="12">
        <v>22717.570000000003</v>
      </c>
    </row>
    <row r="214" spans="1:3">
      <c r="A214" s="32">
        <v>36800</v>
      </c>
      <c r="B214" s="11" t="s">
        <v>198</v>
      </c>
      <c r="C214" s="12">
        <v>71280.03</v>
      </c>
    </row>
    <row r="215" spans="1:3">
      <c r="A215" s="32">
        <v>36802</v>
      </c>
      <c r="B215" s="11" t="s">
        <v>200</v>
      </c>
      <c r="C215" s="12">
        <v>3383.59</v>
      </c>
    </row>
    <row r="216" spans="1:3">
      <c r="A216" s="32">
        <v>36810</v>
      </c>
      <c r="B216" s="11" t="s">
        <v>361</v>
      </c>
      <c r="C216" s="12">
        <v>129199.61</v>
      </c>
    </row>
    <row r="217" spans="1:3">
      <c r="A217" s="32">
        <v>36900</v>
      </c>
      <c r="B217" s="11" t="s">
        <v>201</v>
      </c>
      <c r="C217" s="12">
        <v>13313.939999999999</v>
      </c>
    </row>
    <row r="218" spans="1:3">
      <c r="A218" s="32">
        <v>36901</v>
      </c>
      <c r="B218" s="11" t="s">
        <v>202</v>
      </c>
      <c r="C218" s="12">
        <v>4738.7499999999991</v>
      </c>
    </row>
    <row r="219" spans="1:3">
      <c r="A219" s="32">
        <v>36905</v>
      </c>
      <c r="B219" s="11" t="s">
        <v>203</v>
      </c>
      <c r="C219" s="12">
        <v>5217.829999999999</v>
      </c>
    </row>
    <row r="220" spans="1:3">
      <c r="A220" s="32">
        <v>37000</v>
      </c>
      <c r="B220" s="11" t="s">
        <v>204</v>
      </c>
      <c r="C220" s="12">
        <v>43450.78</v>
      </c>
    </row>
    <row r="221" spans="1:3">
      <c r="A221" s="32">
        <v>37001</v>
      </c>
      <c r="B221" s="11" t="s">
        <v>334</v>
      </c>
      <c r="C221" s="12">
        <v>2002.1</v>
      </c>
    </row>
    <row r="222" spans="1:3">
      <c r="A222" s="32">
        <v>37005</v>
      </c>
      <c r="B222" s="11" t="s">
        <v>205</v>
      </c>
      <c r="C222" s="12">
        <v>12148.029999999999</v>
      </c>
    </row>
    <row r="223" spans="1:3">
      <c r="A223" s="32">
        <v>37100</v>
      </c>
      <c r="B223" s="11" t="s">
        <v>206</v>
      </c>
      <c r="C223" s="12">
        <v>63143.180000000008</v>
      </c>
    </row>
    <row r="224" spans="1:3">
      <c r="A224" s="32">
        <v>37200</v>
      </c>
      <c r="B224" s="11" t="s">
        <v>207</v>
      </c>
      <c r="C224" s="12">
        <v>14143.769999999999</v>
      </c>
    </row>
    <row r="225" spans="1:3">
      <c r="A225" s="32">
        <v>37300</v>
      </c>
      <c r="B225" s="11" t="s">
        <v>208</v>
      </c>
      <c r="C225" s="12">
        <v>37486.36</v>
      </c>
    </row>
    <row r="226" spans="1:3">
      <c r="A226" s="32">
        <v>37301</v>
      </c>
      <c r="B226" s="11" t="s">
        <v>209</v>
      </c>
      <c r="C226" s="12">
        <v>4218.33</v>
      </c>
    </row>
    <row r="227" spans="1:3">
      <c r="A227" s="32">
        <v>37305</v>
      </c>
      <c r="B227" s="11" t="s">
        <v>210</v>
      </c>
      <c r="C227" s="12">
        <v>11805.890000000001</v>
      </c>
    </row>
    <row r="228" spans="1:3">
      <c r="A228" s="32">
        <v>37400</v>
      </c>
      <c r="B228" s="11" t="s">
        <v>211</v>
      </c>
      <c r="C228" s="12">
        <v>172151.88999999998</v>
      </c>
    </row>
    <row r="229" spans="1:3">
      <c r="A229" s="32">
        <v>37405</v>
      </c>
      <c r="B229" s="11" t="s">
        <v>212</v>
      </c>
      <c r="C229" s="12">
        <v>41039.550000000003</v>
      </c>
    </row>
    <row r="230" spans="1:3">
      <c r="A230" s="32">
        <v>37500</v>
      </c>
      <c r="B230" s="11" t="s">
        <v>213</v>
      </c>
      <c r="C230" s="12">
        <v>21315.359999999997</v>
      </c>
    </row>
    <row r="231" spans="1:3">
      <c r="A231" s="32">
        <v>37600</v>
      </c>
      <c r="B231" s="11" t="s">
        <v>214</v>
      </c>
      <c r="C231" s="12">
        <v>121790.01000000001</v>
      </c>
    </row>
    <row r="232" spans="1:3">
      <c r="A232" s="32">
        <v>37601</v>
      </c>
      <c r="B232" s="11" t="s">
        <v>215</v>
      </c>
      <c r="C232" s="12">
        <v>4963.84</v>
      </c>
    </row>
    <row r="233" spans="1:3">
      <c r="A233" s="32">
        <v>37605</v>
      </c>
      <c r="B233" s="11" t="s">
        <v>216</v>
      </c>
      <c r="C233" s="12">
        <v>15428.279999999999</v>
      </c>
    </row>
    <row r="234" spans="1:3">
      <c r="A234" s="32">
        <v>37610</v>
      </c>
      <c r="B234" s="11" t="s">
        <v>217</v>
      </c>
      <c r="C234" s="12">
        <v>36172.379999999997</v>
      </c>
    </row>
    <row r="235" spans="1:3">
      <c r="A235" s="32">
        <v>37700</v>
      </c>
      <c r="B235" s="11" t="s">
        <v>218</v>
      </c>
      <c r="C235" s="12">
        <v>53229.020000000004</v>
      </c>
    </row>
    <row r="236" spans="1:3">
      <c r="A236" s="32">
        <v>37705</v>
      </c>
      <c r="B236" s="11" t="s">
        <v>219</v>
      </c>
      <c r="C236" s="12">
        <v>16925.830000000002</v>
      </c>
    </row>
    <row r="237" spans="1:3">
      <c r="A237" s="32">
        <v>37800</v>
      </c>
      <c r="B237" s="11" t="s">
        <v>220</v>
      </c>
      <c r="C237" s="12">
        <v>171687.63999999998</v>
      </c>
    </row>
    <row r="238" spans="1:3">
      <c r="A238" s="32">
        <v>37801</v>
      </c>
      <c r="B238" s="11" t="s">
        <v>221</v>
      </c>
      <c r="C238" s="12">
        <v>1065.29</v>
      </c>
    </row>
    <row r="239" spans="1:3">
      <c r="A239" s="32">
        <v>37805</v>
      </c>
      <c r="B239" s="11" t="s">
        <v>222</v>
      </c>
      <c r="C239" s="12">
        <v>13313.289999999999</v>
      </c>
    </row>
    <row r="240" spans="1:3">
      <c r="A240" s="32">
        <v>37900</v>
      </c>
      <c r="B240" s="11" t="s">
        <v>223</v>
      </c>
      <c r="C240" s="12">
        <v>87099.939999999988</v>
      </c>
    </row>
    <row r="241" spans="1:3">
      <c r="A241" s="32">
        <v>37901</v>
      </c>
      <c r="B241" s="11" t="s">
        <v>224</v>
      </c>
      <c r="C241" s="12">
        <v>1619.54</v>
      </c>
    </row>
    <row r="242" spans="1:3">
      <c r="A242" s="32">
        <v>37905</v>
      </c>
      <c r="B242" s="11" t="s">
        <v>225</v>
      </c>
      <c r="C242" s="12">
        <v>11211.909999999998</v>
      </c>
    </row>
    <row r="243" spans="1:3">
      <c r="A243" s="32">
        <v>38000</v>
      </c>
      <c r="B243" s="11" t="s">
        <v>226</v>
      </c>
      <c r="C243" s="12">
        <v>144588.20000000001</v>
      </c>
    </row>
    <row r="244" spans="1:3">
      <c r="A244" s="32">
        <v>38005</v>
      </c>
      <c r="B244" s="11" t="s">
        <v>227</v>
      </c>
      <c r="C244" s="12">
        <v>28527.059999999998</v>
      </c>
    </row>
    <row r="245" spans="1:3">
      <c r="A245" s="32">
        <v>38100</v>
      </c>
      <c r="B245" s="11" t="s">
        <v>228</v>
      </c>
      <c r="C245" s="12">
        <v>66506.52</v>
      </c>
    </row>
    <row r="246" spans="1:3">
      <c r="A246" s="32">
        <v>38105</v>
      </c>
      <c r="B246" s="11" t="s">
        <v>229</v>
      </c>
      <c r="C246" s="12">
        <v>13363.16</v>
      </c>
    </row>
    <row r="247" spans="1:3">
      <c r="A247" s="32">
        <v>38200</v>
      </c>
      <c r="B247" s="11" t="s">
        <v>230</v>
      </c>
      <c r="C247" s="12">
        <v>61215.960000000006</v>
      </c>
    </row>
    <row r="248" spans="1:3">
      <c r="A248" s="32">
        <v>38205</v>
      </c>
      <c r="B248" s="11" t="s">
        <v>231</v>
      </c>
      <c r="C248" s="12">
        <v>9384.86</v>
      </c>
    </row>
    <row r="249" spans="1:3">
      <c r="A249" s="32">
        <v>38210</v>
      </c>
      <c r="B249" s="11" t="s">
        <v>232</v>
      </c>
      <c r="C249" s="12">
        <v>23610.32</v>
      </c>
    </row>
    <row r="250" spans="1:3">
      <c r="A250" s="32">
        <v>38300</v>
      </c>
      <c r="B250" s="11" t="s">
        <v>233</v>
      </c>
      <c r="C250" s="12">
        <v>48467.06</v>
      </c>
    </row>
    <row r="251" spans="1:3">
      <c r="A251" s="32">
        <v>38400</v>
      </c>
      <c r="B251" s="11" t="s">
        <v>234</v>
      </c>
      <c r="C251" s="12">
        <v>61614.16</v>
      </c>
    </row>
    <row r="252" spans="1:3">
      <c r="A252" s="32">
        <v>38402</v>
      </c>
      <c r="B252" s="11" t="s">
        <v>235</v>
      </c>
      <c r="C252" s="12">
        <v>3510.36</v>
      </c>
    </row>
    <row r="253" spans="1:3">
      <c r="A253" s="32">
        <v>38405</v>
      </c>
      <c r="B253" s="11" t="s">
        <v>236</v>
      </c>
      <c r="C253" s="12">
        <v>15658.809999999998</v>
      </c>
    </row>
    <row r="254" spans="1:3">
      <c r="A254" s="32">
        <v>38500</v>
      </c>
      <c r="B254" s="11" t="s">
        <v>237</v>
      </c>
      <c r="C254" s="12">
        <v>47486.950000000004</v>
      </c>
    </row>
    <row r="255" spans="1:3">
      <c r="A255" s="32">
        <v>38600</v>
      </c>
      <c r="B255" s="11" t="s">
        <v>238</v>
      </c>
      <c r="C255" s="12">
        <v>60092.219999999994</v>
      </c>
    </row>
    <row r="256" spans="1:3">
      <c r="A256" s="32">
        <v>38601</v>
      </c>
      <c r="B256" s="11" t="s">
        <v>239</v>
      </c>
      <c r="C256" s="12">
        <v>687.24</v>
      </c>
    </row>
    <row r="257" spans="1:3">
      <c r="A257" s="32">
        <v>38602</v>
      </c>
      <c r="B257" s="11" t="s">
        <v>240</v>
      </c>
      <c r="C257" s="12">
        <v>5504.7800000000007</v>
      </c>
    </row>
    <row r="258" spans="1:3">
      <c r="A258" s="32">
        <v>38605</v>
      </c>
      <c r="B258" s="11" t="s">
        <v>241</v>
      </c>
      <c r="C258" s="12">
        <v>16949.009999999998</v>
      </c>
    </row>
    <row r="259" spans="1:3">
      <c r="A259" s="32">
        <v>38610</v>
      </c>
      <c r="B259" s="11" t="s">
        <v>242</v>
      </c>
      <c r="C259" s="12">
        <v>13171.859999999999</v>
      </c>
    </row>
    <row r="260" spans="1:3">
      <c r="A260" s="32">
        <v>38620</v>
      </c>
      <c r="B260" s="11" t="s">
        <v>243</v>
      </c>
      <c r="C260" s="12">
        <v>10000.210000000001</v>
      </c>
    </row>
    <row r="261" spans="1:3">
      <c r="A261" s="32">
        <v>38700</v>
      </c>
      <c r="B261" s="11" t="s">
        <v>244</v>
      </c>
      <c r="C261" s="12">
        <v>16951.91</v>
      </c>
    </row>
    <row r="262" spans="1:3">
      <c r="A262" s="32">
        <v>38701</v>
      </c>
      <c r="B262" s="11" t="s">
        <v>245</v>
      </c>
      <c r="C262" s="12">
        <v>1206.96</v>
      </c>
    </row>
    <row r="263" spans="1:3">
      <c r="A263" s="32">
        <v>38800</v>
      </c>
      <c r="B263" s="11" t="s">
        <v>246</v>
      </c>
      <c r="C263" s="12">
        <v>30638.020000000004</v>
      </c>
    </row>
    <row r="264" spans="1:3">
      <c r="A264" s="32">
        <v>38801</v>
      </c>
      <c r="B264" s="11" t="s">
        <v>247</v>
      </c>
      <c r="C264" s="12">
        <v>2206.2800000000002</v>
      </c>
    </row>
    <row r="265" spans="1:3">
      <c r="A265" s="32">
        <v>38900</v>
      </c>
      <c r="B265" s="11" t="s">
        <v>248</v>
      </c>
      <c r="C265" s="12">
        <v>6969.0199999999995</v>
      </c>
    </row>
    <row r="266" spans="1:3">
      <c r="A266" s="32">
        <v>39000</v>
      </c>
      <c r="B266" s="11" t="s">
        <v>249</v>
      </c>
      <c r="C266" s="12">
        <v>300353</v>
      </c>
    </row>
    <row r="267" spans="1:3">
      <c r="A267" s="32">
        <v>39100</v>
      </c>
      <c r="B267" s="11" t="s">
        <v>250</v>
      </c>
      <c r="C267" s="12">
        <v>47592.63</v>
      </c>
    </row>
    <row r="268" spans="1:3">
      <c r="A268" s="32">
        <v>39101</v>
      </c>
      <c r="B268" s="11" t="s">
        <v>251</v>
      </c>
      <c r="C268" s="12">
        <v>4719.9400000000014</v>
      </c>
    </row>
    <row r="269" spans="1:3">
      <c r="A269" s="32">
        <v>39105</v>
      </c>
      <c r="B269" s="11" t="s">
        <v>252</v>
      </c>
      <c r="C269" s="12">
        <v>18256.930000000004</v>
      </c>
    </row>
    <row r="270" spans="1:3">
      <c r="A270" s="32">
        <v>39200</v>
      </c>
      <c r="B270" s="11" t="s">
        <v>362</v>
      </c>
      <c r="C270" s="12">
        <v>1271798.55</v>
      </c>
    </row>
    <row r="271" spans="1:3">
      <c r="A271" s="32">
        <v>39201</v>
      </c>
      <c r="B271" s="11" t="s">
        <v>253</v>
      </c>
      <c r="C271" s="12">
        <v>3079.1600000000008</v>
      </c>
    </row>
    <row r="272" spans="1:3">
      <c r="A272" s="32">
        <v>39204</v>
      </c>
      <c r="B272" s="11" t="s">
        <v>254</v>
      </c>
      <c r="C272" s="12">
        <v>4087.7700000000004</v>
      </c>
    </row>
    <row r="273" spans="1:3">
      <c r="A273" s="32">
        <v>39205</v>
      </c>
      <c r="B273" s="11" t="s">
        <v>255</v>
      </c>
      <c r="C273" s="12">
        <v>112011.42</v>
      </c>
    </row>
    <row r="274" spans="1:3">
      <c r="A274" s="32">
        <v>39208</v>
      </c>
      <c r="B274" s="11" t="s">
        <v>363</v>
      </c>
      <c r="C274" s="12">
        <v>6758.01</v>
      </c>
    </row>
    <row r="275" spans="1:3">
      <c r="A275" s="32">
        <v>39209</v>
      </c>
      <c r="B275" s="11" t="s">
        <v>256</v>
      </c>
      <c r="C275" s="12">
        <v>3273.1400000000003</v>
      </c>
    </row>
    <row r="276" spans="1:3">
      <c r="A276" s="32">
        <v>39300</v>
      </c>
      <c r="B276" s="11" t="s">
        <v>257</v>
      </c>
      <c r="C276" s="12">
        <v>17828.969999999998</v>
      </c>
    </row>
    <row r="277" spans="1:3">
      <c r="A277" s="32">
        <v>39301</v>
      </c>
      <c r="B277" s="11" t="s">
        <v>258</v>
      </c>
      <c r="C277" s="12">
        <v>819.16</v>
      </c>
    </row>
    <row r="278" spans="1:3">
      <c r="A278" s="32">
        <v>39400</v>
      </c>
      <c r="B278" s="11" t="s">
        <v>259</v>
      </c>
      <c r="C278" s="12">
        <v>13737.140000000001</v>
      </c>
    </row>
    <row r="279" spans="1:3">
      <c r="A279" s="32">
        <v>39401</v>
      </c>
      <c r="B279" s="11" t="s">
        <v>260</v>
      </c>
      <c r="C279" s="12">
        <v>5999.35</v>
      </c>
    </row>
    <row r="280" spans="1:3">
      <c r="A280" s="32">
        <v>39500</v>
      </c>
      <c r="B280" s="11" t="s">
        <v>261</v>
      </c>
      <c r="C280" s="12">
        <v>39807.22</v>
      </c>
    </row>
    <row r="281" spans="1:3">
      <c r="A281" s="32">
        <v>39501</v>
      </c>
      <c r="B281" s="11" t="s">
        <v>262</v>
      </c>
      <c r="C281" s="12">
        <v>1105.0099999999998</v>
      </c>
    </row>
    <row r="282" spans="1:3">
      <c r="A282" s="32">
        <v>39600</v>
      </c>
      <c r="B282" s="11" t="s">
        <v>263</v>
      </c>
      <c r="C282" s="12">
        <v>134462.68000000002</v>
      </c>
    </row>
    <row r="283" spans="1:3">
      <c r="A283" s="32">
        <v>39605</v>
      </c>
      <c r="B283" s="11" t="s">
        <v>264</v>
      </c>
      <c r="C283" s="12">
        <v>20625.66</v>
      </c>
    </row>
    <row r="284" spans="1:3">
      <c r="A284" s="32">
        <v>39700</v>
      </c>
      <c r="B284" s="11" t="s">
        <v>265</v>
      </c>
      <c r="C284" s="12">
        <v>72705.14</v>
      </c>
    </row>
    <row r="285" spans="1:3">
      <c r="A285" s="32">
        <v>39703</v>
      </c>
      <c r="B285" s="11" t="s">
        <v>266</v>
      </c>
      <c r="C285" s="12">
        <v>3680.6000000000004</v>
      </c>
    </row>
    <row r="286" spans="1:3">
      <c r="A286" s="32">
        <v>39705</v>
      </c>
      <c r="B286" s="11" t="s">
        <v>267</v>
      </c>
      <c r="C286" s="12">
        <v>19045.659999999996</v>
      </c>
    </row>
    <row r="287" spans="1:3">
      <c r="A287" s="32">
        <v>39800</v>
      </c>
      <c r="B287" s="11" t="s">
        <v>268</v>
      </c>
      <c r="C287" s="12">
        <v>86755.409999999989</v>
      </c>
    </row>
    <row r="288" spans="1:3">
      <c r="A288" s="32">
        <v>39805</v>
      </c>
      <c r="B288" s="11" t="s">
        <v>269</v>
      </c>
      <c r="C288" s="12">
        <v>10699.89</v>
      </c>
    </row>
    <row r="289" spans="1:3">
      <c r="A289" s="32">
        <v>39900</v>
      </c>
      <c r="B289" s="11" t="s">
        <v>270</v>
      </c>
      <c r="C289" s="12">
        <v>42923.320000000007</v>
      </c>
    </row>
    <row r="290" spans="1:3">
      <c r="A290" s="32">
        <v>51000</v>
      </c>
      <c r="B290" s="11" t="s">
        <v>271</v>
      </c>
      <c r="C290" s="12">
        <v>719583.49000000011</v>
      </c>
    </row>
    <row r="291" spans="1:3">
      <c r="A291" s="32">
        <v>32420</v>
      </c>
      <c r="B291" s="11" t="s">
        <v>99</v>
      </c>
      <c r="C291" s="12">
        <v>0</v>
      </c>
    </row>
    <row r="292" spans="1:3">
      <c r="A292" s="32">
        <v>36801</v>
      </c>
      <c r="B292" s="23" t="s">
        <v>199</v>
      </c>
      <c r="C292" s="12">
        <v>0</v>
      </c>
    </row>
    <row r="293" spans="1:3">
      <c r="A293" s="22">
        <v>36002</v>
      </c>
      <c r="B293" s="23" t="s">
        <v>172</v>
      </c>
      <c r="C293" s="12">
        <v>0</v>
      </c>
    </row>
    <row r="294" spans="1:3">
      <c r="A294" s="32">
        <v>11050</v>
      </c>
      <c r="B294" s="11" t="s">
        <v>410</v>
      </c>
      <c r="C294" s="12">
        <v>5953.8899999999994</v>
      </c>
    </row>
    <row r="295" spans="1:3">
      <c r="C295" s="39">
        <v>23383105.070000015</v>
      </c>
    </row>
    <row r="296" spans="1:3">
      <c r="C296" s="2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3863E-BFFE-44F6-B0AE-779D64050F60}">
  <sheetPr>
    <pageSetUpPr fitToPage="1"/>
  </sheetPr>
  <dimension ref="A1:T596"/>
  <sheetViews>
    <sheetView zoomScale="80" zoomScaleNormal="80" workbookViewId="0">
      <pane ySplit="2" topLeftCell="A3" activePane="bottomLeft" state="frozen"/>
      <selection activeCell="D64" sqref="D64"/>
      <selection pane="bottomLeft" activeCell="A3" sqref="A3"/>
    </sheetView>
  </sheetViews>
  <sheetFormatPr defaultColWidth="9.140625" defaultRowHeight="15"/>
  <cols>
    <col min="1" max="1" width="15.28515625" style="25" customWidth="1"/>
    <col min="2" max="2" width="69.7109375" style="25" customWidth="1"/>
    <col min="3" max="4" width="13.85546875" style="25" customWidth="1"/>
    <col min="5" max="5" width="18.28515625" style="21" customWidth="1"/>
    <col min="6" max="6" width="18.28515625" style="25" customWidth="1"/>
    <col min="7" max="7" width="3.85546875" style="25" customWidth="1"/>
    <col min="8" max="8" width="18.28515625" style="25" customWidth="1"/>
    <col min="9" max="9" width="20" style="25" customWidth="1"/>
    <col min="10" max="10" width="15.5703125" style="25" customWidth="1"/>
    <col min="11" max="11" width="19.42578125" style="25" customWidth="1"/>
    <col min="12" max="12" width="2.85546875" style="25" customWidth="1"/>
    <col min="13" max="13" width="18.28515625" style="25" customWidth="1"/>
    <col min="14" max="14" width="20" style="25" customWidth="1"/>
    <col min="15" max="15" width="14.42578125" style="25" customWidth="1"/>
    <col min="16" max="16" width="19.42578125" style="25" customWidth="1"/>
    <col min="17" max="17" width="3.85546875" style="25" customWidth="1"/>
    <col min="18" max="18" width="15" style="25" customWidth="1"/>
    <col min="19" max="19" width="22.42578125" style="25" customWidth="1"/>
    <col min="20" max="20" width="14.85546875" style="25" bestFit="1" customWidth="1"/>
    <col min="21" max="16384" width="9.140625" style="25"/>
  </cols>
  <sheetData>
    <row r="1" spans="1:20">
      <c r="C1" s="29"/>
      <c r="D1" s="29"/>
      <c r="H1" s="7" t="s">
        <v>274</v>
      </c>
      <c r="I1" s="7"/>
      <c r="J1" s="7"/>
      <c r="K1" s="7"/>
      <c r="M1" s="7" t="s">
        <v>275</v>
      </c>
      <c r="N1" s="7"/>
      <c r="O1" s="7"/>
      <c r="P1" s="7"/>
      <c r="R1" s="7" t="s">
        <v>276</v>
      </c>
      <c r="S1" s="7"/>
      <c r="T1" s="7"/>
    </row>
    <row r="2" spans="1:20" ht="120">
      <c r="A2" s="8" t="s">
        <v>272</v>
      </c>
      <c r="B2" s="8" t="s">
        <v>273</v>
      </c>
      <c r="C2" s="8" t="s">
        <v>317</v>
      </c>
      <c r="D2" s="8" t="s">
        <v>318</v>
      </c>
      <c r="E2" s="1" t="s">
        <v>384</v>
      </c>
      <c r="F2" s="8" t="s">
        <v>385</v>
      </c>
      <c r="G2" s="8"/>
      <c r="H2" s="8" t="s">
        <v>277</v>
      </c>
      <c r="I2" s="8" t="s">
        <v>278</v>
      </c>
      <c r="J2" s="8" t="s">
        <v>279</v>
      </c>
      <c r="K2" s="8" t="s">
        <v>280</v>
      </c>
      <c r="L2" s="8"/>
      <c r="M2" s="8" t="s">
        <v>277</v>
      </c>
      <c r="N2" s="8" t="s">
        <v>278</v>
      </c>
      <c r="O2" s="8" t="s">
        <v>279</v>
      </c>
      <c r="P2" s="8" t="s">
        <v>280</v>
      </c>
      <c r="Q2" s="8"/>
      <c r="R2" s="8" t="s">
        <v>386</v>
      </c>
      <c r="S2" s="8" t="s">
        <v>282</v>
      </c>
      <c r="T2" s="8" t="s">
        <v>387</v>
      </c>
    </row>
    <row r="3" spans="1:20">
      <c r="A3" s="26" t="s">
        <v>376</v>
      </c>
      <c r="B3" s="28" t="s">
        <v>375</v>
      </c>
      <c r="C3" s="4">
        <v>0</v>
      </c>
      <c r="D3" s="4">
        <v>0</v>
      </c>
      <c r="E3" s="4">
        <v>0</v>
      </c>
      <c r="F3" s="4">
        <v>0</v>
      </c>
      <c r="G3" s="8"/>
      <c r="H3" s="4">
        <v>0</v>
      </c>
      <c r="I3" s="4">
        <v>0</v>
      </c>
      <c r="J3" s="4">
        <v>0</v>
      </c>
      <c r="K3" s="4">
        <v>0</v>
      </c>
      <c r="L3" s="8"/>
      <c r="M3" s="4">
        <v>0</v>
      </c>
      <c r="N3" s="4">
        <v>0</v>
      </c>
      <c r="O3" s="4">
        <v>0</v>
      </c>
      <c r="P3" s="4">
        <v>0</v>
      </c>
      <c r="Q3" s="8"/>
      <c r="R3" s="4">
        <v>0</v>
      </c>
      <c r="S3" s="4">
        <v>0</v>
      </c>
      <c r="T3" s="4">
        <v>0</v>
      </c>
    </row>
    <row r="4" spans="1:20">
      <c r="A4" s="22">
        <v>10200</v>
      </c>
      <c r="B4" s="23" t="s">
        <v>0</v>
      </c>
      <c r="C4" s="6">
        <v>9.6029999999999998E-4</v>
      </c>
      <c r="D4" s="6">
        <v>9.8879999999999997E-4</v>
      </c>
      <c r="E4" s="3">
        <f>VLOOKUP(A4,'[4]CY Summary'!$A:$F,6,FALSE)</f>
        <v>-61404.479999999996</v>
      </c>
      <c r="F4" s="3">
        <v>-58693.536</v>
      </c>
      <c r="G4" s="3"/>
      <c r="H4" s="4">
        <v>16092.707399999999</v>
      </c>
      <c r="I4" s="4">
        <v>12865.1391</v>
      </c>
      <c r="J4" s="4">
        <v>0</v>
      </c>
      <c r="K4" s="3">
        <v>0</v>
      </c>
      <c r="L4" s="3"/>
      <c r="M4" s="4">
        <v>0</v>
      </c>
      <c r="N4" s="4">
        <v>0</v>
      </c>
      <c r="O4" s="4">
        <v>0</v>
      </c>
      <c r="P4" s="3">
        <v>1801.8932999999961</v>
      </c>
      <c r="Q4" s="3"/>
      <c r="R4" s="4">
        <v>31183.821899999999</v>
      </c>
      <c r="S4" s="5">
        <v>-600.6310999999987</v>
      </c>
      <c r="T4" s="5">
        <v>30583.1908</v>
      </c>
    </row>
    <row r="5" spans="1:20">
      <c r="A5" s="22">
        <v>10400</v>
      </c>
      <c r="B5" s="23" t="s">
        <v>1</v>
      </c>
      <c r="C5" s="6">
        <v>2.8278000000000001E-3</v>
      </c>
      <c r="D5" s="6">
        <v>2.8936000000000001E-3</v>
      </c>
      <c r="E5" s="3">
        <f>VLOOKUP(A5,'[4]CY Summary'!$A:$F,6,FALSE)</f>
        <v>-179692.56</v>
      </c>
      <c r="F5" s="3">
        <v>-172835.136</v>
      </c>
      <c r="G5" s="3"/>
      <c r="H5" s="4">
        <v>47388.272400000002</v>
      </c>
      <c r="I5" s="4">
        <v>37884.036599999999</v>
      </c>
      <c r="J5" s="4">
        <v>0</v>
      </c>
      <c r="K5" s="3">
        <v>13789.084200000005</v>
      </c>
      <c r="L5" s="3"/>
      <c r="M5" s="4">
        <v>0</v>
      </c>
      <c r="N5" s="4">
        <v>0</v>
      </c>
      <c r="O5" s="4">
        <v>0</v>
      </c>
      <c r="P5" s="3">
        <v>0</v>
      </c>
      <c r="Q5" s="3"/>
      <c r="R5" s="4">
        <v>91827.149400000009</v>
      </c>
      <c r="S5" s="5">
        <v>4596.3614000000016</v>
      </c>
      <c r="T5" s="5">
        <v>96423.510800000018</v>
      </c>
    </row>
    <row r="6" spans="1:20">
      <c r="A6" s="22">
        <v>10500</v>
      </c>
      <c r="B6" s="23" t="s">
        <v>2</v>
      </c>
      <c r="C6" s="6">
        <v>7.0100000000000002E-4</v>
      </c>
      <c r="D6" s="6">
        <v>6.6390000000000004E-4</v>
      </c>
      <c r="E6" s="3">
        <f>VLOOKUP(A6,'[4]CY Summary'!$A:$F,6,FALSE)</f>
        <v>-41228.19</v>
      </c>
      <c r="F6" s="3">
        <v>-42845.120000000003</v>
      </c>
      <c r="G6" s="3"/>
      <c r="H6" s="4">
        <v>11747.358</v>
      </c>
      <c r="I6" s="4">
        <v>9391.2970000000005</v>
      </c>
      <c r="J6" s="4">
        <v>0</v>
      </c>
      <c r="K6" s="3">
        <v>0</v>
      </c>
      <c r="L6" s="3"/>
      <c r="M6" s="4">
        <v>0</v>
      </c>
      <c r="N6" s="4">
        <v>0</v>
      </c>
      <c r="O6" s="4">
        <v>0</v>
      </c>
      <c r="P6" s="3">
        <v>3790.648500000003</v>
      </c>
      <c r="Q6" s="3"/>
      <c r="R6" s="4">
        <v>22763.573</v>
      </c>
      <c r="S6" s="5">
        <v>-1263.549500000001</v>
      </c>
      <c r="T6" s="5">
        <v>21500.023499999999</v>
      </c>
    </row>
    <row r="7" spans="1:20">
      <c r="A7" s="22">
        <v>10700</v>
      </c>
      <c r="B7" s="23" t="s">
        <v>350</v>
      </c>
      <c r="C7" s="6">
        <v>4.0867000000000004E-3</v>
      </c>
      <c r="D7" s="6">
        <v>4.0207999999999997E-3</v>
      </c>
      <c r="E7" s="3">
        <f>VLOOKUP(A7,'[4]CY Summary'!$A:$F,6,FALSE)</f>
        <v>-249691.68</v>
      </c>
      <c r="F7" s="3">
        <v>-249779.10400000002</v>
      </c>
      <c r="G7" s="3"/>
      <c r="H7" s="4">
        <v>68484.918600000005</v>
      </c>
      <c r="I7" s="4">
        <v>54749.519900000007</v>
      </c>
      <c r="J7" s="4">
        <v>0</v>
      </c>
      <c r="K7" s="3">
        <v>17778.921299999951</v>
      </c>
      <c r="L7" s="3"/>
      <c r="M7" s="4">
        <v>0</v>
      </c>
      <c r="N7" s="4">
        <v>0</v>
      </c>
      <c r="O7" s="4">
        <v>0</v>
      </c>
      <c r="P7" s="3">
        <v>0</v>
      </c>
      <c r="Q7" s="3"/>
      <c r="R7" s="4">
        <v>132707.40910000002</v>
      </c>
      <c r="S7" s="5">
        <v>5926.3070999999836</v>
      </c>
      <c r="T7" s="5">
        <v>138633.7162</v>
      </c>
    </row>
    <row r="8" spans="1:20">
      <c r="A8" s="22">
        <v>10800</v>
      </c>
      <c r="B8" s="23" t="s">
        <v>3</v>
      </c>
      <c r="C8" s="6">
        <v>1.74542E-2</v>
      </c>
      <c r="D8" s="6">
        <v>1.69856E-2</v>
      </c>
      <c r="E8" s="3">
        <f>VLOOKUP(A8,'[4]CY Summary'!$A:$F,6,FALSE)</f>
        <v>-1054805.76</v>
      </c>
      <c r="F8" s="3">
        <v>-1066800.7039999999</v>
      </c>
      <c r="G8" s="3"/>
      <c r="H8" s="4">
        <v>292497.48359999998</v>
      </c>
      <c r="I8" s="4">
        <v>233833.91740000001</v>
      </c>
      <c r="J8" s="4">
        <v>0</v>
      </c>
      <c r="K8" s="3">
        <v>50271.366300000111</v>
      </c>
      <c r="L8" s="3"/>
      <c r="M8" s="4">
        <v>0</v>
      </c>
      <c r="N8" s="4">
        <v>0</v>
      </c>
      <c r="O8" s="4">
        <v>0</v>
      </c>
      <c r="P8" s="3">
        <v>0</v>
      </c>
      <c r="Q8" s="3"/>
      <c r="R8" s="4">
        <v>566790.23659999995</v>
      </c>
      <c r="S8" s="5">
        <v>16757.122100000037</v>
      </c>
      <c r="T8" s="5">
        <v>583547.35869999998</v>
      </c>
    </row>
    <row r="9" spans="1:20">
      <c r="A9" s="22">
        <v>10850</v>
      </c>
      <c r="B9" s="23" t="s">
        <v>4</v>
      </c>
      <c r="C9" s="6">
        <v>1.292E-4</v>
      </c>
      <c r="D9" s="6">
        <v>1.1900000000000001E-4</v>
      </c>
      <c r="E9" s="3">
        <f>VLOOKUP(A9,'[4]CY Summary'!$A:$F,6,FALSE)</f>
        <v>-7389.9000000000005</v>
      </c>
      <c r="F9" s="3">
        <v>-7896.7039999999997</v>
      </c>
      <c r="G9" s="3"/>
      <c r="H9" s="4">
        <v>2165.1336000000001</v>
      </c>
      <c r="I9" s="4">
        <v>1730.8924</v>
      </c>
      <c r="J9" s="4">
        <v>0</v>
      </c>
      <c r="K9" s="3">
        <v>2460.2088000000003</v>
      </c>
      <c r="L9" s="3"/>
      <c r="M9" s="4">
        <v>0</v>
      </c>
      <c r="N9" s="4">
        <v>0</v>
      </c>
      <c r="O9" s="4">
        <v>0</v>
      </c>
      <c r="P9" s="3">
        <v>0</v>
      </c>
      <c r="Q9" s="3"/>
      <c r="R9" s="4">
        <v>4195.5115999999998</v>
      </c>
      <c r="S9" s="5">
        <v>820.06960000000004</v>
      </c>
      <c r="T9" s="5">
        <v>5015.5811999999996</v>
      </c>
    </row>
    <row r="10" spans="1:20">
      <c r="A10" s="22">
        <v>10900</v>
      </c>
      <c r="B10" s="23" t="s">
        <v>5</v>
      </c>
      <c r="C10" s="6">
        <v>1.5231999999999999E-3</v>
      </c>
      <c r="D10" s="6">
        <v>1.6461E-3</v>
      </c>
      <c r="E10" s="3">
        <f>VLOOKUP(A10,'[4]CY Summary'!$A:$F,6,FALSE)</f>
        <v>-102222.81</v>
      </c>
      <c r="F10" s="3">
        <v>-93097.983999999997</v>
      </c>
      <c r="G10" s="3"/>
      <c r="H10" s="4">
        <v>25525.785599999999</v>
      </c>
      <c r="I10" s="4">
        <v>20406.310399999998</v>
      </c>
      <c r="J10" s="4">
        <v>0</v>
      </c>
      <c r="K10" s="3">
        <v>27082.617299999994</v>
      </c>
      <c r="L10" s="3"/>
      <c r="M10" s="4">
        <v>0</v>
      </c>
      <c r="N10" s="4">
        <v>0</v>
      </c>
      <c r="O10" s="4">
        <v>0</v>
      </c>
      <c r="P10" s="3">
        <v>0</v>
      </c>
      <c r="Q10" s="3"/>
      <c r="R10" s="4">
        <v>49462.873599999999</v>
      </c>
      <c r="S10" s="5">
        <v>9027.5390999999981</v>
      </c>
      <c r="T10" s="5">
        <v>58490.412700000001</v>
      </c>
    </row>
    <row r="11" spans="1:20">
      <c r="A11" s="22">
        <v>10910</v>
      </c>
      <c r="B11" s="23" t="s">
        <v>6</v>
      </c>
      <c r="C11" s="6">
        <v>2.6190000000000002E-4</v>
      </c>
      <c r="D11" s="6">
        <v>2.3949999999999999E-4</v>
      </c>
      <c r="E11" s="3">
        <f>VLOOKUP(A11,'[4]CY Summary'!$A:$F,6,FALSE)</f>
        <v>-14872.949999999999</v>
      </c>
      <c r="F11" s="3">
        <v>-16007.328000000001</v>
      </c>
      <c r="G11" s="3"/>
      <c r="H11" s="4">
        <v>4388.9202000000005</v>
      </c>
      <c r="I11" s="4">
        <v>3508.6743000000001</v>
      </c>
      <c r="J11" s="4">
        <v>0</v>
      </c>
      <c r="K11" s="3">
        <v>0</v>
      </c>
      <c r="L11" s="3"/>
      <c r="M11" s="4">
        <v>0</v>
      </c>
      <c r="N11" s="4">
        <v>0</v>
      </c>
      <c r="O11" s="4">
        <v>0</v>
      </c>
      <c r="P11" s="3">
        <v>1349.5509000000029</v>
      </c>
      <c r="Q11" s="3"/>
      <c r="R11" s="4">
        <v>8504.6787000000004</v>
      </c>
      <c r="S11" s="5">
        <v>-449.85030000000097</v>
      </c>
      <c r="T11" s="5">
        <v>8054.8283999999994</v>
      </c>
    </row>
    <row r="12" spans="1:20">
      <c r="A12" s="22">
        <v>10930</v>
      </c>
      <c r="B12" s="23" t="s">
        <v>7</v>
      </c>
      <c r="C12" s="6">
        <v>2.3619000000000001E-3</v>
      </c>
      <c r="D12" s="6">
        <v>2.1821000000000002E-3</v>
      </c>
      <c r="E12" s="3">
        <f>VLOOKUP(A12,'[4]CY Summary'!$A:$F,6,FALSE)</f>
        <v>-135508.41</v>
      </c>
      <c r="F12" s="3">
        <v>-144359.32800000001</v>
      </c>
      <c r="G12" s="3"/>
      <c r="H12" s="4">
        <v>39580.720200000003</v>
      </c>
      <c r="I12" s="4">
        <v>31642.374300000003</v>
      </c>
      <c r="J12" s="4">
        <v>0</v>
      </c>
      <c r="K12" s="3">
        <v>13878.284100000004</v>
      </c>
      <c r="L12" s="3"/>
      <c r="M12" s="4">
        <v>0</v>
      </c>
      <c r="N12" s="4">
        <v>0</v>
      </c>
      <c r="O12" s="4">
        <v>0</v>
      </c>
      <c r="P12" s="3">
        <v>0</v>
      </c>
      <c r="Q12" s="3"/>
      <c r="R12" s="4">
        <v>76697.978700000007</v>
      </c>
      <c r="S12" s="5">
        <v>4626.0947000000015</v>
      </c>
      <c r="T12" s="5">
        <v>81324.073400000008</v>
      </c>
    </row>
    <row r="13" spans="1:20">
      <c r="A13" s="22">
        <v>10940</v>
      </c>
      <c r="B13" s="23" t="s">
        <v>8</v>
      </c>
      <c r="C13" s="6">
        <v>5.8889999999999995E-4</v>
      </c>
      <c r="D13" s="6">
        <v>6.0190000000000005E-4</v>
      </c>
      <c r="E13" s="3">
        <f>VLOOKUP(A13,'[4]CY Summary'!$A:$F,6,FALSE)</f>
        <v>-37377.990000000005</v>
      </c>
      <c r="F13" s="3">
        <v>-35993.567999999999</v>
      </c>
      <c r="G13" s="3"/>
      <c r="H13" s="4">
        <v>9868.7861999999986</v>
      </c>
      <c r="I13" s="4">
        <v>7889.4932999999992</v>
      </c>
      <c r="J13" s="4">
        <v>0</v>
      </c>
      <c r="K13" s="3">
        <v>6554.349600000005</v>
      </c>
      <c r="L13" s="3"/>
      <c r="M13" s="4">
        <v>0</v>
      </c>
      <c r="N13" s="4">
        <v>0</v>
      </c>
      <c r="O13" s="4">
        <v>0</v>
      </c>
      <c r="P13" s="3">
        <v>0</v>
      </c>
      <c r="Q13" s="3"/>
      <c r="R13" s="4">
        <v>19123.349699999999</v>
      </c>
      <c r="S13" s="5">
        <v>2184.7832000000017</v>
      </c>
      <c r="T13" s="5">
        <v>21308.132900000001</v>
      </c>
    </row>
    <row r="14" spans="1:20">
      <c r="A14" s="22">
        <v>10950</v>
      </c>
      <c r="B14" s="23" t="s">
        <v>9</v>
      </c>
      <c r="C14" s="6">
        <v>7.5250000000000002E-4</v>
      </c>
      <c r="D14" s="6">
        <v>7.7360000000000005E-4</v>
      </c>
      <c r="E14" s="3">
        <f>VLOOKUP(A14,'[4]CY Summary'!$A:$F,6,FALSE)</f>
        <v>-48040.560000000005</v>
      </c>
      <c r="F14" s="3">
        <v>-45992.800000000003</v>
      </c>
      <c r="G14" s="3"/>
      <c r="H14" s="4">
        <v>12610.395</v>
      </c>
      <c r="I14" s="4">
        <v>10081.2425</v>
      </c>
      <c r="J14" s="4">
        <v>0</v>
      </c>
      <c r="K14" s="3">
        <v>2286.5775000000031</v>
      </c>
      <c r="L14" s="3"/>
      <c r="M14" s="4">
        <v>0</v>
      </c>
      <c r="N14" s="4">
        <v>0</v>
      </c>
      <c r="O14" s="4">
        <v>0</v>
      </c>
      <c r="P14" s="3">
        <v>0</v>
      </c>
      <c r="Q14" s="3"/>
      <c r="R14" s="4">
        <v>24435.932499999999</v>
      </c>
      <c r="S14" s="5">
        <v>762.19250000000102</v>
      </c>
      <c r="T14" s="5">
        <v>25198.125</v>
      </c>
    </row>
    <row r="15" spans="1:20">
      <c r="A15" s="22">
        <v>11300</v>
      </c>
      <c r="B15" s="23" t="s">
        <v>10</v>
      </c>
      <c r="C15" s="6">
        <v>4.1510000000000002E-3</v>
      </c>
      <c r="D15" s="6">
        <v>4.5649999999999996E-3</v>
      </c>
      <c r="E15" s="3">
        <f>VLOOKUP(A15,'[4]CY Summary'!$A:$F,6,FALSE)</f>
        <v>-283486.5</v>
      </c>
      <c r="F15" s="3">
        <v>-253709.12000000002</v>
      </c>
      <c r="G15" s="3"/>
      <c r="H15" s="4">
        <v>69562.457999999999</v>
      </c>
      <c r="I15" s="4">
        <v>55610.947</v>
      </c>
      <c r="J15" s="4">
        <v>0</v>
      </c>
      <c r="K15" s="3">
        <v>58678.516499999976</v>
      </c>
      <c r="L15" s="3"/>
      <c r="M15" s="4">
        <v>0</v>
      </c>
      <c r="N15" s="4">
        <v>0</v>
      </c>
      <c r="O15" s="4">
        <v>0</v>
      </c>
      <c r="P15" s="3">
        <v>0</v>
      </c>
      <c r="Q15" s="3"/>
      <c r="R15" s="4">
        <v>134795.42300000001</v>
      </c>
      <c r="S15" s="5">
        <v>19559.505499999992</v>
      </c>
      <c r="T15" s="5">
        <v>154354.92850000001</v>
      </c>
    </row>
    <row r="16" spans="1:20">
      <c r="A16" s="22">
        <v>11310</v>
      </c>
      <c r="B16" s="23" t="s">
        <v>11</v>
      </c>
      <c r="C16" s="6">
        <v>4.4979999999999998E-4</v>
      </c>
      <c r="D16" s="6">
        <v>4.3340000000000002E-4</v>
      </c>
      <c r="E16" s="3">
        <f>VLOOKUP(A16,'[4]CY Summary'!$A:$F,6,FALSE)</f>
        <v>-26914.14</v>
      </c>
      <c r="F16" s="3">
        <v>-27491.775999999998</v>
      </c>
      <c r="G16" s="3"/>
      <c r="H16" s="4">
        <v>7537.7483999999995</v>
      </c>
      <c r="I16" s="4">
        <v>6025.9705999999996</v>
      </c>
      <c r="J16" s="4">
        <v>0</v>
      </c>
      <c r="K16" s="3">
        <v>3060.4722000000056</v>
      </c>
      <c r="L16" s="3"/>
      <c r="M16" s="4">
        <v>0</v>
      </c>
      <c r="N16" s="4">
        <v>0</v>
      </c>
      <c r="O16" s="4">
        <v>0</v>
      </c>
      <c r="P16" s="3">
        <v>0</v>
      </c>
      <c r="Q16" s="3"/>
      <c r="R16" s="4">
        <v>14606.355399999999</v>
      </c>
      <c r="S16" s="5">
        <v>1020.1574000000019</v>
      </c>
      <c r="T16" s="5">
        <v>15626.5128</v>
      </c>
    </row>
    <row r="17" spans="1:20">
      <c r="A17" s="22">
        <v>11600</v>
      </c>
      <c r="B17" s="23" t="s">
        <v>12</v>
      </c>
      <c r="C17" s="6">
        <v>1.9070999999999999E-3</v>
      </c>
      <c r="D17" s="6">
        <v>1.8975000000000001E-3</v>
      </c>
      <c r="E17" s="3">
        <f>VLOOKUP(A17,'[4]CY Summary'!$A:$F,6,FALSE)</f>
        <v>-117834.75</v>
      </c>
      <c r="F17" s="3">
        <v>-116561.95199999999</v>
      </c>
      <c r="G17" s="3"/>
      <c r="H17" s="4">
        <v>31959.181799999998</v>
      </c>
      <c r="I17" s="4">
        <v>25549.418699999998</v>
      </c>
      <c r="J17" s="4">
        <v>0</v>
      </c>
      <c r="K17" s="3">
        <v>62.429400000019086</v>
      </c>
      <c r="L17" s="3"/>
      <c r="M17" s="4">
        <v>0</v>
      </c>
      <c r="N17" s="4">
        <v>0</v>
      </c>
      <c r="O17" s="4">
        <v>0</v>
      </c>
      <c r="P17" s="3">
        <v>0</v>
      </c>
      <c r="Q17" s="3"/>
      <c r="R17" s="4">
        <v>61929.258299999994</v>
      </c>
      <c r="S17" s="5">
        <v>20.809800000006362</v>
      </c>
      <c r="T17" s="5">
        <v>61950.068100000004</v>
      </c>
    </row>
    <row r="18" spans="1:20">
      <c r="A18" s="22">
        <v>11900</v>
      </c>
      <c r="B18" s="23" t="s">
        <v>13</v>
      </c>
      <c r="C18" s="6">
        <v>1.8780000000000001E-4</v>
      </c>
      <c r="D18" s="6">
        <v>2.186E-4</v>
      </c>
      <c r="E18" s="3">
        <f>VLOOKUP(A18,'[4]CY Summary'!$A:$F,6,FALSE)</f>
        <v>-13575.06</v>
      </c>
      <c r="F18" s="3">
        <v>-11478.336000000001</v>
      </c>
      <c r="G18" s="3"/>
      <c r="H18" s="4">
        <v>3147.1524000000004</v>
      </c>
      <c r="I18" s="4">
        <v>2515.9566</v>
      </c>
      <c r="J18" s="4">
        <v>0</v>
      </c>
      <c r="K18" s="3">
        <v>1630.2041999999979</v>
      </c>
      <c r="L18" s="3"/>
      <c r="M18" s="4">
        <v>0</v>
      </c>
      <c r="N18" s="4">
        <v>0</v>
      </c>
      <c r="O18" s="4">
        <v>0</v>
      </c>
      <c r="P18" s="3">
        <v>0</v>
      </c>
      <c r="Q18" s="3"/>
      <c r="R18" s="4">
        <v>6098.4294</v>
      </c>
      <c r="S18" s="5">
        <v>543.40139999999928</v>
      </c>
      <c r="T18" s="5">
        <v>6641.8307999999997</v>
      </c>
    </row>
    <row r="19" spans="1:20">
      <c r="A19" s="22">
        <v>12100</v>
      </c>
      <c r="B19" s="23" t="s">
        <v>14</v>
      </c>
      <c r="C19" s="6">
        <v>2.3780000000000001E-4</v>
      </c>
      <c r="D19" s="6">
        <v>2.396E-4</v>
      </c>
      <c r="E19" s="3">
        <f>VLOOKUP(A19,'[4]CY Summary'!$A:$F,6,FALSE)</f>
        <v>-14879.16</v>
      </c>
      <c r="F19" s="3">
        <v>-14534.336000000001</v>
      </c>
      <c r="G19" s="3"/>
      <c r="H19" s="4">
        <v>3985.0524</v>
      </c>
      <c r="I19" s="4">
        <v>3185.8065999999999</v>
      </c>
      <c r="J19" s="4">
        <v>0</v>
      </c>
      <c r="K19" s="3">
        <v>582.20669999999927</v>
      </c>
      <c r="L19" s="3"/>
      <c r="M19" s="4">
        <v>0</v>
      </c>
      <c r="N19" s="4">
        <v>0</v>
      </c>
      <c r="O19" s="4">
        <v>0</v>
      </c>
      <c r="P19" s="3">
        <v>0</v>
      </c>
      <c r="Q19" s="3"/>
      <c r="R19" s="4">
        <v>7722.0794000000005</v>
      </c>
      <c r="S19" s="5">
        <v>194.06889999999976</v>
      </c>
      <c r="T19" s="5">
        <v>7916.1483000000007</v>
      </c>
    </row>
    <row r="20" spans="1:20">
      <c r="A20" s="22">
        <v>12150</v>
      </c>
      <c r="B20" s="23" t="s">
        <v>15</v>
      </c>
      <c r="C20" s="6">
        <v>3.6900000000000002E-5</v>
      </c>
      <c r="D20" s="6">
        <v>3.6999999999999998E-5</v>
      </c>
      <c r="E20" s="3">
        <f>VLOOKUP(A20,'[4]CY Summary'!$A:$F,6,FALSE)</f>
        <v>-2297.6999999999998</v>
      </c>
      <c r="F20" s="3">
        <v>-2255.328</v>
      </c>
      <c r="G20" s="3"/>
      <c r="H20" s="4">
        <v>618.37020000000007</v>
      </c>
      <c r="I20" s="4">
        <v>494.34930000000003</v>
      </c>
      <c r="J20" s="4">
        <v>0</v>
      </c>
      <c r="K20" s="3">
        <v>0</v>
      </c>
      <c r="L20" s="3"/>
      <c r="M20" s="4">
        <v>0</v>
      </c>
      <c r="N20" s="4">
        <v>0</v>
      </c>
      <c r="O20" s="4">
        <v>0</v>
      </c>
      <c r="P20" s="3">
        <v>313.74090000000007</v>
      </c>
      <c r="Q20" s="3"/>
      <c r="R20" s="4">
        <v>1198.2537</v>
      </c>
      <c r="S20" s="5">
        <v>-104.58030000000002</v>
      </c>
      <c r="T20" s="5">
        <v>1093.6733999999999</v>
      </c>
    </row>
    <row r="21" spans="1:20">
      <c r="A21" s="22">
        <v>12160</v>
      </c>
      <c r="B21" s="23" t="s">
        <v>16</v>
      </c>
      <c r="C21" s="6">
        <v>1.6502000000000001E-3</v>
      </c>
      <c r="D21" s="6">
        <v>1.6967E-3</v>
      </c>
      <c r="E21" s="3">
        <f>VLOOKUP(A21,'[4]CY Summary'!$A:$F,6,FALSE)</f>
        <v>-105365.06999999999</v>
      </c>
      <c r="F21" s="3">
        <v>-100860.224</v>
      </c>
      <c r="G21" s="3"/>
      <c r="H21" s="4">
        <v>27654.051600000003</v>
      </c>
      <c r="I21" s="4">
        <v>22107.7294</v>
      </c>
      <c r="J21" s="4">
        <v>0</v>
      </c>
      <c r="K21" s="3">
        <v>13749.937799999971</v>
      </c>
      <c r="L21" s="3"/>
      <c r="M21" s="4">
        <v>0</v>
      </c>
      <c r="N21" s="4">
        <v>0</v>
      </c>
      <c r="O21" s="4">
        <v>0</v>
      </c>
      <c r="P21" s="3">
        <v>0</v>
      </c>
      <c r="Q21" s="3"/>
      <c r="R21" s="4">
        <v>53586.944600000003</v>
      </c>
      <c r="S21" s="5">
        <v>4583.3125999999902</v>
      </c>
      <c r="T21" s="5">
        <v>58170.257199999993</v>
      </c>
    </row>
    <row r="22" spans="1:20">
      <c r="A22" s="22">
        <v>12200</v>
      </c>
      <c r="B22" s="23" t="s">
        <v>342</v>
      </c>
      <c r="C22" s="6">
        <v>3.0000000000000001E-6</v>
      </c>
      <c r="D22" s="6">
        <v>0</v>
      </c>
      <c r="E22" s="3">
        <v>0</v>
      </c>
      <c r="F22" s="3">
        <v>-183.36</v>
      </c>
      <c r="G22" s="3"/>
      <c r="H22" s="4">
        <v>50.274000000000001</v>
      </c>
      <c r="I22" s="4">
        <v>40.191000000000003</v>
      </c>
      <c r="J22" s="4">
        <v>0</v>
      </c>
      <c r="K22" s="3">
        <v>0</v>
      </c>
      <c r="L22" s="3"/>
      <c r="M22" s="4">
        <v>0</v>
      </c>
      <c r="N22" s="4">
        <v>0</v>
      </c>
      <c r="O22" s="4">
        <v>0</v>
      </c>
      <c r="P22" s="3">
        <v>278.43299999999999</v>
      </c>
      <c r="Q22" s="3"/>
      <c r="R22" s="4">
        <v>97.418999999999997</v>
      </c>
      <c r="S22" s="5">
        <v>-92.811000000000007</v>
      </c>
      <c r="T22" s="5">
        <v>4.6079999999999899</v>
      </c>
    </row>
    <row r="23" spans="1:20">
      <c r="A23" s="22">
        <v>12220</v>
      </c>
      <c r="B23" s="23" t="s">
        <v>17</v>
      </c>
      <c r="C23" s="6">
        <v>4.1776199999999999E-2</v>
      </c>
      <c r="D23" s="6">
        <v>4.1874000000000001E-2</v>
      </c>
      <c r="E23" s="3">
        <f>VLOOKUP(A23,'[4]CY Summary'!$A:$F,6,FALSE)</f>
        <v>-2600375.4</v>
      </c>
      <c r="F23" s="3">
        <v>-2553361.344</v>
      </c>
      <c r="G23" s="3"/>
      <c r="H23" s="4">
        <v>700085.55960000004</v>
      </c>
      <c r="I23" s="4">
        <v>559675.75139999995</v>
      </c>
      <c r="J23" s="4">
        <v>0</v>
      </c>
      <c r="K23" s="3">
        <v>259668.47429999965</v>
      </c>
      <c r="L23" s="3"/>
      <c r="M23" s="4">
        <v>0</v>
      </c>
      <c r="N23" s="4">
        <v>0</v>
      </c>
      <c r="O23" s="4">
        <v>0</v>
      </c>
      <c r="P23" s="3">
        <v>0</v>
      </c>
      <c r="Q23" s="3"/>
      <c r="R23" s="4">
        <v>1356598.5426</v>
      </c>
      <c r="S23" s="5">
        <v>86556.158099999884</v>
      </c>
      <c r="T23" s="5">
        <v>1443154.7006999999</v>
      </c>
    </row>
    <row r="24" spans="1:20">
      <c r="A24" s="22">
        <v>12510</v>
      </c>
      <c r="B24" s="23" t="s">
        <v>18</v>
      </c>
      <c r="C24" s="6">
        <v>4.5719999999999997E-3</v>
      </c>
      <c r="D24" s="6">
        <v>4.6820000000000004E-3</v>
      </c>
      <c r="E24" s="3">
        <f>VLOOKUP(A24,'[4]CY Summary'!$A:$F,6,FALSE)</f>
        <v>-290752.2</v>
      </c>
      <c r="F24" s="3">
        <v>-279440.63999999996</v>
      </c>
      <c r="G24" s="3"/>
      <c r="H24" s="4">
        <v>76617.576000000001</v>
      </c>
      <c r="I24" s="4">
        <v>61251.083999999995</v>
      </c>
      <c r="J24" s="4">
        <v>0</v>
      </c>
      <c r="K24" s="3">
        <v>57848.358000000109</v>
      </c>
      <c r="L24" s="3"/>
      <c r="M24" s="4">
        <v>0</v>
      </c>
      <c r="N24" s="4">
        <v>0</v>
      </c>
      <c r="O24" s="4">
        <v>0</v>
      </c>
      <c r="P24" s="3">
        <v>0</v>
      </c>
      <c r="Q24" s="3"/>
      <c r="R24" s="4">
        <v>148466.55599999998</v>
      </c>
      <c r="S24" s="5">
        <v>19282.786000000036</v>
      </c>
      <c r="T24" s="5">
        <v>167749.342</v>
      </c>
    </row>
    <row r="25" spans="1:20">
      <c r="A25" s="22">
        <v>12600</v>
      </c>
      <c r="B25" s="23" t="s">
        <v>19</v>
      </c>
      <c r="C25" s="6">
        <v>1.2474999999999999E-3</v>
      </c>
      <c r="D25" s="6">
        <v>1.2949000000000001E-3</v>
      </c>
      <c r="E25" s="3">
        <f>VLOOKUP(A25,'[4]CY Summary'!$A:$F,6,FALSE)</f>
        <v>-80413.290000000008</v>
      </c>
      <c r="F25" s="3">
        <v>-76247.199999999997</v>
      </c>
      <c r="G25" s="3"/>
      <c r="H25" s="4">
        <v>20905.605</v>
      </c>
      <c r="I25" s="4">
        <v>16712.7575</v>
      </c>
      <c r="J25" s="4">
        <v>0</v>
      </c>
      <c r="K25" s="3">
        <v>16233.727500000001</v>
      </c>
      <c r="L25" s="3"/>
      <c r="M25" s="4">
        <v>0</v>
      </c>
      <c r="N25" s="4">
        <v>0</v>
      </c>
      <c r="O25" s="4">
        <v>0</v>
      </c>
      <c r="P25" s="3">
        <v>0</v>
      </c>
      <c r="Q25" s="3"/>
      <c r="R25" s="4">
        <v>40510.067499999997</v>
      </c>
      <c r="S25" s="5">
        <v>5411.2425000000003</v>
      </c>
      <c r="T25" s="5">
        <v>45921.31</v>
      </c>
    </row>
    <row r="26" spans="1:20">
      <c r="A26" s="22">
        <v>12700</v>
      </c>
      <c r="B26" s="23" t="s">
        <v>20</v>
      </c>
      <c r="C26" s="6">
        <v>9.745E-4</v>
      </c>
      <c r="D26" s="6">
        <v>9.923E-4</v>
      </c>
      <c r="E26" s="3">
        <f>VLOOKUP(A26,'[4]CY Summary'!$A:$F,6,FALSE)</f>
        <v>-61621.83</v>
      </c>
      <c r="F26" s="3">
        <v>-59561.440000000002</v>
      </c>
      <c r="G26" s="3"/>
      <c r="H26" s="4">
        <v>16330.671</v>
      </c>
      <c r="I26" s="4">
        <v>13055.3765</v>
      </c>
      <c r="J26" s="4">
        <v>0</v>
      </c>
      <c r="K26" s="3">
        <v>10862.403000000015</v>
      </c>
      <c r="L26" s="3"/>
      <c r="M26" s="4">
        <v>0</v>
      </c>
      <c r="N26" s="4">
        <v>0</v>
      </c>
      <c r="O26" s="4">
        <v>0</v>
      </c>
      <c r="P26" s="3">
        <v>0</v>
      </c>
      <c r="Q26" s="3"/>
      <c r="R26" s="4">
        <v>31644.9385</v>
      </c>
      <c r="S26" s="5">
        <v>3620.8010000000049</v>
      </c>
      <c r="T26" s="5">
        <v>35265.739500000003</v>
      </c>
    </row>
    <row r="27" spans="1:20">
      <c r="A27" s="22">
        <v>13500</v>
      </c>
      <c r="B27" s="23" t="s">
        <v>21</v>
      </c>
      <c r="C27" s="6">
        <v>3.8817999999999999E-3</v>
      </c>
      <c r="D27" s="6">
        <v>3.8471999999999998E-3</v>
      </c>
      <c r="E27" s="3">
        <f>VLOOKUP(A27,'[4]CY Summary'!$A:$F,6,FALSE)</f>
        <v>-238911.12</v>
      </c>
      <c r="F27" s="3">
        <v>-237255.61600000001</v>
      </c>
      <c r="G27" s="3"/>
      <c r="H27" s="4">
        <v>65051.204399999995</v>
      </c>
      <c r="I27" s="4">
        <v>52004.474600000001</v>
      </c>
      <c r="J27" s="4">
        <v>0</v>
      </c>
      <c r="K27" s="3">
        <v>17678.852700000032</v>
      </c>
      <c r="L27" s="3"/>
      <c r="M27" s="4">
        <v>0</v>
      </c>
      <c r="N27" s="4">
        <v>0</v>
      </c>
      <c r="O27" s="4">
        <v>0</v>
      </c>
      <c r="P27" s="3">
        <v>0</v>
      </c>
      <c r="Q27" s="3"/>
      <c r="R27" s="4">
        <v>126053.6914</v>
      </c>
      <c r="S27" s="5">
        <v>5892.9509000000107</v>
      </c>
      <c r="T27" s="5">
        <v>131946.64230000001</v>
      </c>
    </row>
    <row r="28" spans="1:20">
      <c r="A28" s="22">
        <v>13700</v>
      </c>
      <c r="B28" s="23" t="s">
        <v>22</v>
      </c>
      <c r="C28" s="6">
        <v>4.0979999999999999E-4</v>
      </c>
      <c r="D28" s="6">
        <v>4.505E-4</v>
      </c>
      <c r="E28" s="3">
        <f>VLOOKUP(A28,'[4]CY Summary'!$A:$F,6,FALSE)</f>
        <v>-27976.05</v>
      </c>
      <c r="F28" s="3">
        <v>-25046.975999999999</v>
      </c>
      <c r="G28" s="3"/>
      <c r="H28" s="4">
        <v>6867.4283999999998</v>
      </c>
      <c r="I28" s="4">
        <v>5490.0905999999995</v>
      </c>
      <c r="J28" s="4">
        <v>0</v>
      </c>
      <c r="K28" s="3">
        <v>6360.8397000000014</v>
      </c>
      <c r="L28" s="3"/>
      <c r="M28" s="4">
        <v>0</v>
      </c>
      <c r="N28" s="4">
        <v>0</v>
      </c>
      <c r="O28" s="4">
        <v>0</v>
      </c>
      <c r="P28" s="3">
        <v>0</v>
      </c>
      <c r="Q28" s="3"/>
      <c r="R28" s="4">
        <v>13307.4354</v>
      </c>
      <c r="S28" s="5">
        <v>2120.2799000000005</v>
      </c>
      <c r="T28" s="5">
        <v>15427.7153</v>
      </c>
    </row>
    <row r="29" spans="1:20">
      <c r="A29" s="22">
        <v>14300</v>
      </c>
      <c r="B29" s="23" t="s">
        <v>330</v>
      </c>
      <c r="C29" s="6">
        <v>1.4723E-3</v>
      </c>
      <c r="D29" s="6">
        <v>1.3385999999999999E-3</v>
      </c>
      <c r="E29" s="3">
        <f>VLOOKUP(A29,'[4]CY Summary'!$A:$F,6,FALSE)</f>
        <v>-92324.07</v>
      </c>
      <c r="F29" s="3">
        <v>-89986.975999999995</v>
      </c>
      <c r="G29" s="3"/>
      <c r="H29" s="4">
        <v>24672.803400000001</v>
      </c>
      <c r="I29" s="4">
        <v>19724.4031</v>
      </c>
      <c r="J29" s="4">
        <v>0</v>
      </c>
      <c r="K29" s="3">
        <v>0</v>
      </c>
      <c r="L29" s="3"/>
      <c r="M29" s="4">
        <v>0</v>
      </c>
      <c r="N29" s="4">
        <v>0</v>
      </c>
      <c r="O29" s="4">
        <v>0</v>
      </c>
      <c r="P29" s="3">
        <v>5279.6253000000033</v>
      </c>
      <c r="Q29" s="3"/>
      <c r="R29" s="4">
        <v>47809.997900000002</v>
      </c>
      <c r="S29" s="5">
        <v>-1759.8751000000011</v>
      </c>
      <c r="T29" s="5">
        <v>46050.122799999997</v>
      </c>
    </row>
    <row r="30" spans="1:20">
      <c r="A30" s="22">
        <v>14300.2</v>
      </c>
      <c r="B30" s="23" t="s">
        <v>331</v>
      </c>
      <c r="C30" s="6">
        <v>1.706E-4</v>
      </c>
      <c r="D30" s="6">
        <v>1.482E-4</v>
      </c>
      <c r="E30" s="3">
        <v>0</v>
      </c>
      <c r="F30" s="3">
        <v>-10427.072</v>
      </c>
      <c r="G30" s="3"/>
      <c r="H30" s="4">
        <v>2858.9148</v>
      </c>
      <c r="I30" s="4">
        <v>2285.5282000000002</v>
      </c>
      <c r="J30" s="4">
        <v>0</v>
      </c>
      <c r="K30" s="3">
        <v>389.02589999999827</v>
      </c>
      <c r="L30" s="3"/>
      <c r="M30" s="4">
        <v>0</v>
      </c>
      <c r="N30" s="4">
        <v>0</v>
      </c>
      <c r="O30" s="4">
        <v>0</v>
      </c>
      <c r="P30" s="3">
        <v>0</v>
      </c>
      <c r="Q30" s="3"/>
      <c r="R30" s="4">
        <v>5539.8937999999998</v>
      </c>
      <c r="S30" s="5">
        <v>129.67529999999942</v>
      </c>
      <c r="T30" s="5">
        <v>5669.5690999999988</v>
      </c>
    </row>
    <row r="31" spans="1:20">
      <c r="A31" s="22">
        <v>18400</v>
      </c>
      <c r="B31" s="23" t="s">
        <v>351</v>
      </c>
      <c r="C31" s="6">
        <v>4.8634000000000004E-3</v>
      </c>
      <c r="D31" s="6">
        <v>4.9541000000000003E-3</v>
      </c>
      <c r="E31" s="3">
        <f>VLOOKUP(A31,'[4]CY Summary'!$A:$F,6,FALSE)</f>
        <v>-307649.61000000004</v>
      </c>
      <c r="F31" s="3">
        <v>-297251.00800000003</v>
      </c>
      <c r="G31" s="3"/>
      <c r="H31" s="4">
        <v>81500.857200000013</v>
      </c>
      <c r="I31" s="4">
        <v>65154.969800000006</v>
      </c>
      <c r="J31" s="4">
        <v>0</v>
      </c>
      <c r="K31" s="3">
        <v>36012.740099999966</v>
      </c>
      <c r="L31" s="3"/>
      <c r="M31" s="4">
        <v>0</v>
      </c>
      <c r="N31" s="4">
        <v>0</v>
      </c>
      <c r="O31" s="4">
        <v>0</v>
      </c>
      <c r="P31" s="3">
        <v>0</v>
      </c>
      <c r="Q31" s="3"/>
      <c r="R31" s="4">
        <v>157929.1882</v>
      </c>
      <c r="S31" s="5">
        <v>12004.246699999989</v>
      </c>
      <c r="T31" s="5">
        <v>169933.43489999999</v>
      </c>
    </row>
    <row r="32" spans="1:20">
      <c r="A32" s="22">
        <v>18600</v>
      </c>
      <c r="B32" s="23" t="s">
        <v>24</v>
      </c>
      <c r="C32" s="6">
        <v>1.36E-5</v>
      </c>
      <c r="D32" s="6">
        <v>1.9000000000000001E-5</v>
      </c>
      <c r="E32" s="3">
        <f>VLOOKUP(A32,'[4]CY Summary'!$A:$F,6,FALSE)</f>
        <v>-1179.9000000000001</v>
      </c>
      <c r="F32" s="3">
        <v>-831.23199999999997</v>
      </c>
      <c r="G32" s="3"/>
      <c r="H32" s="4">
        <v>227.90880000000001</v>
      </c>
      <c r="I32" s="4">
        <v>182.19919999999999</v>
      </c>
      <c r="J32" s="4">
        <v>0</v>
      </c>
      <c r="K32" s="3">
        <v>343.63289999999995</v>
      </c>
      <c r="L32" s="3"/>
      <c r="M32" s="4">
        <v>0</v>
      </c>
      <c r="N32" s="4">
        <v>0</v>
      </c>
      <c r="O32" s="4">
        <v>0</v>
      </c>
      <c r="P32" s="3">
        <v>0</v>
      </c>
      <c r="Q32" s="3"/>
      <c r="R32" s="4">
        <v>441.63280000000003</v>
      </c>
      <c r="S32" s="5">
        <v>114.54429999999999</v>
      </c>
      <c r="T32" s="5">
        <v>556.1771</v>
      </c>
    </row>
    <row r="33" spans="1:20">
      <c r="A33" s="22">
        <v>18690</v>
      </c>
      <c r="B33" s="23" t="s">
        <v>26</v>
      </c>
      <c r="C33" s="6">
        <v>0</v>
      </c>
      <c r="D33" s="6">
        <v>4.0999999999999997E-6</v>
      </c>
      <c r="E33" s="3">
        <f>VLOOKUP(A33,'[4]CY Summary'!$A:$F,6,FALSE)</f>
        <v>-254.60999999999999</v>
      </c>
      <c r="F33" s="3">
        <v>0</v>
      </c>
      <c r="G33" s="3"/>
      <c r="H33" s="4">
        <v>0</v>
      </c>
      <c r="I33" s="4">
        <v>0</v>
      </c>
      <c r="J33" s="4">
        <v>0</v>
      </c>
      <c r="K33" s="3">
        <v>370.11</v>
      </c>
      <c r="L33" s="3"/>
      <c r="M33" s="4">
        <v>0</v>
      </c>
      <c r="N33" s="4">
        <v>0</v>
      </c>
      <c r="O33" s="4">
        <v>0</v>
      </c>
      <c r="P33" s="3">
        <v>0</v>
      </c>
      <c r="Q33" s="3"/>
      <c r="R33" s="4">
        <v>0</v>
      </c>
      <c r="S33" s="5">
        <v>123.37</v>
      </c>
      <c r="T33" s="5">
        <v>123.37</v>
      </c>
    </row>
    <row r="34" spans="1:20">
      <c r="A34" s="22">
        <v>18740</v>
      </c>
      <c r="B34" s="23" t="s">
        <v>27</v>
      </c>
      <c r="C34" s="6">
        <v>6.8000000000000001E-6</v>
      </c>
      <c r="D34" s="6">
        <v>6.4999999999999996E-6</v>
      </c>
      <c r="E34" s="3">
        <f>VLOOKUP(A34,'[4]CY Summary'!$A:$F,6,FALSE)</f>
        <v>-403.65</v>
      </c>
      <c r="F34" s="3">
        <v>-415.61599999999999</v>
      </c>
      <c r="G34" s="3"/>
      <c r="H34" s="4">
        <v>113.95440000000001</v>
      </c>
      <c r="I34" s="4">
        <v>91.099599999999995</v>
      </c>
      <c r="J34" s="4">
        <v>0</v>
      </c>
      <c r="K34" s="3">
        <v>42.467699999999923</v>
      </c>
      <c r="L34" s="3"/>
      <c r="M34" s="4">
        <v>0</v>
      </c>
      <c r="N34" s="4">
        <v>0</v>
      </c>
      <c r="O34" s="4">
        <v>0</v>
      </c>
      <c r="P34" s="3">
        <v>0</v>
      </c>
      <c r="Q34" s="3"/>
      <c r="R34" s="4">
        <v>220.81640000000002</v>
      </c>
      <c r="S34" s="5">
        <v>14.155899999999974</v>
      </c>
      <c r="T34" s="5">
        <v>234.97229999999999</v>
      </c>
    </row>
    <row r="35" spans="1:20">
      <c r="A35" s="22">
        <v>18780</v>
      </c>
      <c r="B35" s="23" t="s">
        <v>28</v>
      </c>
      <c r="C35" s="6">
        <v>1.17E-5</v>
      </c>
      <c r="D35" s="6">
        <v>1.36E-5</v>
      </c>
      <c r="E35" s="3">
        <f>VLOOKUP(A35,'[4]CY Summary'!$A:$F,6,FALSE)</f>
        <v>-844.56000000000006</v>
      </c>
      <c r="F35" s="3">
        <v>-715.10400000000004</v>
      </c>
      <c r="G35" s="3"/>
      <c r="H35" s="4">
        <v>196.0686</v>
      </c>
      <c r="I35" s="4">
        <v>156.7449</v>
      </c>
      <c r="J35" s="4">
        <v>0</v>
      </c>
      <c r="K35" s="3">
        <v>255.4412999999999</v>
      </c>
      <c r="L35" s="3"/>
      <c r="M35" s="4">
        <v>0</v>
      </c>
      <c r="N35" s="4">
        <v>0</v>
      </c>
      <c r="O35" s="4">
        <v>0</v>
      </c>
      <c r="P35" s="3">
        <v>0</v>
      </c>
      <c r="Q35" s="3"/>
      <c r="R35" s="4">
        <v>379.9341</v>
      </c>
      <c r="S35" s="5">
        <v>85.147099999999966</v>
      </c>
      <c r="T35" s="5">
        <v>465.08119999999997</v>
      </c>
    </row>
    <row r="36" spans="1:20">
      <c r="A36" s="22">
        <v>19005</v>
      </c>
      <c r="B36" s="23" t="s">
        <v>29</v>
      </c>
      <c r="C36" s="6">
        <v>6.5430000000000002E-4</v>
      </c>
      <c r="D36" s="6">
        <v>6.5709999999999998E-4</v>
      </c>
      <c r="E36" s="3">
        <f>VLOOKUP(A36,'[4]CY Summary'!$A:$F,6,FALSE)</f>
        <v>-40805.909999999996</v>
      </c>
      <c r="F36" s="3">
        <v>-39990.815999999999</v>
      </c>
      <c r="G36" s="3"/>
      <c r="H36" s="4">
        <v>10964.759400000001</v>
      </c>
      <c r="I36" s="4">
        <v>8765.6571000000004</v>
      </c>
      <c r="J36" s="4">
        <v>0</v>
      </c>
      <c r="K36" s="3">
        <v>8813.9876999999942</v>
      </c>
      <c r="L36" s="3"/>
      <c r="M36" s="4">
        <v>0</v>
      </c>
      <c r="N36" s="4">
        <v>0</v>
      </c>
      <c r="O36" s="4">
        <v>0</v>
      </c>
      <c r="P36" s="3">
        <v>0</v>
      </c>
      <c r="Q36" s="3"/>
      <c r="R36" s="4">
        <v>21247.083900000001</v>
      </c>
      <c r="S36" s="5">
        <v>2937.9958999999981</v>
      </c>
      <c r="T36" s="5">
        <v>24185.0798</v>
      </c>
    </row>
    <row r="37" spans="1:20">
      <c r="A37" s="22">
        <v>19100</v>
      </c>
      <c r="B37" s="23" t="s">
        <v>30</v>
      </c>
      <c r="C37" s="6">
        <v>6.1802999999999997E-2</v>
      </c>
      <c r="D37" s="6">
        <v>6.1746300000000004E-2</v>
      </c>
      <c r="E37" s="3">
        <f>VLOOKUP(A37,'[4]CY Summary'!$A:$F,6,FALSE)</f>
        <v>-3834445.2300000004</v>
      </c>
      <c r="F37" s="3">
        <v>-3777399.36</v>
      </c>
      <c r="G37" s="3"/>
      <c r="H37" s="4">
        <v>1035694.674</v>
      </c>
      <c r="I37" s="4">
        <v>827974.79099999997</v>
      </c>
      <c r="J37" s="4">
        <v>0</v>
      </c>
      <c r="K37" s="3">
        <v>110015.17200000084</v>
      </c>
      <c r="L37" s="3"/>
      <c r="M37" s="4">
        <v>0</v>
      </c>
      <c r="N37" s="4">
        <v>0</v>
      </c>
      <c r="O37" s="4">
        <v>0</v>
      </c>
      <c r="P37" s="3">
        <v>0</v>
      </c>
      <c r="Q37" s="3"/>
      <c r="R37" s="4">
        <v>2006928.8189999999</v>
      </c>
      <c r="S37" s="5">
        <v>36671.724000000278</v>
      </c>
      <c r="T37" s="5">
        <v>2043600.5430000001</v>
      </c>
    </row>
    <row r="38" spans="1:20">
      <c r="A38" s="40">
        <v>20100</v>
      </c>
      <c r="B38" s="41" t="s">
        <v>31</v>
      </c>
      <c r="C38" s="42">
        <v>1.0502900000000001E-2</v>
      </c>
      <c r="D38" s="42">
        <v>1.0171100000000001E-2</v>
      </c>
      <c r="E38" s="43">
        <f>VLOOKUP(A38,'[4]CY Summary'!$A:$F,6,FALSE)</f>
        <v>-631625.31000000006</v>
      </c>
      <c r="F38" s="43">
        <v>-641937.24800000002</v>
      </c>
      <c r="G38" s="43"/>
      <c r="H38" s="50">
        <v>176007.59820000001</v>
      </c>
      <c r="I38" s="50">
        <v>140707.35130000001</v>
      </c>
      <c r="J38" s="50">
        <v>0</v>
      </c>
      <c r="K38" s="43">
        <v>0</v>
      </c>
      <c r="L38" s="43"/>
      <c r="M38" s="50">
        <v>0</v>
      </c>
      <c r="N38" s="50">
        <v>0</v>
      </c>
      <c r="O38" s="50">
        <v>0</v>
      </c>
      <c r="P38" s="43">
        <v>9231.5394000000379</v>
      </c>
      <c r="Q38" s="43"/>
      <c r="R38" s="50">
        <v>341060.67170000001</v>
      </c>
      <c r="S38" s="45">
        <v>-3077.1798000000126</v>
      </c>
      <c r="T38" s="45">
        <v>337983.49190000002</v>
      </c>
    </row>
    <row r="39" spans="1:20">
      <c r="A39" s="22">
        <v>20200</v>
      </c>
      <c r="B39" s="23" t="s">
        <v>32</v>
      </c>
      <c r="C39" s="6">
        <v>1.4901000000000001E-3</v>
      </c>
      <c r="D39" s="6">
        <v>1.3272E-3</v>
      </c>
      <c r="E39" s="3">
        <f>VLOOKUP(A39,'[4]CY Summary'!$A:$F,6,FALSE)</f>
        <v>-82419.12</v>
      </c>
      <c r="F39" s="3">
        <v>-91074.911999999997</v>
      </c>
      <c r="G39" s="3"/>
      <c r="H39" s="4">
        <v>24971.095800000003</v>
      </c>
      <c r="I39" s="4">
        <v>19962.869699999999</v>
      </c>
      <c r="J39" s="4">
        <v>0</v>
      </c>
      <c r="K39" s="3">
        <v>160.1588999999949</v>
      </c>
      <c r="L39" s="3"/>
      <c r="M39" s="4">
        <v>0</v>
      </c>
      <c r="N39" s="4">
        <v>0</v>
      </c>
      <c r="O39" s="4">
        <v>0</v>
      </c>
      <c r="P39" s="3">
        <v>0</v>
      </c>
      <c r="Q39" s="3"/>
      <c r="R39" s="4">
        <v>48388.0173</v>
      </c>
      <c r="S39" s="5">
        <v>53.3862999999983</v>
      </c>
      <c r="T39" s="5">
        <v>48441.403599999998</v>
      </c>
    </row>
    <row r="40" spans="1:20">
      <c r="A40" s="22">
        <v>20300</v>
      </c>
      <c r="B40" s="23" t="s">
        <v>33</v>
      </c>
      <c r="C40" s="6">
        <v>2.4591399999999999E-2</v>
      </c>
      <c r="D40" s="6">
        <v>2.4237000000000002E-2</v>
      </c>
      <c r="E40" s="3">
        <f>VLOOKUP(A40,'[4]CY Summary'!$A:$F,6,FALSE)</f>
        <v>-1505117.7000000002</v>
      </c>
      <c r="F40" s="3">
        <v>-1503026.368</v>
      </c>
      <c r="G40" s="3"/>
      <c r="H40" s="4">
        <v>412102.68119999999</v>
      </c>
      <c r="I40" s="4">
        <v>329450.98579999997</v>
      </c>
      <c r="J40" s="4">
        <v>0</v>
      </c>
      <c r="K40" s="3">
        <v>0</v>
      </c>
      <c r="L40" s="3"/>
      <c r="M40" s="4">
        <v>0</v>
      </c>
      <c r="N40" s="4">
        <v>0</v>
      </c>
      <c r="O40" s="4">
        <v>0</v>
      </c>
      <c r="P40" s="3">
        <v>16806.245399999607</v>
      </c>
      <c r="Q40" s="3"/>
      <c r="R40" s="4">
        <v>798556.53220000002</v>
      </c>
      <c r="S40" s="5">
        <v>-5602.081799999869</v>
      </c>
      <c r="T40" s="5">
        <v>792954.45040000021</v>
      </c>
    </row>
    <row r="41" spans="1:20">
      <c r="A41" s="22">
        <v>20400</v>
      </c>
      <c r="B41" s="23" t="s">
        <v>34</v>
      </c>
      <c r="C41" s="6">
        <v>1.1670000000000001E-3</v>
      </c>
      <c r="D41" s="6">
        <v>1.1854999999999999E-3</v>
      </c>
      <c r="E41" s="3">
        <f>VLOOKUP(A41,'[4]CY Summary'!$A:$F,6,FALSE)</f>
        <v>-73619.549999999988</v>
      </c>
      <c r="F41" s="3">
        <v>-71327.040000000008</v>
      </c>
      <c r="G41" s="3"/>
      <c r="H41" s="4">
        <v>19556.585999999999</v>
      </c>
      <c r="I41" s="4">
        <v>15634.299000000001</v>
      </c>
      <c r="J41" s="4">
        <v>0</v>
      </c>
      <c r="K41" s="3">
        <v>6981.7979999999989</v>
      </c>
      <c r="L41" s="3"/>
      <c r="M41" s="4">
        <v>0</v>
      </c>
      <c r="N41" s="4">
        <v>0</v>
      </c>
      <c r="O41" s="4">
        <v>0</v>
      </c>
      <c r="P41" s="3">
        <v>0</v>
      </c>
      <c r="Q41" s="3"/>
      <c r="R41" s="4">
        <v>37895.991000000002</v>
      </c>
      <c r="S41" s="5">
        <v>2327.2659999999996</v>
      </c>
      <c r="T41" s="5">
        <v>40223.256999999998</v>
      </c>
    </row>
    <row r="42" spans="1:20">
      <c r="A42" s="22">
        <v>20600</v>
      </c>
      <c r="B42" s="23" t="s">
        <v>35</v>
      </c>
      <c r="C42" s="6">
        <v>2.8403E-3</v>
      </c>
      <c r="D42" s="6">
        <v>2.6253000000000001E-3</v>
      </c>
      <c r="E42" s="3">
        <f>VLOOKUP(A42,'[4]CY Summary'!$A:$F,6,FALSE)</f>
        <v>-163031.13</v>
      </c>
      <c r="F42" s="3">
        <v>-173599.136</v>
      </c>
      <c r="G42" s="3"/>
      <c r="H42" s="4">
        <v>47597.7474</v>
      </c>
      <c r="I42" s="4">
        <v>38051.499100000001</v>
      </c>
      <c r="J42" s="4">
        <v>0</v>
      </c>
      <c r="K42" s="3">
        <v>0</v>
      </c>
      <c r="L42" s="3"/>
      <c r="M42" s="4">
        <v>0</v>
      </c>
      <c r="N42" s="4">
        <v>0</v>
      </c>
      <c r="O42" s="4">
        <v>0</v>
      </c>
      <c r="P42" s="3">
        <v>418.38330000000133</v>
      </c>
      <c r="Q42" s="3"/>
      <c r="R42" s="4">
        <v>92233.061900000001</v>
      </c>
      <c r="S42" s="5">
        <v>-139.46110000000044</v>
      </c>
      <c r="T42" s="5">
        <v>92093.6008</v>
      </c>
    </row>
    <row r="43" spans="1:20">
      <c r="A43" s="22">
        <v>20700</v>
      </c>
      <c r="B43" s="23" t="s">
        <v>36</v>
      </c>
      <c r="C43" s="6">
        <v>5.8345000000000003E-3</v>
      </c>
      <c r="D43" s="6">
        <v>5.8230000000000001E-3</v>
      </c>
      <c r="E43" s="3">
        <f>VLOOKUP(A43,'[4]CY Summary'!$A:$F,6,FALSE)</f>
        <v>-361608.3</v>
      </c>
      <c r="F43" s="3">
        <v>-356604.64</v>
      </c>
      <c r="G43" s="3"/>
      <c r="H43" s="4">
        <v>97774.551000000007</v>
      </c>
      <c r="I43" s="4">
        <v>78164.796499999997</v>
      </c>
      <c r="J43" s="4">
        <v>0</v>
      </c>
      <c r="K43" s="3">
        <v>32936.470499999996</v>
      </c>
      <c r="L43" s="3"/>
      <c r="M43" s="4">
        <v>0</v>
      </c>
      <c r="N43" s="4">
        <v>0</v>
      </c>
      <c r="O43" s="4">
        <v>0</v>
      </c>
      <c r="P43" s="3">
        <v>0</v>
      </c>
      <c r="Q43" s="3"/>
      <c r="R43" s="4">
        <v>189463.71850000002</v>
      </c>
      <c r="S43" s="5">
        <v>10978.823499999999</v>
      </c>
      <c r="T43" s="5">
        <v>200442.54200000002</v>
      </c>
    </row>
    <row r="44" spans="1:20">
      <c r="A44" s="22">
        <v>20800</v>
      </c>
      <c r="B44" s="23" t="s">
        <v>37</v>
      </c>
      <c r="C44" s="6">
        <v>4.7067000000000003E-3</v>
      </c>
      <c r="D44" s="6">
        <v>4.6451000000000001E-3</v>
      </c>
      <c r="E44" s="3">
        <f>VLOOKUP(A44,'[4]CY Summary'!$A:$F,6,FALSE)</f>
        <v>-288460.71000000002</v>
      </c>
      <c r="F44" s="3">
        <v>-287673.50400000002</v>
      </c>
      <c r="G44" s="3"/>
      <c r="H44" s="4">
        <v>78874.878600000011</v>
      </c>
      <c r="I44" s="4">
        <v>63055.659900000006</v>
      </c>
      <c r="J44" s="4">
        <v>0</v>
      </c>
      <c r="K44" s="3">
        <v>10499.211299999995</v>
      </c>
      <c r="L44" s="3"/>
      <c r="M44" s="4">
        <v>0</v>
      </c>
      <c r="N44" s="4">
        <v>0</v>
      </c>
      <c r="O44" s="4">
        <v>0</v>
      </c>
      <c r="P44" s="3">
        <v>0</v>
      </c>
      <c r="Q44" s="3"/>
      <c r="R44" s="4">
        <v>152840.6691</v>
      </c>
      <c r="S44" s="5">
        <v>3499.7370999999985</v>
      </c>
      <c r="T44" s="5">
        <v>156340.4062</v>
      </c>
    </row>
    <row r="45" spans="1:20">
      <c r="A45" s="22">
        <v>20900</v>
      </c>
      <c r="B45" s="23" t="s">
        <v>38</v>
      </c>
      <c r="C45" s="6">
        <v>9.5709999999999996E-3</v>
      </c>
      <c r="D45" s="6">
        <v>9.0533999999999996E-3</v>
      </c>
      <c r="E45" s="3">
        <f>VLOOKUP(A45,'[4]CY Summary'!$A:$F,6,FALSE)</f>
        <v>-562216.14</v>
      </c>
      <c r="F45" s="3">
        <v>-584979.52</v>
      </c>
      <c r="G45" s="3"/>
      <c r="H45" s="4">
        <v>160390.818</v>
      </c>
      <c r="I45" s="4">
        <v>128222.68699999999</v>
      </c>
      <c r="J45" s="4">
        <v>0</v>
      </c>
      <c r="K45" s="3">
        <v>2399.3414999999804</v>
      </c>
      <c r="L45" s="3"/>
      <c r="M45" s="4">
        <v>0</v>
      </c>
      <c r="N45" s="4">
        <v>0</v>
      </c>
      <c r="O45" s="4">
        <v>0</v>
      </c>
      <c r="P45" s="3">
        <v>0</v>
      </c>
      <c r="Q45" s="3"/>
      <c r="R45" s="4">
        <v>310799.08299999998</v>
      </c>
      <c r="S45" s="5">
        <v>799.78049999999348</v>
      </c>
      <c r="T45" s="5">
        <v>311598.86349999998</v>
      </c>
    </row>
    <row r="46" spans="1:20">
      <c r="A46" s="22">
        <v>21200</v>
      </c>
      <c r="B46" s="23" t="s">
        <v>39</v>
      </c>
      <c r="C46" s="6">
        <v>3.0814000000000002E-3</v>
      </c>
      <c r="D46" s="6">
        <v>3.0804999999999999E-3</v>
      </c>
      <c r="E46" s="3">
        <f>VLOOKUP(A46,'[4]CY Summary'!$A:$F,6,FALSE)</f>
        <v>-191299.05</v>
      </c>
      <c r="F46" s="3">
        <v>-188335.16800000001</v>
      </c>
      <c r="G46" s="3"/>
      <c r="H46" s="4">
        <v>51638.101200000005</v>
      </c>
      <c r="I46" s="4">
        <v>41281.515800000001</v>
      </c>
      <c r="J46" s="4">
        <v>0</v>
      </c>
      <c r="K46" s="3">
        <v>0</v>
      </c>
      <c r="L46" s="3"/>
      <c r="M46" s="4">
        <v>0</v>
      </c>
      <c r="N46" s="4">
        <v>0</v>
      </c>
      <c r="O46" s="4">
        <v>0</v>
      </c>
      <c r="P46" s="3">
        <v>215.56289999999717</v>
      </c>
      <c r="Q46" s="3"/>
      <c r="R46" s="4">
        <v>100062.30220000001</v>
      </c>
      <c r="S46" s="5">
        <v>-71.854299999999057</v>
      </c>
      <c r="T46" s="5">
        <v>99990.447899999999</v>
      </c>
    </row>
    <row r="47" spans="1:20">
      <c r="A47" s="22">
        <v>21300</v>
      </c>
      <c r="B47" s="23" t="s">
        <v>40</v>
      </c>
      <c r="C47" s="6">
        <v>3.8517500000000003E-2</v>
      </c>
      <c r="D47" s="6">
        <v>3.7188200000000005E-2</v>
      </c>
      <c r="E47" s="3">
        <f>VLOOKUP(A47,'[4]CY Summary'!$A:$F,6,FALSE)</f>
        <v>-2309387.2200000002</v>
      </c>
      <c r="F47" s="3">
        <v>-2354189.6</v>
      </c>
      <c r="G47" s="3"/>
      <c r="H47" s="4">
        <v>645476.26500000001</v>
      </c>
      <c r="I47" s="4">
        <v>516018.94750000007</v>
      </c>
      <c r="J47" s="4">
        <v>0</v>
      </c>
      <c r="K47" s="3">
        <v>0</v>
      </c>
      <c r="L47" s="3"/>
      <c r="M47" s="4">
        <v>0</v>
      </c>
      <c r="N47" s="4">
        <v>0</v>
      </c>
      <c r="O47" s="4">
        <v>0</v>
      </c>
      <c r="P47" s="3">
        <v>64566.712500000489</v>
      </c>
      <c r="Q47" s="3"/>
      <c r="R47" s="4">
        <v>1250778.7775000001</v>
      </c>
      <c r="S47" s="5">
        <v>-21522.237500000163</v>
      </c>
      <c r="T47" s="5">
        <v>1229256.54</v>
      </c>
    </row>
    <row r="48" spans="1:20">
      <c r="A48" s="22">
        <v>21520</v>
      </c>
      <c r="B48" s="23" t="s">
        <v>352</v>
      </c>
      <c r="C48" s="6">
        <v>6.8096799999999999E-2</v>
      </c>
      <c r="D48" s="6">
        <v>6.6604300000000005E-2</v>
      </c>
      <c r="E48" s="3">
        <f>VLOOKUP(A48,'[4]CY Summary'!$A:$F,6,FALSE)</f>
        <v>-4136127.0300000003</v>
      </c>
      <c r="F48" s="3">
        <v>-4162076.4159999997</v>
      </c>
      <c r="G48" s="3"/>
      <c r="H48" s="4">
        <v>1141166.1743999999</v>
      </c>
      <c r="I48" s="4">
        <v>912292.82959999994</v>
      </c>
      <c r="J48" s="4">
        <v>0</v>
      </c>
      <c r="K48" s="3">
        <v>0</v>
      </c>
      <c r="L48" s="3"/>
      <c r="M48" s="4">
        <v>0</v>
      </c>
      <c r="N48" s="4">
        <v>0</v>
      </c>
      <c r="O48" s="4">
        <v>0</v>
      </c>
      <c r="P48" s="3">
        <v>65974.392299999949</v>
      </c>
      <c r="Q48" s="3"/>
      <c r="R48" s="4">
        <v>2211307.3864000002</v>
      </c>
      <c r="S48" s="5">
        <v>-21991.464099999983</v>
      </c>
      <c r="T48" s="5">
        <v>2189315.9223000002</v>
      </c>
    </row>
    <row r="49" spans="1:20">
      <c r="A49" s="22">
        <v>21525</v>
      </c>
      <c r="B49" s="23" t="s">
        <v>332</v>
      </c>
      <c r="C49" s="6">
        <v>1.7635999999999999E-3</v>
      </c>
      <c r="D49" s="6">
        <v>1.6638E-3</v>
      </c>
      <c r="E49" s="3">
        <f>VLOOKUP(A49,'[4]CY Summary'!$A:$F,6,FALSE)</f>
        <v>-109792.8</v>
      </c>
      <c r="F49" s="3">
        <v>-107791.23199999999</v>
      </c>
      <c r="G49" s="3"/>
      <c r="H49" s="4">
        <v>29554.408799999997</v>
      </c>
      <c r="I49" s="4">
        <v>23626.949199999999</v>
      </c>
      <c r="J49" s="4">
        <v>0</v>
      </c>
      <c r="K49" s="3">
        <v>0</v>
      </c>
      <c r="L49" s="3"/>
      <c r="M49" s="4">
        <v>0</v>
      </c>
      <c r="N49" s="4">
        <v>0</v>
      </c>
      <c r="O49" s="4">
        <v>0</v>
      </c>
      <c r="P49" s="3">
        <v>4230.1895999999906</v>
      </c>
      <c r="Q49" s="3"/>
      <c r="R49" s="4">
        <v>57269.382799999999</v>
      </c>
      <c r="S49" s="5">
        <v>-1410.0631999999969</v>
      </c>
      <c r="T49" s="5">
        <v>55859.319600000003</v>
      </c>
    </row>
    <row r="50" spans="1:20">
      <c r="A50" s="22">
        <v>21525.200000000001</v>
      </c>
      <c r="B50" s="23" t="s">
        <v>333</v>
      </c>
      <c r="C50" s="6">
        <v>1.172E-4</v>
      </c>
      <c r="D50" s="6">
        <v>1.042E-4</v>
      </c>
      <c r="E50" s="3">
        <v>0</v>
      </c>
      <c r="F50" s="3">
        <v>-7163.2640000000001</v>
      </c>
      <c r="G50" s="3"/>
      <c r="H50" s="4">
        <v>1964.0376000000001</v>
      </c>
      <c r="I50" s="4">
        <v>1570.1284000000001</v>
      </c>
      <c r="J50" s="4">
        <v>0</v>
      </c>
      <c r="K50" s="3">
        <v>2950.1657999999998</v>
      </c>
      <c r="L50" s="3"/>
      <c r="M50" s="4">
        <v>0</v>
      </c>
      <c r="N50" s="4">
        <v>0</v>
      </c>
      <c r="O50" s="4">
        <v>0</v>
      </c>
      <c r="P50" s="3">
        <v>0</v>
      </c>
      <c r="Q50" s="3"/>
      <c r="R50" s="4">
        <v>3805.8355999999999</v>
      </c>
      <c r="S50" s="5">
        <v>983.3886</v>
      </c>
      <c r="T50" s="5">
        <v>4789.2241999999997</v>
      </c>
    </row>
    <row r="51" spans="1:20">
      <c r="A51" s="22">
        <v>21550</v>
      </c>
      <c r="B51" s="23" t="s">
        <v>42</v>
      </c>
      <c r="C51" s="6">
        <v>4.00842E-2</v>
      </c>
      <c r="D51" s="6">
        <v>3.6935099999999998E-2</v>
      </c>
      <c r="E51" s="3">
        <f>VLOOKUP(A51,'[4]CY Summary'!$A:$F,6,FALSE)</f>
        <v>-2293675.92</v>
      </c>
      <c r="F51" s="3">
        <v>-2449946.304</v>
      </c>
      <c r="G51" s="3"/>
      <c r="H51" s="4">
        <v>671731.02359999996</v>
      </c>
      <c r="I51" s="4">
        <v>537008.02740000002</v>
      </c>
      <c r="J51" s="4">
        <v>0</v>
      </c>
      <c r="K51" s="3">
        <v>0</v>
      </c>
      <c r="L51" s="3"/>
      <c r="M51" s="4">
        <v>0</v>
      </c>
      <c r="N51" s="4">
        <v>0</v>
      </c>
      <c r="O51" s="4">
        <v>0</v>
      </c>
      <c r="P51" s="3">
        <v>261642.97619999992</v>
      </c>
      <c r="Q51" s="3"/>
      <c r="R51" s="4">
        <v>1301654.2265999999</v>
      </c>
      <c r="S51" s="5">
        <v>-87214.325399999972</v>
      </c>
      <c r="T51" s="5">
        <v>1214439.9012</v>
      </c>
    </row>
    <row r="52" spans="1:20">
      <c r="A52" s="22">
        <v>21570</v>
      </c>
      <c r="B52" s="23" t="s">
        <v>43</v>
      </c>
      <c r="C52" s="6">
        <v>1.7090000000000001E-4</v>
      </c>
      <c r="D52" s="6">
        <v>1.629E-4</v>
      </c>
      <c r="E52" s="3">
        <f>VLOOKUP(A52,'[4]CY Summary'!$A:$F,6,FALSE)</f>
        <v>-10116.09</v>
      </c>
      <c r="F52" s="3">
        <v>-10445.408000000001</v>
      </c>
      <c r="G52" s="3"/>
      <c r="H52" s="4">
        <v>2863.9422</v>
      </c>
      <c r="I52" s="4">
        <v>2289.5473000000002</v>
      </c>
      <c r="J52" s="4">
        <v>0</v>
      </c>
      <c r="K52" s="3">
        <v>595.38509999999951</v>
      </c>
      <c r="L52" s="3"/>
      <c r="M52" s="4">
        <v>0</v>
      </c>
      <c r="N52" s="4">
        <v>0</v>
      </c>
      <c r="O52" s="4">
        <v>0</v>
      </c>
      <c r="P52" s="3">
        <v>0</v>
      </c>
      <c r="Q52" s="3"/>
      <c r="R52" s="4">
        <v>5549.6356999999998</v>
      </c>
      <c r="S52" s="5">
        <v>198.46169999999984</v>
      </c>
      <c r="T52" s="5">
        <v>5748.0973999999997</v>
      </c>
    </row>
    <row r="53" spans="1:20">
      <c r="A53" s="22">
        <v>21800</v>
      </c>
      <c r="B53" s="23" t="s">
        <v>44</v>
      </c>
      <c r="C53" s="6">
        <v>5.7400000000000003E-3</v>
      </c>
      <c r="D53" s="6">
        <v>5.5704999999999999E-3</v>
      </c>
      <c r="E53" s="3">
        <f>VLOOKUP(A53,'[4]CY Summary'!$A:$F,6,FALSE)</f>
        <v>-345928.05</v>
      </c>
      <c r="F53" s="3">
        <v>-350828.80000000005</v>
      </c>
      <c r="G53" s="3"/>
      <c r="H53" s="4">
        <v>96190.92</v>
      </c>
      <c r="I53" s="4">
        <v>76898.78</v>
      </c>
      <c r="J53" s="4">
        <v>0</v>
      </c>
      <c r="K53" s="3">
        <v>0</v>
      </c>
      <c r="L53" s="3"/>
      <c r="M53" s="4">
        <v>0</v>
      </c>
      <c r="N53" s="4">
        <v>0</v>
      </c>
      <c r="O53" s="4">
        <v>0</v>
      </c>
      <c r="P53" s="3">
        <v>13371.742500000037</v>
      </c>
      <c r="Q53" s="3"/>
      <c r="R53" s="4">
        <v>186395.02000000002</v>
      </c>
      <c r="S53" s="5">
        <v>-4457.2475000000122</v>
      </c>
      <c r="T53" s="5">
        <v>181937.77250000002</v>
      </c>
    </row>
    <row r="54" spans="1:20">
      <c r="A54" s="22">
        <v>21900</v>
      </c>
      <c r="B54" s="23" t="s">
        <v>45</v>
      </c>
      <c r="C54" s="6">
        <v>3.2564999999999998E-3</v>
      </c>
      <c r="D54" s="6">
        <v>3.2564999999999998E-3</v>
      </c>
      <c r="E54" s="3">
        <f>VLOOKUP(A54,'[4]CY Summary'!$A:$F,6,FALSE)</f>
        <v>-202228.65</v>
      </c>
      <c r="F54" s="3">
        <v>-199037.28</v>
      </c>
      <c r="G54" s="3"/>
      <c r="H54" s="4">
        <v>54572.426999999996</v>
      </c>
      <c r="I54" s="4">
        <v>43627.330499999996</v>
      </c>
      <c r="J54" s="4">
        <v>0</v>
      </c>
      <c r="K54" s="3">
        <v>9507.2760000000344</v>
      </c>
      <c r="L54" s="3"/>
      <c r="M54" s="4">
        <v>0</v>
      </c>
      <c r="N54" s="4">
        <v>0</v>
      </c>
      <c r="O54" s="4">
        <v>0</v>
      </c>
      <c r="P54" s="3">
        <v>0</v>
      </c>
      <c r="Q54" s="3"/>
      <c r="R54" s="4">
        <v>105748.32449999999</v>
      </c>
      <c r="S54" s="5">
        <v>3169.0920000000115</v>
      </c>
      <c r="T54" s="5">
        <v>108917.41649999999</v>
      </c>
    </row>
    <row r="55" spans="1:20">
      <c r="A55" s="22">
        <v>22000</v>
      </c>
      <c r="B55" s="23" t="s">
        <v>46</v>
      </c>
      <c r="C55" s="6">
        <v>3.2236000000000001E-3</v>
      </c>
      <c r="D55" s="6">
        <v>3.3175000000000001E-3</v>
      </c>
      <c r="E55" s="3">
        <f>VLOOKUP(A55,'[4]CY Summary'!$A:$F,6,FALSE)</f>
        <v>-206016.75</v>
      </c>
      <c r="F55" s="3">
        <v>-197026.432</v>
      </c>
      <c r="G55" s="3"/>
      <c r="H55" s="4">
        <v>54021.088799999998</v>
      </c>
      <c r="I55" s="4">
        <v>43186.569199999998</v>
      </c>
      <c r="J55" s="4">
        <v>0</v>
      </c>
      <c r="K55" s="3">
        <v>39288.350399999988</v>
      </c>
      <c r="L55" s="3"/>
      <c r="M55" s="4">
        <v>0</v>
      </c>
      <c r="N55" s="4">
        <v>0</v>
      </c>
      <c r="O55" s="4">
        <v>0</v>
      </c>
      <c r="P55" s="3">
        <v>0</v>
      </c>
      <c r="Q55" s="3"/>
      <c r="R55" s="4">
        <v>104679.96280000001</v>
      </c>
      <c r="S55" s="5">
        <v>13096.116799999996</v>
      </c>
      <c r="T55" s="5">
        <v>117776.0796</v>
      </c>
    </row>
    <row r="56" spans="1:20">
      <c r="A56" s="22">
        <v>23000</v>
      </c>
      <c r="B56" s="23" t="s">
        <v>47</v>
      </c>
      <c r="C56" s="6">
        <v>2.6194999999999999E-3</v>
      </c>
      <c r="D56" s="6">
        <v>2.4472999999999999E-3</v>
      </c>
      <c r="E56" s="3">
        <f>VLOOKUP(A56,'[4]CY Summary'!$A:$F,6,FALSE)</f>
        <v>-151977.32999999999</v>
      </c>
      <c r="F56" s="3">
        <v>-160103.84</v>
      </c>
      <c r="G56" s="3"/>
      <c r="H56" s="4">
        <v>43897.580999999998</v>
      </c>
      <c r="I56" s="4">
        <v>35093.441500000001</v>
      </c>
      <c r="J56" s="4">
        <v>0</v>
      </c>
      <c r="K56" s="3">
        <v>0</v>
      </c>
      <c r="L56" s="3"/>
      <c r="M56" s="4">
        <v>0</v>
      </c>
      <c r="N56" s="4">
        <v>0</v>
      </c>
      <c r="O56" s="4">
        <v>0</v>
      </c>
      <c r="P56" s="3">
        <v>9833.8094999999885</v>
      </c>
      <c r="Q56" s="3"/>
      <c r="R56" s="4">
        <v>85063.023499999996</v>
      </c>
      <c r="S56" s="5">
        <v>-3277.9364999999962</v>
      </c>
      <c r="T56" s="5">
        <v>81785.087</v>
      </c>
    </row>
    <row r="57" spans="1:20">
      <c r="A57" s="22">
        <v>23100</v>
      </c>
      <c r="B57" s="23" t="s">
        <v>48</v>
      </c>
      <c r="C57" s="6">
        <v>1.5039200000000001E-2</v>
      </c>
      <c r="D57" s="6">
        <v>1.3588599999999999E-2</v>
      </c>
      <c r="E57" s="3">
        <f>VLOOKUP(A57,'[4]CY Summary'!$A:$F,6,FALSE)</f>
        <v>-843852.05999999994</v>
      </c>
      <c r="F57" s="3">
        <v>-919195.9040000001</v>
      </c>
      <c r="G57" s="3"/>
      <c r="H57" s="4">
        <v>252026.9136</v>
      </c>
      <c r="I57" s="4">
        <v>201480.1624</v>
      </c>
      <c r="J57" s="4">
        <v>0</v>
      </c>
      <c r="K57" s="3">
        <v>0</v>
      </c>
      <c r="L57" s="3"/>
      <c r="M57" s="4">
        <v>0</v>
      </c>
      <c r="N57" s="4">
        <v>0</v>
      </c>
      <c r="O57" s="4">
        <v>0</v>
      </c>
      <c r="P57" s="3">
        <v>66828.683700000081</v>
      </c>
      <c r="Q57" s="3"/>
      <c r="R57" s="4">
        <v>488367.94160000002</v>
      </c>
      <c r="S57" s="5">
        <v>-22276.227900000027</v>
      </c>
      <c r="T57" s="5">
        <v>466091.71369999996</v>
      </c>
    </row>
    <row r="58" spans="1:20">
      <c r="A58" s="22">
        <v>23200</v>
      </c>
      <c r="B58" s="23" t="s">
        <v>49</v>
      </c>
      <c r="C58" s="6">
        <v>7.6874999999999999E-3</v>
      </c>
      <c r="D58" s="6">
        <v>7.2922000000000004E-3</v>
      </c>
      <c r="E58" s="3">
        <f>VLOOKUP(A58,'[4]CY Summary'!$A:$F,6,FALSE)</f>
        <v>-452845.62000000005</v>
      </c>
      <c r="F58" s="3">
        <v>-469860</v>
      </c>
      <c r="G58" s="3"/>
      <c r="H58" s="4">
        <v>128827.125</v>
      </c>
      <c r="I58" s="4">
        <v>102989.4375</v>
      </c>
      <c r="J58" s="4">
        <v>0</v>
      </c>
      <c r="K58" s="3">
        <v>0</v>
      </c>
      <c r="L58" s="3"/>
      <c r="M58" s="4">
        <v>0</v>
      </c>
      <c r="N58" s="4">
        <v>0</v>
      </c>
      <c r="O58" s="4">
        <v>0</v>
      </c>
      <c r="P58" s="3">
        <v>18269.767499999958</v>
      </c>
      <c r="Q58" s="3"/>
      <c r="R58" s="4">
        <v>249636.1875</v>
      </c>
      <c r="S58" s="5">
        <v>-6089.922499999986</v>
      </c>
      <c r="T58" s="5">
        <v>243546.26500000001</v>
      </c>
    </row>
    <row r="59" spans="1:20">
      <c r="A59" s="22">
        <v>30000</v>
      </c>
      <c r="B59" s="23" t="s">
        <v>50</v>
      </c>
      <c r="C59" s="6">
        <v>8.7909999999999996E-4</v>
      </c>
      <c r="D59" s="6">
        <v>8.9260000000000001E-4</v>
      </c>
      <c r="E59" s="3">
        <f>VLOOKUP(A59,'[4]CY Summary'!$A:$F,6,FALSE)</f>
        <v>-55430.46</v>
      </c>
      <c r="F59" s="3">
        <v>-53730.591999999997</v>
      </c>
      <c r="G59" s="3"/>
      <c r="H59" s="4">
        <v>14731.9578</v>
      </c>
      <c r="I59" s="4">
        <v>11777.3027</v>
      </c>
      <c r="J59" s="4">
        <v>0</v>
      </c>
      <c r="K59" s="3">
        <v>0</v>
      </c>
      <c r="L59" s="3"/>
      <c r="M59" s="4">
        <v>0</v>
      </c>
      <c r="N59" s="4">
        <v>0</v>
      </c>
      <c r="O59" s="4">
        <v>0</v>
      </c>
      <c r="P59" s="3">
        <v>456.11010000000169</v>
      </c>
      <c r="Q59" s="3"/>
      <c r="R59" s="4">
        <v>28547.014299999999</v>
      </c>
      <c r="S59" s="5">
        <v>-152.03670000000056</v>
      </c>
      <c r="T59" s="5">
        <v>28394.977599999998</v>
      </c>
    </row>
    <row r="60" spans="1:20">
      <c r="A60" s="22">
        <v>30100</v>
      </c>
      <c r="B60" s="23" t="s">
        <v>51</v>
      </c>
      <c r="C60" s="6">
        <v>7.5632E-3</v>
      </c>
      <c r="D60" s="6">
        <v>7.9336000000000007E-3</v>
      </c>
      <c r="E60" s="3">
        <f>VLOOKUP(A60,'[4]CY Summary'!$A:$F,6,FALSE)</f>
        <v>-492676.56000000006</v>
      </c>
      <c r="F60" s="3">
        <v>-462262.78399999999</v>
      </c>
      <c r="G60" s="3"/>
      <c r="H60" s="4">
        <v>126744.1056</v>
      </c>
      <c r="I60" s="4">
        <v>101324.19039999999</v>
      </c>
      <c r="J60" s="4">
        <v>0</v>
      </c>
      <c r="K60" s="3">
        <v>0</v>
      </c>
      <c r="L60" s="3"/>
      <c r="M60" s="4">
        <v>0</v>
      </c>
      <c r="N60" s="4">
        <v>0</v>
      </c>
      <c r="O60" s="4">
        <v>0</v>
      </c>
      <c r="P60" s="3">
        <v>5669.2976999999519</v>
      </c>
      <c r="Q60" s="3"/>
      <c r="R60" s="4">
        <v>245599.7936</v>
      </c>
      <c r="S60" s="5">
        <v>-1889.765899999984</v>
      </c>
      <c r="T60" s="5">
        <v>243710.02770000004</v>
      </c>
    </row>
    <row r="61" spans="1:20">
      <c r="A61" s="22">
        <v>30102</v>
      </c>
      <c r="B61" s="23" t="s">
        <v>52</v>
      </c>
      <c r="C61" s="6">
        <v>1.44E-4</v>
      </c>
      <c r="D61" s="6">
        <v>1.4349999999999999E-4</v>
      </c>
      <c r="E61" s="3">
        <f>VLOOKUP(A61,'[4]CY Summary'!$A:$F,6,FALSE)</f>
        <v>-8911.35</v>
      </c>
      <c r="F61" s="3">
        <v>-8801.2800000000007</v>
      </c>
      <c r="G61" s="3"/>
      <c r="H61" s="4">
        <v>2413.152</v>
      </c>
      <c r="I61" s="4">
        <v>1929.1680000000001</v>
      </c>
      <c r="J61" s="4">
        <v>0</v>
      </c>
      <c r="K61" s="3">
        <v>0</v>
      </c>
      <c r="L61" s="3"/>
      <c r="M61" s="4">
        <v>0</v>
      </c>
      <c r="N61" s="4">
        <v>0</v>
      </c>
      <c r="O61" s="4">
        <v>0</v>
      </c>
      <c r="P61" s="3">
        <v>863.29649999999788</v>
      </c>
      <c r="Q61" s="3"/>
      <c r="R61" s="4">
        <v>4676.1120000000001</v>
      </c>
      <c r="S61" s="5">
        <v>-287.76549999999929</v>
      </c>
      <c r="T61" s="5">
        <v>4388.3465000000006</v>
      </c>
    </row>
    <row r="62" spans="1:20">
      <c r="A62" s="22">
        <v>30103</v>
      </c>
      <c r="B62" s="23" t="s">
        <v>53</v>
      </c>
      <c r="C62" s="6">
        <v>1.8780000000000001E-4</v>
      </c>
      <c r="D62" s="6">
        <v>1.7149999999999999E-4</v>
      </c>
      <c r="E62" s="3">
        <f>VLOOKUP(A62,'[4]CY Summary'!$A:$F,6,FALSE)</f>
        <v>-10650.15</v>
      </c>
      <c r="F62" s="3">
        <v>-11478.336000000001</v>
      </c>
      <c r="G62" s="3"/>
      <c r="H62" s="4">
        <v>3147.1524000000004</v>
      </c>
      <c r="I62" s="4">
        <v>2515.9566</v>
      </c>
      <c r="J62" s="4">
        <v>0</v>
      </c>
      <c r="K62" s="3">
        <v>0</v>
      </c>
      <c r="L62" s="3"/>
      <c r="M62" s="4">
        <v>0</v>
      </c>
      <c r="N62" s="4">
        <v>0</v>
      </c>
      <c r="O62" s="4">
        <v>0</v>
      </c>
      <c r="P62" s="3">
        <v>1719.7158000000018</v>
      </c>
      <c r="Q62" s="3"/>
      <c r="R62" s="4">
        <v>6098.4294</v>
      </c>
      <c r="S62" s="5">
        <v>-573.23860000000059</v>
      </c>
      <c r="T62" s="5">
        <v>5525.1907999999994</v>
      </c>
    </row>
    <row r="63" spans="1:20">
      <c r="A63" s="22">
        <v>30104</v>
      </c>
      <c r="B63" s="23" t="s">
        <v>54</v>
      </c>
      <c r="C63" s="6">
        <v>1.206E-4</v>
      </c>
      <c r="D63" s="6">
        <v>1.013E-4</v>
      </c>
      <c r="E63" s="3">
        <f>VLOOKUP(A63,'[4]CY Summary'!$A:$F,6,FALSE)</f>
        <v>-6290.73</v>
      </c>
      <c r="F63" s="3">
        <v>-7371.0720000000001</v>
      </c>
      <c r="G63" s="3"/>
      <c r="H63" s="4">
        <v>2021.0148000000002</v>
      </c>
      <c r="I63" s="4">
        <v>1615.6782000000001</v>
      </c>
      <c r="J63" s="4">
        <v>0</v>
      </c>
      <c r="K63" s="3">
        <v>0</v>
      </c>
      <c r="L63" s="3"/>
      <c r="M63" s="4">
        <v>0</v>
      </c>
      <c r="N63" s="4">
        <v>0</v>
      </c>
      <c r="O63" s="4">
        <v>0</v>
      </c>
      <c r="P63" s="3">
        <v>2514.5016000000005</v>
      </c>
      <c r="Q63" s="3"/>
      <c r="R63" s="4">
        <v>3916.2438000000002</v>
      </c>
      <c r="S63" s="5">
        <v>-838.16720000000009</v>
      </c>
      <c r="T63" s="5">
        <v>3078.0766000000003</v>
      </c>
    </row>
    <row r="64" spans="1:20">
      <c r="A64" s="22">
        <v>30105</v>
      </c>
      <c r="B64" s="23" t="s">
        <v>55</v>
      </c>
      <c r="C64" s="6">
        <v>8.0239999999999999E-4</v>
      </c>
      <c r="D64" s="6">
        <v>7.4439999999999999E-4</v>
      </c>
      <c r="E64" s="3">
        <f>VLOOKUP(A64,'[4]CY Summary'!$A:$F,6,FALSE)</f>
        <v>-46227.24</v>
      </c>
      <c r="F64" s="3">
        <v>-49042.688000000002</v>
      </c>
      <c r="G64" s="3"/>
      <c r="H64" s="4">
        <v>13446.619199999999</v>
      </c>
      <c r="I64" s="4">
        <v>10749.7528</v>
      </c>
      <c r="J64" s="4">
        <v>0</v>
      </c>
      <c r="K64" s="3">
        <v>0</v>
      </c>
      <c r="L64" s="3"/>
      <c r="M64" s="4">
        <v>0</v>
      </c>
      <c r="N64" s="4">
        <v>0</v>
      </c>
      <c r="O64" s="4">
        <v>0</v>
      </c>
      <c r="P64" s="3">
        <v>608.80890000000363</v>
      </c>
      <c r="Q64" s="3"/>
      <c r="R64" s="4">
        <v>26056.335200000001</v>
      </c>
      <c r="S64" s="5">
        <v>-202.93630000000121</v>
      </c>
      <c r="T64" s="5">
        <v>25853.3989</v>
      </c>
    </row>
    <row r="65" spans="1:20">
      <c r="A65" s="22">
        <v>30200</v>
      </c>
      <c r="B65" s="23" t="s">
        <v>56</v>
      </c>
      <c r="C65" s="6">
        <v>1.7181E-3</v>
      </c>
      <c r="D65" s="6">
        <v>1.7336000000000001E-3</v>
      </c>
      <c r="E65" s="3">
        <f>VLOOKUP(A65,'[4]CY Summary'!$A:$F,6,FALSE)</f>
        <v>-107656.56</v>
      </c>
      <c r="F65" s="3">
        <v>-105010.272</v>
      </c>
      <c r="G65" s="3"/>
      <c r="H65" s="4">
        <v>28791.9198</v>
      </c>
      <c r="I65" s="4">
        <v>23017.385699999999</v>
      </c>
      <c r="J65" s="4">
        <v>0</v>
      </c>
      <c r="K65" s="3">
        <v>0</v>
      </c>
      <c r="L65" s="3"/>
      <c r="M65" s="4">
        <v>0</v>
      </c>
      <c r="N65" s="4">
        <v>0</v>
      </c>
      <c r="O65" s="4">
        <v>0</v>
      </c>
      <c r="P65" s="3">
        <v>485.3390999999865</v>
      </c>
      <c r="Q65" s="3"/>
      <c r="R65" s="4">
        <v>55791.861299999997</v>
      </c>
      <c r="S65" s="5">
        <v>-161.7796999999955</v>
      </c>
      <c r="T65" s="5">
        <v>55630.081600000005</v>
      </c>
    </row>
    <row r="66" spans="1:20">
      <c r="A66" s="22">
        <v>30300</v>
      </c>
      <c r="B66" s="23" t="s">
        <v>57</v>
      </c>
      <c r="C66" s="6">
        <v>5.5369999999999996E-4</v>
      </c>
      <c r="D66" s="6">
        <v>6.0309999999999997E-4</v>
      </c>
      <c r="E66" s="3">
        <f>VLOOKUP(A66,'[4]CY Summary'!$A:$F,6,FALSE)</f>
        <v>-37452.509999999995</v>
      </c>
      <c r="F66" s="3">
        <v>-33842.144</v>
      </c>
      <c r="G66" s="3"/>
      <c r="H66" s="4">
        <v>9278.9045999999998</v>
      </c>
      <c r="I66" s="4">
        <v>7417.9188999999997</v>
      </c>
      <c r="J66" s="4">
        <v>0</v>
      </c>
      <c r="K66" s="3">
        <v>2652.0168000000012</v>
      </c>
      <c r="L66" s="3"/>
      <c r="M66" s="4">
        <v>0</v>
      </c>
      <c r="N66" s="4">
        <v>0</v>
      </c>
      <c r="O66" s="4">
        <v>0</v>
      </c>
      <c r="P66" s="3">
        <v>0</v>
      </c>
      <c r="Q66" s="3"/>
      <c r="R66" s="4">
        <v>17980.3001</v>
      </c>
      <c r="S66" s="5">
        <v>884.00560000000041</v>
      </c>
      <c r="T66" s="5">
        <v>18864.305700000001</v>
      </c>
    </row>
    <row r="67" spans="1:20">
      <c r="A67" s="22">
        <v>30400</v>
      </c>
      <c r="B67" s="23" t="s">
        <v>58</v>
      </c>
      <c r="C67" s="6">
        <v>1.0666E-3</v>
      </c>
      <c r="D67" s="6">
        <v>1.1155E-3</v>
      </c>
      <c r="E67" s="3">
        <f>VLOOKUP(A67,'[4]CY Summary'!$A:$F,6,FALSE)</f>
        <v>-69272.55</v>
      </c>
      <c r="F67" s="3">
        <v>-65190.592000000004</v>
      </c>
      <c r="G67" s="3"/>
      <c r="H67" s="4">
        <v>17874.0828</v>
      </c>
      <c r="I67" s="4">
        <v>14289.2402</v>
      </c>
      <c r="J67" s="4">
        <v>0</v>
      </c>
      <c r="K67" s="3">
        <v>5770.4123999999974</v>
      </c>
      <c r="L67" s="3"/>
      <c r="M67" s="4">
        <v>0</v>
      </c>
      <c r="N67" s="4">
        <v>0</v>
      </c>
      <c r="O67" s="4">
        <v>0</v>
      </c>
      <c r="P67" s="3">
        <v>0</v>
      </c>
      <c r="Q67" s="3"/>
      <c r="R67" s="4">
        <v>34635.701800000003</v>
      </c>
      <c r="S67" s="5">
        <v>1923.4707999999991</v>
      </c>
      <c r="T67" s="5">
        <v>36559.172600000005</v>
      </c>
    </row>
    <row r="68" spans="1:20">
      <c r="A68" s="22">
        <v>30405</v>
      </c>
      <c r="B68" s="23" t="s">
        <v>59</v>
      </c>
      <c r="C68" s="6">
        <v>7.4379999999999997E-4</v>
      </c>
      <c r="D68" s="6">
        <v>7.3749999999999998E-4</v>
      </c>
      <c r="E68" s="3">
        <f>VLOOKUP(A68,'[4]CY Summary'!$A:$F,6,FALSE)</f>
        <v>-45798.75</v>
      </c>
      <c r="F68" s="3">
        <v>-45461.055999999997</v>
      </c>
      <c r="G68" s="3"/>
      <c r="H68" s="4">
        <v>12464.600399999999</v>
      </c>
      <c r="I68" s="4">
        <v>9964.6885999999995</v>
      </c>
      <c r="J68" s="4">
        <v>0</v>
      </c>
      <c r="K68" s="3">
        <v>0</v>
      </c>
      <c r="L68" s="3"/>
      <c r="M68" s="4">
        <v>0</v>
      </c>
      <c r="N68" s="4">
        <v>0</v>
      </c>
      <c r="O68" s="4">
        <v>0</v>
      </c>
      <c r="P68" s="3">
        <v>1565.0042999999914</v>
      </c>
      <c r="Q68" s="3"/>
      <c r="R68" s="4">
        <v>24153.417399999998</v>
      </c>
      <c r="S68" s="5">
        <v>-521.66809999999714</v>
      </c>
      <c r="T68" s="5">
        <v>23631.749300000003</v>
      </c>
    </row>
    <row r="69" spans="1:20">
      <c r="A69" s="22">
        <v>30500</v>
      </c>
      <c r="B69" s="23" t="s">
        <v>60</v>
      </c>
      <c r="C69" s="6">
        <v>1.1188000000000001E-3</v>
      </c>
      <c r="D69" s="6">
        <v>1.1643000000000001E-3</v>
      </c>
      <c r="E69" s="3">
        <f>VLOOKUP(A69,'[4]CY Summary'!$A:$F,6,FALSE)</f>
        <v>-72303.03</v>
      </c>
      <c r="F69" s="3">
        <v>-68381.056000000011</v>
      </c>
      <c r="G69" s="3"/>
      <c r="H69" s="4">
        <v>18748.850400000003</v>
      </c>
      <c r="I69" s="4">
        <v>14988.563600000001</v>
      </c>
      <c r="J69" s="4">
        <v>0</v>
      </c>
      <c r="K69" s="3">
        <v>2348.7056999999695</v>
      </c>
      <c r="L69" s="3"/>
      <c r="M69" s="4">
        <v>0</v>
      </c>
      <c r="N69" s="4">
        <v>0</v>
      </c>
      <c r="O69" s="4">
        <v>0</v>
      </c>
      <c r="P69" s="3">
        <v>0</v>
      </c>
      <c r="Q69" s="3"/>
      <c r="R69" s="4">
        <v>36330.792400000006</v>
      </c>
      <c r="S69" s="5">
        <v>782.90189999998984</v>
      </c>
      <c r="T69" s="5">
        <v>37113.694299999996</v>
      </c>
    </row>
    <row r="70" spans="1:20">
      <c r="A70" s="22">
        <v>30600</v>
      </c>
      <c r="B70" s="23" t="s">
        <v>61</v>
      </c>
      <c r="C70" s="6">
        <v>8.6399999999999997E-4</v>
      </c>
      <c r="D70" s="6">
        <v>9.0720000000000004E-4</v>
      </c>
      <c r="E70" s="3">
        <f>VLOOKUP(A70,'[4]CY Summary'!$A:$F,6,FALSE)</f>
        <v>-56337.120000000003</v>
      </c>
      <c r="F70" s="3">
        <v>-52807.68</v>
      </c>
      <c r="G70" s="3"/>
      <c r="H70" s="4">
        <v>14478.912</v>
      </c>
      <c r="I70" s="4">
        <v>11575.008</v>
      </c>
      <c r="J70" s="4">
        <v>0</v>
      </c>
      <c r="K70" s="3">
        <v>2751.6810000000023</v>
      </c>
      <c r="L70" s="3"/>
      <c r="M70" s="4">
        <v>0</v>
      </c>
      <c r="N70" s="4">
        <v>0</v>
      </c>
      <c r="O70" s="4">
        <v>0</v>
      </c>
      <c r="P70" s="3">
        <v>0</v>
      </c>
      <c r="Q70" s="3"/>
      <c r="R70" s="4">
        <v>28056.671999999999</v>
      </c>
      <c r="S70" s="5">
        <v>917.22700000000077</v>
      </c>
      <c r="T70" s="5">
        <v>28973.898999999998</v>
      </c>
    </row>
    <row r="71" spans="1:20">
      <c r="A71" s="22">
        <v>30601</v>
      </c>
      <c r="B71" s="23" t="s">
        <v>62</v>
      </c>
      <c r="C71" s="6">
        <v>2.02E-5</v>
      </c>
      <c r="D71" s="6">
        <v>2.12E-5</v>
      </c>
      <c r="E71" s="3">
        <f>VLOOKUP(A71,'[4]CY Summary'!$A:$F,6,FALSE)</f>
        <v>-1316.52</v>
      </c>
      <c r="F71" s="3">
        <v>-1234.624</v>
      </c>
      <c r="G71" s="3"/>
      <c r="H71" s="4">
        <v>338.51159999999999</v>
      </c>
      <c r="I71" s="4">
        <v>270.61939999999998</v>
      </c>
      <c r="J71" s="4">
        <v>0</v>
      </c>
      <c r="K71" s="3">
        <v>0</v>
      </c>
      <c r="L71" s="3"/>
      <c r="M71" s="4">
        <v>0</v>
      </c>
      <c r="N71" s="4">
        <v>0</v>
      </c>
      <c r="O71" s="4">
        <v>0</v>
      </c>
      <c r="P71" s="3">
        <v>18.487200000000144</v>
      </c>
      <c r="Q71" s="3"/>
      <c r="R71" s="4">
        <v>655.95460000000003</v>
      </c>
      <c r="S71" s="5">
        <v>-6.1624000000000478</v>
      </c>
      <c r="T71" s="5">
        <v>649.79219999999998</v>
      </c>
    </row>
    <row r="72" spans="1:20">
      <c r="A72" s="22">
        <v>30700</v>
      </c>
      <c r="B72" s="23" t="s">
        <v>63</v>
      </c>
      <c r="C72" s="6">
        <v>2.2522000000000002E-3</v>
      </c>
      <c r="D72" s="6">
        <v>2.3170999999999999E-3</v>
      </c>
      <c r="E72" s="3">
        <f>VLOOKUP(A72,'[4]CY Summary'!$A:$F,6,FALSE)</f>
        <v>-143891.91</v>
      </c>
      <c r="F72" s="3">
        <v>-137654.46400000001</v>
      </c>
      <c r="G72" s="3"/>
      <c r="H72" s="4">
        <v>37742.367600000005</v>
      </c>
      <c r="I72" s="4">
        <v>30172.723400000003</v>
      </c>
      <c r="J72" s="4">
        <v>0</v>
      </c>
      <c r="K72" s="3">
        <v>4317.9482999999891</v>
      </c>
      <c r="L72" s="3"/>
      <c r="M72" s="4">
        <v>0</v>
      </c>
      <c r="N72" s="4">
        <v>0</v>
      </c>
      <c r="O72" s="4">
        <v>0</v>
      </c>
      <c r="P72" s="3">
        <v>0</v>
      </c>
      <c r="Q72" s="3"/>
      <c r="R72" s="4">
        <v>73135.690600000002</v>
      </c>
      <c r="S72" s="5">
        <v>1439.3160999999964</v>
      </c>
      <c r="T72" s="5">
        <v>74575.006699999998</v>
      </c>
    </row>
    <row r="73" spans="1:20">
      <c r="A73" s="22">
        <v>30705</v>
      </c>
      <c r="B73" s="23" t="s">
        <v>64</v>
      </c>
      <c r="C73" s="6">
        <v>4.283E-4</v>
      </c>
      <c r="D73" s="6">
        <v>4.7140000000000002E-4</v>
      </c>
      <c r="E73" s="3">
        <f>VLOOKUP(A73,'[4]CY Summary'!$A:$F,6,FALSE)</f>
        <v>-29273.940000000002</v>
      </c>
      <c r="F73" s="3">
        <v>-26177.696</v>
      </c>
      <c r="G73" s="3"/>
      <c r="H73" s="4">
        <v>7177.4513999999999</v>
      </c>
      <c r="I73" s="4">
        <v>5737.9350999999997</v>
      </c>
      <c r="J73" s="4">
        <v>0</v>
      </c>
      <c r="K73" s="3">
        <v>2894.3936999999987</v>
      </c>
      <c r="L73" s="3"/>
      <c r="M73" s="4">
        <v>0</v>
      </c>
      <c r="N73" s="4">
        <v>0</v>
      </c>
      <c r="O73" s="4">
        <v>0</v>
      </c>
      <c r="P73" s="3">
        <v>0</v>
      </c>
      <c r="Q73" s="3"/>
      <c r="R73" s="4">
        <v>13908.1859</v>
      </c>
      <c r="S73" s="5">
        <v>964.79789999999957</v>
      </c>
      <c r="T73" s="5">
        <v>14872.9838</v>
      </c>
    </row>
    <row r="74" spans="1:20">
      <c r="A74" s="22">
        <v>30800</v>
      </c>
      <c r="B74" s="23" t="s">
        <v>65</v>
      </c>
      <c r="C74" s="6">
        <v>8.4210000000000003E-4</v>
      </c>
      <c r="D74" s="6">
        <v>9.1989999999999997E-4</v>
      </c>
      <c r="E74" s="3">
        <f>VLOOKUP(A74,'[4]CY Summary'!$A:$F,6,FALSE)</f>
        <v>-57125.79</v>
      </c>
      <c r="F74" s="3">
        <v>-51469.152000000002</v>
      </c>
      <c r="G74" s="3"/>
      <c r="H74" s="4">
        <v>14111.9118</v>
      </c>
      <c r="I74" s="4">
        <v>11281.6137</v>
      </c>
      <c r="J74" s="4">
        <v>0</v>
      </c>
      <c r="K74" s="3">
        <v>5457.1044000000038</v>
      </c>
      <c r="L74" s="3"/>
      <c r="M74" s="4">
        <v>0</v>
      </c>
      <c r="N74" s="4">
        <v>0</v>
      </c>
      <c r="O74" s="4">
        <v>0</v>
      </c>
      <c r="P74" s="3">
        <v>0</v>
      </c>
      <c r="Q74" s="3"/>
      <c r="R74" s="4">
        <v>27345.513300000002</v>
      </c>
      <c r="S74" s="5">
        <v>1819.0348000000013</v>
      </c>
      <c r="T74" s="5">
        <v>29164.548100000004</v>
      </c>
    </row>
    <row r="75" spans="1:20">
      <c r="A75" s="22">
        <v>30900</v>
      </c>
      <c r="B75" s="23" t="s">
        <v>66</v>
      </c>
      <c r="C75" s="6">
        <v>1.4660000000000001E-3</v>
      </c>
      <c r="D75" s="6">
        <v>1.5181000000000001E-3</v>
      </c>
      <c r="E75" s="3">
        <f>VLOOKUP(A75,'[4]CY Summary'!$A:$F,6,FALSE)</f>
        <v>-94274.010000000009</v>
      </c>
      <c r="F75" s="3">
        <v>-89601.919999999998</v>
      </c>
      <c r="G75" s="3"/>
      <c r="H75" s="4">
        <v>24567.228000000003</v>
      </c>
      <c r="I75" s="4">
        <v>19640.002</v>
      </c>
      <c r="J75" s="4">
        <v>0</v>
      </c>
      <c r="K75" s="3">
        <v>6564.7140000000036</v>
      </c>
      <c r="L75" s="3"/>
      <c r="M75" s="4">
        <v>0</v>
      </c>
      <c r="N75" s="4">
        <v>0</v>
      </c>
      <c r="O75" s="4">
        <v>0</v>
      </c>
      <c r="P75" s="3">
        <v>0</v>
      </c>
      <c r="Q75" s="3"/>
      <c r="R75" s="4">
        <v>47605.418000000005</v>
      </c>
      <c r="S75" s="5">
        <v>2188.2380000000012</v>
      </c>
      <c r="T75" s="5">
        <v>49793.656000000003</v>
      </c>
    </row>
    <row r="76" spans="1:20">
      <c r="A76" s="22">
        <v>30905</v>
      </c>
      <c r="B76" s="23" t="s">
        <v>67</v>
      </c>
      <c r="C76" s="6">
        <v>2.8459999999999998E-4</v>
      </c>
      <c r="D76" s="6">
        <v>3.0170000000000002E-4</v>
      </c>
      <c r="E76" s="3">
        <f>VLOOKUP(A76,'[4]CY Summary'!$A:$F,6,FALSE)</f>
        <v>-18735.57</v>
      </c>
      <c r="F76" s="3">
        <v>-17394.752</v>
      </c>
      <c r="G76" s="3"/>
      <c r="H76" s="4">
        <v>4769.3267999999998</v>
      </c>
      <c r="I76" s="4">
        <v>3812.7861999999996</v>
      </c>
      <c r="J76" s="4">
        <v>0</v>
      </c>
      <c r="K76" s="3">
        <v>4524.6068999999998</v>
      </c>
      <c r="L76" s="3"/>
      <c r="M76" s="4">
        <v>0</v>
      </c>
      <c r="N76" s="4">
        <v>0</v>
      </c>
      <c r="O76" s="4">
        <v>0</v>
      </c>
      <c r="P76" s="3">
        <v>0</v>
      </c>
      <c r="Q76" s="3"/>
      <c r="R76" s="4">
        <v>9241.8157999999985</v>
      </c>
      <c r="S76" s="5">
        <v>1508.2022999999999</v>
      </c>
      <c r="T76" s="5">
        <v>10750.018099999998</v>
      </c>
    </row>
    <row r="77" spans="1:20">
      <c r="A77" s="22">
        <v>31000</v>
      </c>
      <c r="B77" s="23" t="s">
        <v>68</v>
      </c>
      <c r="C77" s="6">
        <v>4.2398000000000002E-3</v>
      </c>
      <c r="D77" s="6">
        <v>4.2865999999999998E-3</v>
      </c>
      <c r="E77" s="3">
        <f>VLOOKUP(A77,'[4]CY Summary'!$A:$F,6,FALSE)</f>
        <v>-266197.86</v>
      </c>
      <c r="F77" s="3">
        <v>-259136.576</v>
      </c>
      <c r="G77" s="3"/>
      <c r="H77" s="4">
        <v>71050.568400000004</v>
      </c>
      <c r="I77" s="4">
        <v>56800.600600000005</v>
      </c>
      <c r="J77" s="4">
        <v>0</v>
      </c>
      <c r="K77" s="3">
        <v>2667.7421999999569</v>
      </c>
      <c r="L77" s="3"/>
      <c r="M77" s="4">
        <v>0</v>
      </c>
      <c r="N77" s="4">
        <v>0</v>
      </c>
      <c r="O77" s="4">
        <v>0</v>
      </c>
      <c r="P77" s="3">
        <v>0</v>
      </c>
      <c r="Q77" s="3"/>
      <c r="R77" s="4">
        <v>137679.02540000001</v>
      </c>
      <c r="S77" s="5">
        <v>889.24739999998565</v>
      </c>
      <c r="T77" s="5">
        <v>138568.27280000001</v>
      </c>
    </row>
    <row r="78" spans="1:20">
      <c r="A78" s="22">
        <v>31005</v>
      </c>
      <c r="B78" s="23" t="s">
        <v>69</v>
      </c>
      <c r="C78" s="6">
        <v>4.0259999999999997E-4</v>
      </c>
      <c r="D78" s="6">
        <v>4.239E-4</v>
      </c>
      <c r="E78" s="3">
        <f>VLOOKUP(A78,'[4]CY Summary'!$A:$F,6,FALSE)</f>
        <v>-26324.19</v>
      </c>
      <c r="F78" s="3">
        <v>-24606.911999999997</v>
      </c>
      <c r="G78" s="3"/>
      <c r="H78" s="4">
        <v>6746.7707999999993</v>
      </c>
      <c r="I78" s="4">
        <v>5393.6322</v>
      </c>
      <c r="J78" s="4">
        <v>0</v>
      </c>
      <c r="K78" s="3">
        <v>3923.4564</v>
      </c>
      <c r="L78" s="3"/>
      <c r="M78" s="4">
        <v>0</v>
      </c>
      <c r="N78" s="4">
        <v>0</v>
      </c>
      <c r="O78" s="4">
        <v>0</v>
      </c>
      <c r="P78" s="3">
        <v>0</v>
      </c>
      <c r="Q78" s="3"/>
      <c r="R78" s="4">
        <v>13073.629799999999</v>
      </c>
      <c r="S78" s="5">
        <v>1307.8188</v>
      </c>
      <c r="T78" s="5">
        <v>14381.4486</v>
      </c>
    </row>
    <row r="79" spans="1:20">
      <c r="A79" s="22">
        <v>31100</v>
      </c>
      <c r="B79" s="23" t="s">
        <v>70</v>
      </c>
      <c r="C79" s="6">
        <v>8.7551999999999994E-3</v>
      </c>
      <c r="D79" s="6">
        <v>8.8377999999999998E-3</v>
      </c>
      <c r="E79" s="3">
        <f>VLOOKUP(A79,'[4]CY Summary'!$A:$F,6,FALSE)</f>
        <v>-548827.38</v>
      </c>
      <c r="F79" s="3">
        <v>-535117.82400000002</v>
      </c>
      <c r="G79" s="3"/>
      <c r="H79" s="4">
        <v>146719.6416</v>
      </c>
      <c r="I79" s="4">
        <v>117293.41439999999</v>
      </c>
      <c r="J79" s="4">
        <v>0</v>
      </c>
      <c r="K79" s="3">
        <v>0</v>
      </c>
      <c r="L79" s="3"/>
      <c r="M79" s="4">
        <v>0</v>
      </c>
      <c r="N79" s="4">
        <v>0</v>
      </c>
      <c r="O79" s="4">
        <v>0</v>
      </c>
      <c r="P79" s="3">
        <v>7187.5871999998635</v>
      </c>
      <c r="Q79" s="3"/>
      <c r="R79" s="4">
        <v>284307.60959999997</v>
      </c>
      <c r="S79" s="5">
        <v>-2395.8623999999545</v>
      </c>
      <c r="T79" s="5">
        <v>281911.74719999998</v>
      </c>
    </row>
    <row r="80" spans="1:20">
      <c r="A80" s="22">
        <v>31101</v>
      </c>
      <c r="B80" s="23" t="s">
        <v>71</v>
      </c>
      <c r="C80" s="6">
        <v>5.9700000000000001E-5</v>
      </c>
      <c r="D80" s="6">
        <v>6.0099999999999997E-5</v>
      </c>
      <c r="E80" s="3">
        <f>VLOOKUP(A80,'[4]CY Summary'!$A:$F,6,FALSE)</f>
        <v>-3732.21</v>
      </c>
      <c r="F80" s="3">
        <v>-3648.864</v>
      </c>
      <c r="G80" s="3"/>
      <c r="H80" s="4">
        <v>1000.4526</v>
      </c>
      <c r="I80" s="4">
        <v>799.80090000000007</v>
      </c>
      <c r="J80" s="4">
        <v>0</v>
      </c>
      <c r="K80" s="3">
        <v>0</v>
      </c>
      <c r="L80" s="3"/>
      <c r="M80" s="4">
        <v>0</v>
      </c>
      <c r="N80" s="4">
        <v>0</v>
      </c>
      <c r="O80" s="4">
        <v>0</v>
      </c>
      <c r="P80" s="3">
        <v>325.50420000000031</v>
      </c>
      <c r="Q80" s="3"/>
      <c r="R80" s="4">
        <v>1938.6381000000001</v>
      </c>
      <c r="S80" s="5">
        <v>-108.5014000000001</v>
      </c>
      <c r="T80" s="5">
        <v>1830.1367</v>
      </c>
    </row>
    <row r="81" spans="1:20">
      <c r="A81" s="22">
        <v>31102</v>
      </c>
      <c r="B81" s="23" t="s">
        <v>72</v>
      </c>
      <c r="C81" s="6">
        <v>1.46E-4</v>
      </c>
      <c r="D81" s="6">
        <v>1.393E-4</v>
      </c>
      <c r="E81" s="3">
        <f>VLOOKUP(A81,'[4]CY Summary'!$A:$F,6,FALSE)</f>
        <v>-8650.5300000000007</v>
      </c>
      <c r="F81" s="3">
        <v>-8923.52</v>
      </c>
      <c r="G81" s="3"/>
      <c r="H81" s="4">
        <v>2446.6680000000001</v>
      </c>
      <c r="I81" s="4">
        <v>1955.962</v>
      </c>
      <c r="J81" s="4">
        <v>0</v>
      </c>
      <c r="K81" s="3">
        <v>0</v>
      </c>
      <c r="L81" s="3"/>
      <c r="M81" s="4">
        <v>0</v>
      </c>
      <c r="N81" s="4">
        <v>0</v>
      </c>
      <c r="O81" s="4">
        <v>0</v>
      </c>
      <c r="P81" s="3">
        <v>1373.3609999999987</v>
      </c>
      <c r="Q81" s="3"/>
      <c r="R81" s="4">
        <v>4741.058</v>
      </c>
      <c r="S81" s="5">
        <v>-457.78699999999958</v>
      </c>
      <c r="T81" s="5">
        <v>4283.2710000000006</v>
      </c>
    </row>
    <row r="82" spans="1:20">
      <c r="A82" s="22">
        <v>31105</v>
      </c>
      <c r="B82" s="23" t="s">
        <v>73</v>
      </c>
      <c r="C82" s="6">
        <v>1.3917999999999999E-3</v>
      </c>
      <c r="D82" s="6">
        <v>1.3611000000000001E-3</v>
      </c>
      <c r="E82" s="3">
        <f>VLOOKUP(A82,'[4]CY Summary'!$A:$F,6,FALSE)</f>
        <v>-84524.31</v>
      </c>
      <c r="F82" s="3">
        <v>-85066.815999999992</v>
      </c>
      <c r="G82" s="3"/>
      <c r="H82" s="4">
        <v>23323.784399999997</v>
      </c>
      <c r="I82" s="4">
        <v>18645.944599999999</v>
      </c>
      <c r="J82" s="4">
        <v>0</v>
      </c>
      <c r="K82" s="3">
        <v>1564.4052000000156</v>
      </c>
      <c r="L82" s="3"/>
      <c r="M82" s="4">
        <v>0</v>
      </c>
      <c r="N82" s="4">
        <v>0</v>
      </c>
      <c r="O82" s="4">
        <v>0</v>
      </c>
      <c r="P82" s="3">
        <v>0</v>
      </c>
      <c r="Q82" s="3"/>
      <c r="R82" s="4">
        <v>45195.921399999999</v>
      </c>
      <c r="S82" s="5">
        <v>521.4684000000052</v>
      </c>
      <c r="T82" s="5">
        <v>45717.389800000004</v>
      </c>
    </row>
    <row r="83" spans="1:20">
      <c r="A83" s="22">
        <v>31110</v>
      </c>
      <c r="B83" s="23" t="s">
        <v>74</v>
      </c>
      <c r="C83" s="6">
        <v>1.9932999999999999E-3</v>
      </c>
      <c r="D83" s="6">
        <v>2.0669E-3</v>
      </c>
      <c r="E83" s="3">
        <f>VLOOKUP(A83,'[4]CY Summary'!$A:$F,6,FALSE)</f>
        <v>-128354.49</v>
      </c>
      <c r="F83" s="3">
        <v>-121830.496</v>
      </c>
      <c r="G83" s="3"/>
      <c r="H83" s="4">
        <v>33403.721400000002</v>
      </c>
      <c r="I83" s="4">
        <v>26704.240099999999</v>
      </c>
      <c r="J83" s="4">
        <v>0</v>
      </c>
      <c r="K83" s="3">
        <v>0</v>
      </c>
      <c r="L83" s="3"/>
      <c r="M83" s="4">
        <v>0</v>
      </c>
      <c r="N83" s="4">
        <v>0</v>
      </c>
      <c r="O83" s="4">
        <v>0</v>
      </c>
      <c r="P83" s="3">
        <v>2427.7862999999998</v>
      </c>
      <c r="Q83" s="3"/>
      <c r="R83" s="4">
        <v>64728.430899999999</v>
      </c>
      <c r="S83" s="5">
        <v>-809.26209999999992</v>
      </c>
      <c r="T83" s="5">
        <v>63919.168799999999</v>
      </c>
    </row>
    <row r="84" spans="1:20">
      <c r="A84" s="22">
        <v>31200</v>
      </c>
      <c r="B84" s="23" t="s">
        <v>75</v>
      </c>
      <c r="C84" s="6">
        <v>3.9153E-3</v>
      </c>
      <c r="D84" s="6">
        <v>4.1901000000000004E-3</v>
      </c>
      <c r="E84" s="3">
        <f>VLOOKUP(A84,'[4]CY Summary'!$A:$F,6,FALSE)</f>
        <v>-260205.21000000002</v>
      </c>
      <c r="F84" s="3">
        <v>-239303.136</v>
      </c>
      <c r="G84" s="3"/>
      <c r="H84" s="4">
        <v>65612.597399999999</v>
      </c>
      <c r="I84" s="4">
        <v>52453.274100000002</v>
      </c>
      <c r="J84" s="4">
        <v>0</v>
      </c>
      <c r="K84" s="3">
        <v>11155.586699999971</v>
      </c>
      <c r="L84" s="3"/>
      <c r="M84" s="4">
        <v>0</v>
      </c>
      <c r="N84" s="4">
        <v>0</v>
      </c>
      <c r="O84" s="4">
        <v>0</v>
      </c>
      <c r="P84" s="3">
        <v>0</v>
      </c>
      <c r="Q84" s="3"/>
      <c r="R84" s="4">
        <v>127141.53690000001</v>
      </c>
      <c r="S84" s="5">
        <v>3718.5288999999902</v>
      </c>
      <c r="T84" s="5">
        <v>130860.0658</v>
      </c>
    </row>
    <row r="85" spans="1:20">
      <c r="A85" s="22">
        <v>31205</v>
      </c>
      <c r="B85" s="23" t="s">
        <v>76</v>
      </c>
      <c r="C85" s="6">
        <v>4.618E-4</v>
      </c>
      <c r="D85" s="6">
        <v>5.0940000000000002E-4</v>
      </c>
      <c r="E85" s="3">
        <f>VLOOKUP(A85,'[4]CY Summary'!$A:$F,6,FALSE)</f>
        <v>-31633.74</v>
      </c>
      <c r="F85" s="3">
        <v>-28225.216</v>
      </c>
      <c r="G85" s="3"/>
      <c r="H85" s="4">
        <v>7738.8444</v>
      </c>
      <c r="I85" s="4">
        <v>6186.7345999999998</v>
      </c>
      <c r="J85" s="4">
        <v>0</v>
      </c>
      <c r="K85" s="3">
        <v>5100.3852000000015</v>
      </c>
      <c r="L85" s="3"/>
      <c r="M85" s="4">
        <v>0</v>
      </c>
      <c r="N85" s="4">
        <v>0</v>
      </c>
      <c r="O85" s="4">
        <v>0</v>
      </c>
      <c r="P85" s="3">
        <v>0</v>
      </c>
      <c r="Q85" s="3"/>
      <c r="R85" s="4">
        <v>14996.0314</v>
      </c>
      <c r="S85" s="5">
        <v>1700.1284000000005</v>
      </c>
      <c r="T85" s="5">
        <v>16696.159800000001</v>
      </c>
    </row>
    <row r="86" spans="1:20">
      <c r="A86" s="22">
        <v>31300</v>
      </c>
      <c r="B86" s="23" t="s">
        <v>77</v>
      </c>
      <c r="C86" s="6">
        <v>1.07221E-2</v>
      </c>
      <c r="D86" s="6">
        <v>1.06321E-2</v>
      </c>
      <c r="E86" s="3">
        <f>VLOOKUP(A86,'[4]CY Summary'!$A:$F,6,FALSE)</f>
        <v>-660253.41</v>
      </c>
      <c r="F86" s="3">
        <v>-655334.75199999998</v>
      </c>
      <c r="G86" s="3"/>
      <c r="H86" s="4">
        <v>179680.95180000001</v>
      </c>
      <c r="I86" s="4">
        <v>143643.9737</v>
      </c>
      <c r="J86" s="4">
        <v>0</v>
      </c>
      <c r="K86" s="3">
        <v>0</v>
      </c>
      <c r="L86" s="3"/>
      <c r="M86" s="4">
        <v>0</v>
      </c>
      <c r="N86" s="4">
        <v>0</v>
      </c>
      <c r="O86" s="4">
        <v>0</v>
      </c>
      <c r="P86" s="3">
        <v>50405.993100000022</v>
      </c>
      <c r="Q86" s="3"/>
      <c r="R86" s="4">
        <v>348178.75329999998</v>
      </c>
      <c r="S86" s="5">
        <v>-16801.997700000007</v>
      </c>
      <c r="T86" s="5">
        <v>331376.75559999997</v>
      </c>
    </row>
    <row r="87" spans="1:20">
      <c r="A87" s="22">
        <v>31301</v>
      </c>
      <c r="B87" s="23" t="s">
        <v>78</v>
      </c>
      <c r="C87" s="6">
        <v>2.6640000000000002E-4</v>
      </c>
      <c r="D87" s="6">
        <v>2.154E-4</v>
      </c>
      <c r="E87" s="3">
        <f>VLOOKUP(A87,'[4]CY Summary'!$A:$F,6,FALSE)</f>
        <v>-13376.34</v>
      </c>
      <c r="F87" s="3">
        <v>-16282.368000000002</v>
      </c>
      <c r="G87" s="3"/>
      <c r="H87" s="4">
        <v>4464.3312000000005</v>
      </c>
      <c r="I87" s="4">
        <v>3568.9608000000003</v>
      </c>
      <c r="J87" s="4">
        <v>0</v>
      </c>
      <c r="K87" s="3">
        <v>0</v>
      </c>
      <c r="L87" s="3"/>
      <c r="M87" s="4">
        <v>0</v>
      </c>
      <c r="N87" s="4">
        <v>0</v>
      </c>
      <c r="O87" s="4">
        <v>0</v>
      </c>
      <c r="P87" s="3">
        <v>4872.0204000000003</v>
      </c>
      <c r="Q87" s="3"/>
      <c r="R87" s="4">
        <v>8650.8072000000011</v>
      </c>
      <c r="S87" s="5">
        <v>-1624.0068000000001</v>
      </c>
      <c r="T87" s="5">
        <v>7026.800400000001</v>
      </c>
    </row>
    <row r="88" spans="1:20">
      <c r="A88" s="22">
        <v>31320</v>
      </c>
      <c r="B88" s="23" t="s">
        <v>79</v>
      </c>
      <c r="C88" s="6">
        <v>1.9375E-3</v>
      </c>
      <c r="D88" s="6">
        <v>1.9859999999999999E-3</v>
      </c>
      <c r="E88" s="3">
        <f>VLOOKUP(A88,'[4]CY Summary'!$A:$F,6,FALSE)</f>
        <v>-123330.59999999999</v>
      </c>
      <c r="F88" s="3">
        <v>-118420</v>
      </c>
      <c r="G88" s="3"/>
      <c r="H88" s="4">
        <v>32468.625</v>
      </c>
      <c r="I88" s="4">
        <v>25956.6875</v>
      </c>
      <c r="J88" s="4">
        <v>0</v>
      </c>
      <c r="K88" s="3">
        <v>0</v>
      </c>
      <c r="L88" s="3"/>
      <c r="M88" s="4">
        <v>0</v>
      </c>
      <c r="N88" s="4">
        <v>0</v>
      </c>
      <c r="O88" s="4">
        <v>0</v>
      </c>
      <c r="P88" s="3">
        <v>6139.7250000000022</v>
      </c>
      <c r="Q88" s="3"/>
      <c r="R88" s="4">
        <v>62916.4375</v>
      </c>
      <c r="S88" s="5">
        <v>-2046.5750000000007</v>
      </c>
      <c r="T88" s="5">
        <v>60869.862500000003</v>
      </c>
    </row>
    <row r="89" spans="1:20">
      <c r="A89" s="22">
        <v>31400</v>
      </c>
      <c r="B89" s="23" t="s">
        <v>80</v>
      </c>
      <c r="C89" s="6">
        <v>4.0455999999999999E-3</v>
      </c>
      <c r="D89" s="6">
        <v>4.1777999999999997E-3</v>
      </c>
      <c r="E89" s="3">
        <f>VLOOKUP(A89,'[4]CY Summary'!$A:$F,6,FALSE)</f>
        <v>-259441.37999999998</v>
      </c>
      <c r="F89" s="3">
        <v>-247267.07199999999</v>
      </c>
      <c r="G89" s="3"/>
      <c r="H89" s="4">
        <v>67796.164799999999</v>
      </c>
      <c r="I89" s="4">
        <v>54198.903200000001</v>
      </c>
      <c r="J89" s="4">
        <v>0</v>
      </c>
      <c r="K89" s="3">
        <v>6048.0609000000113</v>
      </c>
      <c r="L89" s="3"/>
      <c r="M89" s="4">
        <v>0</v>
      </c>
      <c r="N89" s="4">
        <v>0</v>
      </c>
      <c r="O89" s="4">
        <v>0</v>
      </c>
      <c r="P89" s="3">
        <v>0</v>
      </c>
      <c r="Q89" s="3"/>
      <c r="R89" s="4">
        <v>131372.76879999999</v>
      </c>
      <c r="S89" s="5">
        <v>2016.0203000000038</v>
      </c>
      <c r="T89" s="5">
        <v>133388.78909999999</v>
      </c>
    </row>
    <row r="90" spans="1:20">
      <c r="A90" s="22">
        <v>31405</v>
      </c>
      <c r="B90" s="23" t="s">
        <v>81</v>
      </c>
      <c r="C90" s="6">
        <v>7.8370000000000002E-4</v>
      </c>
      <c r="D90" s="6">
        <v>8.1789999999999999E-4</v>
      </c>
      <c r="E90" s="3">
        <f>VLOOKUP(A90,'[4]CY Summary'!$A:$F,6,FALSE)</f>
        <v>-50791.59</v>
      </c>
      <c r="F90" s="3">
        <v>-47899.743999999999</v>
      </c>
      <c r="G90" s="3"/>
      <c r="H90" s="4">
        <v>13133.2446</v>
      </c>
      <c r="I90" s="4">
        <v>10499.2289</v>
      </c>
      <c r="J90" s="4">
        <v>0</v>
      </c>
      <c r="K90" s="3">
        <v>8011.4643000000015</v>
      </c>
      <c r="L90" s="3"/>
      <c r="M90" s="4">
        <v>0</v>
      </c>
      <c r="N90" s="4">
        <v>0</v>
      </c>
      <c r="O90" s="4">
        <v>0</v>
      </c>
      <c r="P90" s="3">
        <v>0</v>
      </c>
      <c r="Q90" s="3"/>
      <c r="R90" s="4">
        <v>25449.090100000001</v>
      </c>
      <c r="S90" s="5">
        <v>2670.4881000000005</v>
      </c>
      <c r="T90" s="5">
        <v>28119.578200000004</v>
      </c>
    </row>
    <row r="91" spans="1:20">
      <c r="A91" s="22">
        <v>31500</v>
      </c>
      <c r="B91" s="23" t="s">
        <v>82</v>
      </c>
      <c r="C91" s="6">
        <v>6.1010000000000003E-4</v>
      </c>
      <c r="D91" s="6">
        <v>6.3369999999999995E-4</v>
      </c>
      <c r="E91" s="3">
        <f>VLOOKUP(A91,'[4]CY Summary'!$A:$F,6,FALSE)</f>
        <v>-39352.769999999997</v>
      </c>
      <c r="F91" s="3">
        <v>-37289.312000000005</v>
      </c>
      <c r="G91" s="3"/>
      <c r="H91" s="4">
        <v>10224.0558</v>
      </c>
      <c r="I91" s="4">
        <v>8173.5097000000005</v>
      </c>
      <c r="J91" s="4">
        <v>0</v>
      </c>
      <c r="K91" s="3">
        <v>2700.5813999999918</v>
      </c>
      <c r="L91" s="3"/>
      <c r="M91" s="4">
        <v>0</v>
      </c>
      <c r="N91" s="4">
        <v>0</v>
      </c>
      <c r="O91" s="4">
        <v>0</v>
      </c>
      <c r="P91" s="3">
        <v>0</v>
      </c>
      <c r="Q91" s="3"/>
      <c r="R91" s="4">
        <v>19811.777300000002</v>
      </c>
      <c r="S91" s="5">
        <v>900.19379999999728</v>
      </c>
      <c r="T91" s="5">
        <v>20711.971099999999</v>
      </c>
    </row>
    <row r="92" spans="1:20">
      <c r="A92" s="22">
        <v>31600</v>
      </c>
      <c r="B92" s="23" t="s">
        <v>83</v>
      </c>
      <c r="C92" s="6">
        <v>2.8373999999999999E-3</v>
      </c>
      <c r="D92" s="6">
        <v>2.9166999999999999E-3</v>
      </c>
      <c r="E92" s="3">
        <f>VLOOKUP(A92,'[4]CY Summary'!$A:$F,6,FALSE)</f>
        <v>-181127.07</v>
      </c>
      <c r="F92" s="3">
        <v>-173421.88800000001</v>
      </c>
      <c r="G92" s="3"/>
      <c r="H92" s="4">
        <v>47549.1492</v>
      </c>
      <c r="I92" s="4">
        <v>38012.647799999999</v>
      </c>
      <c r="J92" s="4">
        <v>0</v>
      </c>
      <c r="K92" s="3">
        <v>4547.8461000000025</v>
      </c>
      <c r="L92" s="3"/>
      <c r="M92" s="4">
        <v>0</v>
      </c>
      <c r="N92" s="4">
        <v>0</v>
      </c>
      <c r="O92" s="4">
        <v>0</v>
      </c>
      <c r="P92" s="3">
        <v>0</v>
      </c>
      <c r="Q92" s="3"/>
      <c r="R92" s="4">
        <v>92138.890199999994</v>
      </c>
      <c r="S92" s="5">
        <v>1515.9487000000008</v>
      </c>
      <c r="T92" s="5">
        <v>93654.838900000002</v>
      </c>
    </row>
    <row r="93" spans="1:20">
      <c r="A93" s="22">
        <v>31605</v>
      </c>
      <c r="B93" s="23" t="s">
        <v>84</v>
      </c>
      <c r="C93" s="6">
        <v>4.2200000000000001E-4</v>
      </c>
      <c r="D93" s="6">
        <v>4.0969999999999998E-4</v>
      </c>
      <c r="E93" s="3">
        <f>VLOOKUP(A93,'[4]CY Summary'!$A:$F,6,FALSE)</f>
        <v>-25442.37</v>
      </c>
      <c r="F93" s="3">
        <v>-25792.639999999999</v>
      </c>
      <c r="G93" s="3"/>
      <c r="H93" s="4">
        <v>7071.8760000000002</v>
      </c>
      <c r="I93" s="4">
        <v>5653.5340000000006</v>
      </c>
      <c r="J93" s="4">
        <v>0</v>
      </c>
      <c r="K93" s="3">
        <v>1573.7879999999986</v>
      </c>
      <c r="L93" s="3"/>
      <c r="M93" s="4">
        <v>0</v>
      </c>
      <c r="N93" s="4">
        <v>0</v>
      </c>
      <c r="O93" s="4">
        <v>0</v>
      </c>
      <c r="P93" s="3">
        <v>0</v>
      </c>
      <c r="Q93" s="3"/>
      <c r="R93" s="4">
        <v>13703.606</v>
      </c>
      <c r="S93" s="5">
        <v>524.59599999999955</v>
      </c>
      <c r="T93" s="5">
        <v>14228.201999999999</v>
      </c>
    </row>
    <row r="94" spans="1:20">
      <c r="A94" s="22">
        <v>31700</v>
      </c>
      <c r="B94" s="23" t="s">
        <v>85</v>
      </c>
      <c r="C94" s="6">
        <v>8.6319999999999995E-4</v>
      </c>
      <c r="D94" s="6">
        <v>8.7489999999999996E-4</v>
      </c>
      <c r="E94" s="3">
        <f>VLOOKUP(A94,'[4]CY Summary'!$A:$F,6,FALSE)</f>
        <v>-54331.29</v>
      </c>
      <c r="F94" s="3">
        <v>-52758.784</v>
      </c>
      <c r="G94" s="3"/>
      <c r="H94" s="4">
        <v>14465.505599999999</v>
      </c>
      <c r="I94" s="4">
        <v>11564.2904</v>
      </c>
      <c r="J94" s="4">
        <v>0</v>
      </c>
      <c r="K94" s="3">
        <v>2747.7198000000008</v>
      </c>
      <c r="L94" s="3"/>
      <c r="M94" s="4">
        <v>0</v>
      </c>
      <c r="N94" s="4">
        <v>0</v>
      </c>
      <c r="O94" s="4">
        <v>0</v>
      </c>
      <c r="P94" s="3">
        <v>0</v>
      </c>
      <c r="Q94" s="3"/>
      <c r="R94" s="4">
        <v>28030.693599999999</v>
      </c>
      <c r="S94" s="5">
        <v>915.90660000000025</v>
      </c>
      <c r="T94" s="5">
        <v>28946.600200000001</v>
      </c>
    </row>
    <row r="95" spans="1:20">
      <c r="A95" s="22">
        <v>31800</v>
      </c>
      <c r="B95" s="23" t="s">
        <v>86</v>
      </c>
      <c r="C95" s="6">
        <v>5.1456000000000002E-3</v>
      </c>
      <c r="D95" s="6">
        <v>5.4010000000000004E-3</v>
      </c>
      <c r="E95" s="3">
        <f>VLOOKUP(A95,'[4]CY Summary'!$A:$F,6,FALSE)</f>
        <v>-335402.10000000003</v>
      </c>
      <c r="F95" s="3">
        <v>-314499.07199999999</v>
      </c>
      <c r="G95" s="3"/>
      <c r="H95" s="4">
        <v>86229.964800000002</v>
      </c>
      <c r="I95" s="4">
        <v>68935.603199999998</v>
      </c>
      <c r="J95" s="4">
        <v>0</v>
      </c>
      <c r="K95" s="3">
        <v>12803.198400000038</v>
      </c>
      <c r="L95" s="3"/>
      <c r="M95" s="4">
        <v>0</v>
      </c>
      <c r="N95" s="4">
        <v>0</v>
      </c>
      <c r="O95" s="4">
        <v>0</v>
      </c>
      <c r="P95" s="3">
        <v>0</v>
      </c>
      <c r="Q95" s="3"/>
      <c r="R95" s="4">
        <v>167093.06880000001</v>
      </c>
      <c r="S95" s="5">
        <v>4267.7328000000125</v>
      </c>
      <c r="T95" s="5">
        <v>171360.80160000001</v>
      </c>
    </row>
    <row r="96" spans="1:20">
      <c r="A96" s="22">
        <v>31805</v>
      </c>
      <c r="B96" s="23" t="s">
        <v>87</v>
      </c>
      <c r="C96" s="6">
        <v>9.9879999999999999E-4</v>
      </c>
      <c r="D96" s="6">
        <v>1.0135999999999999E-3</v>
      </c>
      <c r="E96" s="3">
        <f>VLOOKUP(A96,'[4]CY Summary'!$A:$F,6,FALSE)</f>
        <v>-62944.56</v>
      </c>
      <c r="F96" s="3">
        <v>-61046.656000000003</v>
      </c>
      <c r="G96" s="3"/>
      <c r="H96" s="4">
        <v>16737.8904</v>
      </c>
      <c r="I96" s="4">
        <v>13380.9236</v>
      </c>
      <c r="J96" s="4">
        <v>0</v>
      </c>
      <c r="K96" s="3">
        <v>5481.9357000000018</v>
      </c>
      <c r="L96" s="3"/>
      <c r="M96" s="4">
        <v>0</v>
      </c>
      <c r="N96" s="4">
        <v>0</v>
      </c>
      <c r="O96" s="4">
        <v>0</v>
      </c>
      <c r="P96" s="3">
        <v>0</v>
      </c>
      <c r="Q96" s="3"/>
      <c r="R96" s="4">
        <v>32434.0324</v>
      </c>
      <c r="S96" s="5">
        <v>1827.3119000000006</v>
      </c>
      <c r="T96" s="5">
        <v>34261.344299999997</v>
      </c>
    </row>
    <row r="97" spans="1:20">
      <c r="A97" s="22">
        <v>31810</v>
      </c>
      <c r="B97" s="23" t="s">
        <v>88</v>
      </c>
      <c r="C97" s="6">
        <v>1.3487E-3</v>
      </c>
      <c r="D97" s="6">
        <v>1.3606E-3</v>
      </c>
      <c r="E97" s="3">
        <f>VLOOKUP(A97,'[4]CY Summary'!$A:$F,6,FALSE)</f>
        <v>-84493.26</v>
      </c>
      <c r="F97" s="3">
        <v>-82432.543999999994</v>
      </c>
      <c r="G97" s="3"/>
      <c r="H97" s="4">
        <v>22601.514599999999</v>
      </c>
      <c r="I97" s="4">
        <v>18068.533899999999</v>
      </c>
      <c r="J97" s="4">
        <v>0</v>
      </c>
      <c r="K97" s="3">
        <v>0</v>
      </c>
      <c r="L97" s="3"/>
      <c r="M97" s="4">
        <v>0</v>
      </c>
      <c r="N97" s="4">
        <v>0</v>
      </c>
      <c r="O97" s="4">
        <v>0</v>
      </c>
      <c r="P97" s="3">
        <v>1213.0482000000084</v>
      </c>
      <c r="Q97" s="3"/>
      <c r="R97" s="4">
        <v>43796.335099999997</v>
      </c>
      <c r="S97" s="5">
        <v>-404.34940000000279</v>
      </c>
      <c r="T97" s="5">
        <v>43391.98569999999</v>
      </c>
    </row>
    <row r="98" spans="1:20">
      <c r="A98" s="22">
        <v>31820</v>
      </c>
      <c r="B98" s="23" t="s">
        <v>89</v>
      </c>
      <c r="C98" s="6">
        <v>1.1471999999999999E-3</v>
      </c>
      <c r="D98" s="6">
        <v>1.2298999999999999E-3</v>
      </c>
      <c r="E98" s="3">
        <f>VLOOKUP(A98,'[4]CY Summary'!$A:$F,6,FALSE)</f>
        <v>-76376.789999999994</v>
      </c>
      <c r="F98" s="3">
        <v>-70116.864000000001</v>
      </c>
      <c r="G98" s="3"/>
      <c r="H98" s="4">
        <v>19224.777599999998</v>
      </c>
      <c r="I98" s="4">
        <v>15369.038399999999</v>
      </c>
      <c r="J98" s="4">
        <v>0</v>
      </c>
      <c r="K98" s="3">
        <v>602.76330000000962</v>
      </c>
      <c r="L98" s="3"/>
      <c r="M98" s="4">
        <v>0</v>
      </c>
      <c r="N98" s="4">
        <v>0</v>
      </c>
      <c r="O98" s="4">
        <v>0</v>
      </c>
      <c r="P98" s="3">
        <v>0</v>
      </c>
      <c r="Q98" s="3"/>
      <c r="R98" s="4">
        <v>37253.025599999994</v>
      </c>
      <c r="S98" s="5">
        <v>200.92110000000321</v>
      </c>
      <c r="T98" s="5">
        <v>37453.9467</v>
      </c>
    </row>
    <row r="99" spans="1:20">
      <c r="A99" s="22">
        <v>31900</v>
      </c>
      <c r="B99" s="23" t="s">
        <v>90</v>
      </c>
      <c r="C99" s="6">
        <v>3.2399E-3</v>
      </c>
      <c r="D99" s="6">
        <v>3.137E-3</v>
      </c>
      <c r="E99" s="3">
        <f>VLOOKUP(A99,'[4]CY Summary'!$A:$F,6,FALSE)</f>
        <v>-194807.7</v>
      </c>
      <c r="F99" s="3">
        <v>-198022.68799999999</v>
      </c>
      <c r="G99" s="3"/>
      <c r="H99" s="4">
        <v>54294.244200000001</v>
      </c>
      <c r="I99" s="4">
        <v>43404.940300000002</v>
      </c>
      <c r="J99" s="4">
        <v>0</v>
      </c>
      <c r="K99" s="3">
        <v>0</v>
      </c>
      <c r="L99" s="3"/>
      <c r="M99" s="4">
        <v>0</v>
      </c>
      <c r="N99" s="4">
        <v>0</v>
      </c>
      <c r="O99" s="4">
        <v>0</v>
      </c>
      <c r="P99" s="3">
        <v>12493.286399999983</v>
      </c>
      <c r="Q99" s="3"/>
      <c r="R99" s="4">
        <v>105209.2727</v>
      </c>
      <c r="S99" s="5">
        <v>-4164.4287999999942</v>
      </c>
      <c r="T99" s="5">
        <v>101044.84390000001</v>
      </c>
    </row>
    <row r="100" spans="1:20">
      <c r="A100" s="22">
        <v>32000</v>
      </c>
      <c r="B100" s="23" t="s">
        <v>91</v>
      </c>
      <c r="C100" s="6">
        <v>1.3066E-3</v>
      </c>
      <c r="D100" s="6">
        <v>1.2830999999999999E-3</v>
      </c>
      <c r="E100" s="3">
        <f>VLOOKUP(A100,'[4]CY Summary'!$A:$F,6,FALSE)</f>
        <v>-79680.509999999995</v>
      </c>
      <c r="F100" s="3">
        <v>-79859.391999999993</v>
      </c>
      <c r="G100" s="3"/>
      <c r="H100" s="4">
        <v>21896.002799999998</v>
      </c>
      <c r="I100" s="4">
        <v>17504.520199999999</v>
      </c>
      <c r="J100" s="4">
        <v>0</v>
      </c>
      <c r="K100" s="3">
        <v>0</v>
      </c>
      <c r="L100" s="3"/>
      <c r="M100" s="4">
        <v>0</v>
      </c>
      <c r="N100" s="4">
        <v>0</v>
      </c>
      <c r="O100" s="4">
        <v>0</v>
      </c>
      <c r="P100" s="3">
        <v>3098.3150999999925</v>
      </c>
      <c r="Q100" s="3"/>
      <c r="R100" s="4">
        <v>42429.221799999999</v>
      </c>
      <c r="S100" s="5">
        <v>-1032.7716999999975</v>
      </c>
      <c r="T100" s="5">
        <v>41396.450100000002</v>
      </c>
    </row>
    <row r="101" spans="1:20">
      <c r="A101" s="22">
        <v>32005</v>
      </c>
      <c r="B101" s="23" t="s">
        <v>92</v>
      </c>
      <c r="C101" s="6">
        <v>2.898E-4</v>
      </c>
      <c r="D101" s="6">
        <v>2.8860000000000002E-4</v>
      </c>
      <c r="E101" s="3">
        <f>VLOOKUP(A101,'[4]CY Summary'!$A:$F,6,FALSE)</f>
        <v>-17922.060000000001</v>
      </c>
      <c r="F101" s="3">
        <v>-17712.576000000001</v>
      </c>
      <c r="G101" s="3"/>
      <c r="H101" s="4">
        <v>4856.4683999999997</v>
      </c>
      <c r="I101" s="4">
        <v>3882.4506000000001</v>
      </c>
      <c r="J101" s="4">
        <v>0</v>
      </c>
      <c r="K101" s="3">
        <v>1113.7497000000021</v>
      </c>
      <c r="L101" s="3"/>
      <c r="M101" s="4">
        <v>0</v>
      </c>
      <c r="N101" s="4">
        <v>0</v>
      </c>
      <c r="O101" s="4">
        <v>0</v>
      </c>
      <c r="P101" s="3">
        <v>0</v>
      </c>
      <c r="Q101" s="3"/>
      <c r="R101" s="4">
        <v>9410.6754000000001</v>
      </c>
      <c r="S101" s="5">
        <v>371.24990000000071</v>
      </c>
      <c r="T101" s="5">
        <v>9781.9253000000008</v>
      </c>
    </row>
    <row r="102" spans="1:20">
      <c r="A102" s="22">
        <v>32100</v>
      </c>
      <c r="B102" s="23" t="s">
        <v>93</v>
      </c>
      <c r="C102" s="6">
        <v>7.3490000000000003E-4</v>
      </c>
      <c r="D102" s="6">
        <v>7.8859999999999998E-4</v>
      </c>
      <c r="E102" s="3">
        <f>VLOOKUP(A102,'[4]CY Summary'!$A:$F,6,FALSE)</f>
        <v>-48972.06</v>
      </c>
      <c r="F102" s="3">
        <v>-44917.088000000003</v>
      </c>
      <c r="G102" s="3"/>
      <c r="H102" s="4">
        <v>12315.4542</v>
      </c>
      <c r="I102" s="4">
        <v>9845.4552999999996</v>
      </c>
      <c r="J102" s="4">
        <v>0</v>
      </c>
      <c r="K102" s="3">
        <v>4085.5085999999937</v>
      </c>
      <c r="L102" s="3"/>
      <c r="M102" s="4">
        <v>0</v>
      </c>
      <c r="N102" s="4">
        <v>0</v>
      </c>
      <c r="O102" s="4">
        <v>0</v>
      </c>
      <c r="P102" s="3">
        <v>0</v>
      </c>
      <c r="Q102" s="3"/>
      <c r="R102" s="4">
        <v>23864.4077</v>
      </c>
      <c r="S102" s="5">
        <v>1361.8361999999979</v>
      </c>
      <c r="T102" s="5">
        <v>25226.243899999998</v>
      </c>
    </row>
    <row r="103" spans="1:20">
      <c r="A103" s="22">
        <v>32200</v>
      </c>
      <c r="B103" s="23" t="s">
        <v>94</v>
      </c>
      <c r="C103" s="6">
        <v>4.8739999999999998E-4</v>
      </c>
      <c r="D103" s="6">
        <v>4.8809999999999999E-4</v>
      </c>
      <c r="E103" s="3">
        <f>VLOOKUP(A103,'[4]CY Summary'!$A:$F,6,FALSE)</f>
        <v>-30311.01</v>
      </c>
      <c r="F103" s="3">
        <v>-29789.887999999999</v>
      </c>
      <c r="G103" s="3"/>
      <c r="H103" s="4">
        <v>8167.8491999999997</v>
      </c>
      <c r="I103" s="4">
        <v>6529.6977999999999</v>
      </c>
      <c r="J103" s="4">
        <v>0</v>
      </c>
      <c r="K103" s="3">
        <v>251.23860000000423</v>
      </c>
      <c r="L103" s="3"/>
      <c r="M103" s="4">
        <v>0</v>
      </c>
      <c r="N103" s="4">
        <v>0</v>
      </c>
      <c r="O103" s="4">
        <v>0</v>
      </c>
      <c r="P103" s="3">
        <v>0</v>
      </c>
      <c r="Q103" s="3"/>
      <c r="R103" s="4">
        <v>15827.340199999999</v>
      </c>
      <c r="S103" s="5">
        <v>83.746200000001409</v>
      </c>
      <c r="T103" s="5">
        <v>15911.0864</v>
      </c>
    </row>
    <row r="104" spans="1:20">
      <c r="A104" s="22">
        <v>32300</v>
      </c>
      <c r="B104" s="23" t="s">
        <v>95</v>
      </c>
      <c r="C104" s="6">
        <v>5.4824000000000001E-3</v>
      </c>
      <c r="D104" s="6">
        <v>5.5947999999999996E-3</v>
      </c>
      <c r="E104" s="3">
        <f>VLOOKUP(A104,'[4]CY Summary'!$A:$F,6,FALSE)</f>
        <v>-347437.07999999996</v>
      </c>
      <c r="F104" s="3">
        <v>-335084.288</v>
      </c>
      <c r="G104" s="3"/>
      <c r="H104" s="4">
        <v>91874.059200000003</v>
      </c>
      <c r="I104" s="4">
        <v>73447.712800000008</v>
      </c>
      <c r="J104" s="4">
        <v>0</v>
      </c>
      <c r="K104" s="3">
        <v>0</v>
      </c>
      <c r="L104" s="3"/>
      <c r="M104" s="4">
        <v>0</v>
      </c>
      <c r="N104" s="4">
        <v>0</v>
      </c>
      <c r="O104" s="4">
        <v>0</v>
      </c>
      <c r="P104" s="3">
        <v>6041.9064000000071</v>
      </c>
      <c r="Q104" s="3"/>
      <c r="R104" s="4">
        <v>178029.97520000002</v>
      </c>
      <c r="S104" s="5">
        <v>-2013.9688000000024</v>
      </c>
      <c r="T104" s="5">
        <v>176016.00640000001</v>
      </c>
    </row>
    <row r="105" spans="1:20">
      <c r="A105" s="22">
        <v>32305</v>
      </c>
      <c r="B105" s="23" t="s">
        <v>353</v>
      </c>
      <c r="C105" s="6">
        <v>5.5900000000000004E-4</v>
      </c>
      <c r="D105" s="6">
        <v>5.6249999999999996E-4</v>
      </c>
      <c r="E105" s="3">
        <f>VLOOKUP(A105,'[4]CY Summary'!$A:$F,6,FALSE)</f>
        <v>-34931.25</v>
      </c>
      <c r="F105" s="3">
        <v>-34166.080000000002</v>
      </c>
      <c r="G105" s="3"/>
      <c r="H105" s="4">
        <v>9367.7219999999998</v>
      </c>
      <c r="I105" s="4">
        <v>7488.9230000000007</v>
      </c>
      <c r="J105" s="4">
        <v>0</v>
      </c>
      <c r="K105" s="3">
        <v>2764.9484999999986</v>
      </c>
      <c r="L105" s="3"/>
      <c r="M105" s="4">
        <v>0</v>
      </c>
      <c r="N105" s="4">
        <v>0</v>
      </c>
      <c r="O105" s="4">
        <v>0</v>
      </c>
      <c r="P105" s="3">
        <v>0</v>
      </c>
      <c r="Q105" s="3"/>
      <c r="R105" s="4">
        <v>18152.407000000003</v>
      </c>
      <c r="S105" s="5">
        <v>921.64949999999953</v>
      </c>
      <c r="T105" s="5">
        <v>19074.056500000002</v>
      </c>
    </row>
    <row r="106" spans="1:20">
      <c r="A106" s="22">
        <v>32400</v>
      </c>
      <c r="B106" s="23" t="s">
        <v>96</v>
      </c>
      <c r="C106" s="6">
        <v>1.9689999999999998E-3</v>
      </c>
      <c r="D106" s="6">
        <v>2.0022999999999998E-3</v>
      </c>
      <c r="E106" s="3">
        <f>VLOOKUP(A106,'[4]CY Summary'!$A:$F,6,FALSE)</f>
        <v>-124342.82999999999</v>
      </c>
      <c r="F106" s="3">
        <v>-120345.27999999998</v>
      </c>
      <c r="G106" s="3"/>
      <c r="H106" s="4">
        <v>32996.502</v>
      </c>
      <c r="I106" s="4">
        <v>26378.692999999999</v>
      </c>
      <c r="J106" s="4">
        <v>0</v>
      </c>
      <c r="K106" s="3">
        <v>4559.383499999989</v>
      </c>
      <c r="L106" s="3"/>
      <c r="M106" s="4">
        <v>0</v>
      </c>
      <c r="N106" s="4">
        <v>0</v>
      </c>
      <c r="O106" s="4">
        <v>0</v>
      </c>
      <c r="P106" s="3">
        <v>0</v>
      </c>
      <c r="Q106" s="3"/>
      <c r="R106" s="4">
        <v>63939.336999999992</v>
      </c>
      <c r="S106" s="5">
        <v>1519.7944999999963</v>
      </c>
      <c r="T106" s="5">
        <v>65459.131499999989</v>
      </c>
    </row>
    <row r="107" spans="1:20">
      <c r="A107" s="22">
        <v>32405</v>
      </c>
      <c r="B107" s="23" t="s">
        <v>97</v>
      </c>
      <c r="C107" s="6">
        <v>4.9830000000000002E-4</v>
      </c>
      <c r="D107" s="6">
        <v>4.8999999999999998E-4</v>
      </c>
      <c r="E107" s="3">
        <f>VLOOKUP(A107,'[4]CY Summary'!$A:$F,6,FALSE)</f>
        <v>-30429</v>
      </c>
      <c r="F107" s="3">
        <v>-30456.096000000001</v>
      </c>
      <c r="G107" s="3"/>
      <c r="H107" s="4">
        <v>8350.5114000000012</v>
      </c>
      <c r="I107" s="4">
        <v>6675.7251000000006</v>
      </c>
      <c r="J107" s="4">
        <v>0</v>
      </c>
      <c r="K107" s="3">
        <v>1996.1186999999954</v>
      </c>
      <c r="L107" s="3"/>
      <c r="M107" s="4">
        <v>0</v>
      </c>
      <c r="N107" s="4">
        <v>0</v>
      </c>
      <c r="O107" s="4">
        <v>0</v>
      </c>
      <c r="P107" s="3">
        <v>0</v>
      </c>
      <c r="Q107" s="3"/>
      <c r="R107" s="4">
        <v>16181.295900000001</v>
      </c>
      <c r="S107" s="5">
        <v>665.37289999999848</v>
      </c>
      <c r="T107" s="5">
        <v>16846.668799999999</v>
      </c>
    </row>
    <row r="108" spans="1:20">
      <c r="A108" s="22">
        <v>32410</v>
      </c>
      <c r="B108" s="23" t="s">
        <v>98</v>
      </c>
      <c r="C108" s="6">
        <v>7.3450000000000002E-4</v>
      </c>
      <c r="D108" s="6">
        <v>7.8669999999999999E-4</v>
      </c>
      <c r="E108" s="3">
        <f>VLOOKUP(A108,'[4]CY Summary'!$A:$F,6,FALSE)</f>
        <v>-48854.07</v>
      </c>
      <c r="F108" s="3">
        <v>-44892.639999999999</v>
      </c>
      <c r="G108" s="3"/>
      <c r="H108" s="4">
        <v>12308.751</v>
      </c>
      <c r="I108" s="4">
        <v>9840.0964999999997</v>
      </c>
      <c r="J108" s="4">
        <v>0</v>
      </c>
      <c r="K108" s="3">
        <v>5593.5930000000026</v>
      </c>
      <c r="L108" s="3"/>
      <c r="M108" s="4">
        <v>0</v>
      </c>
      <c r="N108" s="4">
        <v>0</v>
      </c>
      <c r="O108" s="4">
        <v>0</v>
      </c>
      <c r="P108" s="3">
        <v>0</v>
      </c>
      <c r="Q108" s="3"/>
      <c r="R108" s="4">
        <v>23851.4185</v>
      </c>
      <c r="S108" s="5">
        <v>1864.5310000000009</v>
      </c>
      <c r="T108" s="5">
        <v>25715.949500000002</v>
      </c>
    </row>
    <row r="109" spans="1:20">
      <c r="A109" s="22">
        <v>32420</v>
      </c>
      <c r="B109" s="23" t="s">
        <v>99</v>
      </c>
      <c r="C109" s="6">
        <v>0</v>
      </c>
      <c r="D109" s="6">
        <v>0</v>
      </c>
      <c r="E109" s="3">
        <f>VLOOKUP(A109,'[4]CY Summary'!$A:$F,6,FALSE)</f>
        <v>0</v>
      </c>
      <c r="F109" s="3">
        <v>0</v>
      </c>
      <c r="G109" s="3"/>
      <c r="H109" s="4">
        <v>0</v>
      </c>
      <c r="I109" s="4">
        <v>0</v>
      </c>
      <c r="J109" s="4">
        <v>0</v>
      </c>
      <c r="K109" s="3">
        <v>0</v>
      </c>
      <c r="L109" s="3"/>
      <c r="M109" s="4">
        <v>0</v>
      </c>
      <c r="N109" s="4">
        <v>0</v>
      </c>
      <c r="O109" s="4">
        <v>0</v>
      </c>
      <c r="P109" s="3">
        <v>0</v>
      </c>
      <c r="Q109" s="3"/>
      <c r="R109" s="4">
        <v>0</v>
      </c>
      <c r="S109" s="5">
        <v>0</v>
      </c>
      <c r="T109" s="5">
        <v>0</v>
      </c>
    </row>
    <row r="110" spans="1:20">
      <c r="A110" s="22">
        <v>32500</v>
      </c>
      <c r="B110" s="23" t="s">
        <v>354</v>
      </c>
      <c r="C110" s="6">
        <v>4.2446999999999997E-3</v>
      </c>
      <c r="D110" s="6">
        <v>4.5309E-3</v>
      </c>
      <c r="E110" s="3">
        <f>VLOOKUP(A110,'[4]CY Summary'!$A:$F,6,FALSE)</f>
        <v>-281368.89</v>
      </c>
      <c r="F110" s="3">
        <v>-259436.06399999998</v>
      </c>
      <c r="G110" s="3"/>
      <c r="H110" s="4">
        <v>71132.6826</v>
      </c>
      <c r="I110" s="4">
        <v>56866.245899999994</v>
      </c>
      <c r="J110" s="4">
        <v>0</v>
      </c>
      <c r="K110" s="3">
        <v>9728.853300000017</v>
      </c>
      <c r="L110" s="3"/>
      <c r="M110" s="4">
        <v>0</v>
      </c>
      <c r="N110" s="4">
        <v>0</v>
      </c>
      <c r="O110" s="4">
        <v>0</v>
      </c>
      <c r="P110" s="3">
        <v>0</v>
      </c>
      <c r="Q110" s="3"/>
      <c r="R110" s="4">
        <v>137838.14309999999</v>
      </c>
      <c r="S110" s="5">
        <v>3242.9511000000057</v>
      </c>
      <c r="T110" s="5">
        <v>141081.09419999999</v>
      </c>
    </row>
    <row r="111" spans="1:20">
      <c r="A111" s="22">
        <v>32505</v>
      </c>
      <c r="B111" s="23" t="s">
        <v>100</v>
      </c>
      <c r="C111" s="6">
        <v>6.581E-4</v>
      </c>
      <c r="D111" s="6">
        <v>6.3960000000000004E-4</v>
      </c>
      <c r="E111" s="3">
        <f>VLOOKUP(A111,'[4]CY Summary'!$A:$F,6,FALSE)</f>
        <v>-39719.160000000003</v>
      </c>
      <c r="F111" s="3">
        <v>-40223.072</v>
      </c>
      <c r="G111" s="3"/>
      <c r="H111" s="4">
        <v>11028.4398</v>
      </c>
      <c r="I111" s="4">
        <v>8816.5656999999992</v>
      </c>
      <c r="J111" s="4">
        <v>0</v>
      </c>
      <c r="K111" s="3">
        <v>349.88340000000608</v>
      </c>
      <c r="L111" s="3"/>
      <c r="M111" s="4">
        <v>0</v>
      </c>
      <c r="N111" s="4">
        <v>0</v>
      </c>
      <c r="O111" s="4">
        <v>0</v>
      </c>
      <c r="P111" s="3">
        <v>0</v>
      </c>
      <c r="Q111" s="3"/>
      <c r="R111" s="4">
        <v>21370.481299999999</v>
      </c>
      <c r="S111" s="5">
        <v>116.62780000000203</v>
      </c>
      <c r="T111" s="5">
        <v>21487.109100000001</v>
      </c>
    </row>
    <row r="112" spans="1:20">
      <c r="A112" s="22">
        <v>32600</v>
      </c>
      <c r="B112" s="23" t="s">
        <v>101</v>
      </c>
      <c r="C112" s="6">
        <v>1.5234899999999999E-2</v>
      </c>
      <c r="D112" s="6">
        <v>1.584E-2</v>
      </c>
      <c r="E112" s="3">
        <f>VLOOKUP(A112,'[4]CY Summary'!$A:$F,6,FALSE)</f>
        <v>-983664</v>
      </c>
      <c r="F112" s="3">
        <v>-931157.08799999999</v>
      </c>
      <c r="G112" s="3"/>
      <c r="H112" s="4">
        <v>255306.45419999998</v>
      </c>
      <c r="I112" s="4">
        <v>204101.9553</v>
      </c>
      <c r="J112" s="4">
        <v>0</v>
      </c>
      <c r="K112" s="3">
        <v>19879.248600000108</v>
      </c>
      <c r="L112" s="3"/>
      <c r="M112" s="4">
        <v>0</v>
      </c>
      <c r="N112" s="4">
        <v>0</v>
      </c>
      <c r="O112" s="4">
        <v>0</v>
      </c>
      <c r="P112" s="3">
        <v>0</v>
      </c>
      <c r="Q112" s="3"/>
      <c r="R112" s="4">
        <v>494722.90769999998</v>
      </c>
      <c r="S112" s="5">
        <v>6626.416200000036</v>
      </c>
      <c r="T112" s="5">
        <v>501349.32390000002</v>
      </c>
    </row>
    <row r="113" spans="1:20">
      <c r="A113" s="22">
        <v>32605</v>
      </c>
      <c r="B113" s="23" t="s">
        <v>102</v>
      </c>
      <c r="C113" s="6">
        <v>2.2406000000000001E-3</v>
      </c>
      <c r="D113" s="6">
        <v>2.2585000000000001E-3</v>
      </c>
      <c r="E113" s="3">
        <f>VLOOKUP(A113,'[4]CY Summary'!$A:$F,6,FALSE)</f>
        <v>-140252.85</v>
      </c>
      <c r="F113" s="3">
        <v>-136945.47200000001</v>
      </c>
      <c r="G113" s="3"/>
      <c r="H113" s="4">
        <v>37547.974800000004</v>
      </c>
      <c r="I113" s="4">
        <v>30017.318200000002</v>
      </c>
      <c r="J113" s="4">
        <v>0</v>
      </c>
      <c r="K113" s="3">
        <v>8803.9433999999965</v>
      </c>
      <c r="L113" s="3"/>
      <c r="M113" s="4">
        <v>0</v>
      </c>
      <c r="N113" s="4">
        <v>0</v>
      </c>
      <c r="O113" s="4">
        <v>0</v>
      </c>
      <c r="P113" s="3">
        <v>0</v>
      </c>
      <c r="Q113" s="3"/>
      <c r="R113" s="4">
        <v>72759.003800000006</v>
      </c>
      <c r="S113" s="5">
        <v>2934.6477999999988</v>
      </c>
      <c r="T113" s="5">
        <v>75693.651600000012</v>
      </c>
    </row>
    <row r="114" spans="1:20">
      <c r="A114" s="22">
        <v>32700</v>
      </c>
      <c r="B114" s="23" t="s">
        <v>103</v>
      </c>
      <c r="C114" s="6">
        <v>1.4205999999999999E-3</v>
      </c>
      <c r="D114" s="6">
        <v>1.3795999999999999E-3</v>
      </c>
      <c r="E114" s="3">
        <f>VLOOKUP(A114,'[4]CY Summary'!$A:$F,6,FALSE)</f>
        <v>-85673.159999999989</v>
      </c>
      <c r="F114" s="3">
        <v>-86827.072</v>
      </c>
      <c r="G114" s="3"/>
      <c r="H114" s="4">
        <v>23806.414799999999</v>
      </c>
      <c r="I114" s="4">
        <v>19031.778200000001</v>
      </c>
      <c r="J114" s="4">
        <v>0</v>
      </c>
      <c r="K114" s="3">
        <v>0</v>
      </c>
      <c r="L114" s="3"/>
      <c r="M114" s="4">
        <v>0</v>
      </c>
      <c r="N114" s="4">
        <v>0</v>
      </c>
      <c r="O114" s="4">
        <v>0</v>
      </c>
      <c r="P114" s="3">
        <v>2920.5591000000022</v>
      </c>
      <c r="Q114" s="3"/>
      <c r="R114" s="4">
        <v>46131.143799999998</v>
      </c>
      <c r="S114" s="5">
        <v>-973.51970000000074</v>
      </c>
      <c r="T114" s="5">
        <v>45157.624100000001</v>
      </c>
    </row>
    <row r="115" spans="1:20">
      <c r="A115" s="22">
        <v>32800</v>
      </c>
      <c r="B115" s="23" t="s">
        <v>104</v>
      </c>
      <c r="C115" s="6">
        <v>1.9001999999999999E-3</v>
      </c>
      <c r="D115" s="6">
        <v>1.8781E-3</v>
      </c>
      <c r="E115" s="3">
        <f>VLOOKUP(A115,'[4]CY Summary'!$A:$F,6,FALSE)</f>
        <v>-116630.01</v>
      </c>
      <c r="F115" s="3">
        <v>-116140.22399999999</v>
      </c>
      <c r="G115" s="3"/>
      <c r="H115" s="4">
        <v>31843.551599999999</v>
      </c>
      <c r="I115" s="4">
        <v>25456.9794</v>
      </c>
      <c r="J115" s="4">
        <v>0</v>
      </c>
      <c r="K115" s="3">
        <v>6287.8503000000055</v>
      </c>
      <c r="L115" s="3"/>
      <c r="M115" s="4">
        <v>0</v>
      </c>
      <c r="N115" s="4">
        <v>0</v>
      </c>
      <c r="O115" s="4">
        <v>0</v>
      </c>
      <c r="P115" s="3">
        <v>0</v>
      </c>
      <c r="Q115" s="3"/>
      <c r="R115" s="4">
        <v>61705.194599999995</v>
      </c>
      <c r="S115" s="5">
        <v>2095.9501000000018</v>
      </c>
      <c r="T115" s="5">
        <v>63801.144699999997</v>
      </c>
    </row>
    <row r="116" spans="1:20">
      <c r="A116" s="22">
        <v>32900</v>
      </c>
      <c r="B116" s="23" t="s">
        <v>105</v>
      </c>
      <c r="C116" s="6">
        <v>5.7412000000000001E-3</v>
      </c>
      <c r="D116" s="6">
        <v>5.8910999999999998E-3</v>
      </c>
      <c r="E116" s="3">
        <f>VLOOKUP(A116,'[4]CY Summary'!$A:$F,6,FALSE)</f>
        <v>-365837.31</v>
      </c>
      <c r="F116" s="3">
        <v>-350902.14400000003</v>
      </c>
      <c r="G116" s="3"/>
      <c r="H116" s="4">
        <v>96211.029600000009</v>
      </c>
      <c r="I116" s="4">
        <v>76914.856400000004</v>
      </c>
      <c r="J116" s="4">
        <v>0</v>
      </c>
      <c r="K116" s="3">
        <v>1787.176799999972</v>
      </c>
      <c r="L116" s="3"/>
      <c r="M116" s="4">
        <v>0</v>
      </c>
      <c r="N116" s="4">
        <v>0</v>
      </c>
      <c r="O116" s="4">
        <v>0</v>
      </c>
      <c r="P116" s="3">
        <v>0</v>
      </c>
      <c r="Q116" s="3"/>
      <c r="R116" s="4">
        <v>186433.98759999999</v>
      </c>
      <c r="S116" s="5">
        <v>595.72559999999066</v>
      </c>
      <c r="T116" s="5">
        <v>187029.7132</v>
      </c>
    </row>
    <row r="117" spans="1:20">
      <c r="A117" s="22">
        <v>32901</v>
      </c>
      <c r="B117" s="23" t="s">
        <v>355</v>
      </c>
      <c r="C117" s="6">
        <v>1.329E-4</v>
      </c>
      <c r="D117" s="6">
        <v>1.8709999999999999E-4</v>
      </c>
      <c r="E117" s="3">
        <f>VLOOKUP(A117,'[4]CY Summary'!$A:$F,6,FALSE)</f>
        <v>-11618.91</v>
      </c>
      <c r="F117" s="3">
        <v>-8122.848</v>
      </c>
      <c r="G117" s="3"/>
      <c r="H117" s="4">
        <v>2227.1381999999999</v>
      </c>
      <c r="I117" s="4">
        <v>1780.4613000000002</v>
      </c>
      <c r="J117" s="4">
        <v>0</v>
      </c>
      <c r="K117" s="3">
        <v>1964.1080999999995</v>
      </c>
      <c r="L117" s="3"/>
      <c r="M117" s="4">
        <v>0</v>
      </c>
      <c r="N117" s="4">
        <v>0</v>
      </c>
      <c r="O117" s="4">
        <v>0</v>
      </c>
      <c r="P117" s="3">
        <v>0</v>
      </c>
      <c r="Q117" s="3"/>
      <c r="R117" s="4">
        <v>4315.6617000000006</v>
      </c>
      <c r="S117" s="5">
        <v>654.70269999999982</v>
      </c>
      <c r="T117" s="5">
        <v>4970.3644000000004</v>
      </c>
    </row>
    <row r="118" spans="1:20">
      <c r="A118" s="22">
        <v>32905</v>
      </c>
      <c r="B118" s="23" t="s">
        <v>106</v>
      </c>
      <c r="C118" s="6">
        <v>8.4650000000000003E-4</v>
      </c>
      <c r="D118" s="6">
        <v>8.3339999999999998E-4</v>
      </c>
      <c r="E118" s="3">
        <f>VLOOKUP(A118,'[4]CY Summary'!$A:$F,6,FALSE)</f>
        <v>-51754.14</v>
      </c>
      <c r="F118" s="3">
        <v>-51738.080000000002</v>
      </c>
      <c r="G118" s="3"/>
      <c r="H118" s="4">
        <v>14185.647000000001</v>
      </c>
      <c r="I118" s="4">
        <v>11340.5605</v>
      </c>
      <c r="J118" s="4">
        <v>0</v>
      </c>
      <c r="K118" s="3">
        <v>1831.7085000000043</v>
      </c>
      <c r="L118" s="3"/>
      <c r="M118" s="4">
        <v>0</v>
      </c>
      <c r="N118" s="4">
        <v>0</v>
      </c>
      <c r="O118" s="4">
        <v>0</v>
      </c>
      <c r="P118" s="3">
        <v>0</v>
      </c>
      <c r="Q118" s="3"/>
      <c r="R118" s="4">
        <v>27488.394500000002</v>
      </c>
      <c r="S118" s="5">
        <v>610.56950000000143</v>
      </c>
      <c r="T118" s="5">
        <v>28098.964000000004</v>
      </c>
    </row>
    <row r="119" spans="1:20">
      <c r="A119" s="22">
        <v>32910</v>
      </c>
      <c r="B119" s="23" t="s">
        <v>107</v>
      </c>
      <c r="C119" s="6">
        <v>1.0832999999999999E-3</v>
      </c>
      <c r="D119" s="6">
        <v>1.088E-3</v>
      </c>
      <c r="E119" s="3">
        <f>VLOOKUP(A119,'[4]CY Summary'!$A:$F,6,FALSE)</f>
        <v>-67564.800000000003</v>
      </c>
      <c r="F119" s="3">
        <v>-66211.296000000002</v>
      </c>
      <c r="G119" s="3"/>
      <c r="H119" s="4">
        <v>18153.9414</v>
      </c>
      <c r="I119" s="4">
        <v>14512.970099999999</v>
      </c>
      <c r="J119" s="4">
        <v>0</v>
      </c>
      <c r="K119" s="3">
        <v>885.19620000000941</v>
      </c>
      <c r="L119" s="3"/>
      <c r="M119" s="4">
        <v>0</v>
      </c>
      <c r="N119" s="4">
        <v>0</v>
      </c>
      <c r="O119" s="4">
        <v>0</v>
      </c>
      <c r="P119" s="3">
        <v>0</v>
      </c>
      <c r="Q119" s="3"/>
      <c r="R119" s="4">
        <v>35178.000899999999</v>
      </c>
      <c r="S119" s="5">
        <v>295.06540000000314</v>
      </c>
      <c r="T119" s="5">
        <v>35473.066300000006</v>
      </c>
    </row>
    <row r="120" spans="1:20">
      <c r="A120" s="22">
        <v>32920</v>
      </c>
      <c r="B120" s="23" t="s">
        <v>108</v>
      </c>
      <c r="C120" s="6">
        <v>9.0410000000000002E-4</v>
      </c>
      <c r="D120" s="6">
        <v>9.0510000000000005E-4</v>
      </c>
      <c r="E120" s="3">
        <f>VLOOKUP(A120,'[4]CY Summary'!$A:$F,6,FALSE)</f>
        <v>-56206.710000000006</v>
      </c>
      <c r="F120" s="3">
        <v>-55258.592000000004</v>
      </c>
      <c r="G120" s="3"/>
      <c r="H120" s="4">
        <v>15150.907800000001</v>
      </c>
      <c r="I120" s="4">
        <v>12112.227699999999</v>
      </c>
      <c r="J120" s="4">
        <v>0</v>
      </c>
      <c r="K120" s="3">
        <v>0</v>
      </c>
      <c r="L120" s="3"/>
      <c r="M120" s="4">
        <v>0</v>
      </c>
      <c r="N120" s="4">
        <v>0</v>
      </c>
      <c r="O120" s="4">
        <v>0</v>
      </c>
      <c r="P120" s="3">
        <v>1644.3725999999897</v>
      </c>
      <c r="Q120" s="3"/>
      <c r="R120" s="4">
        <v>29358.8393</v>
      </c>
      <c r="S120" s="5">
        <v>-548.12419999999656</v>
      </c>
      <c r="T120" s="5">
        <v>28810.715100000001</v>
      </c>
    </row>
    <row r="121" spans="1:20">
      <c r="A121" s="22">
        <v>33000</v>
      </c>
      <c r="B121" s="23" t="s">
        <v>109</v>
      </c>
      <c r="C121" s="6">
        <v>2.1795E-3</v>
      </c>
      <c r="D121" s="6">
        <v>2.2732999999999998E-3</v>
      </c>
      <c r="E121" s="3">
        <f>VLOOKUP(A121,'[4]CY Summary'!$A:$F,6,FALSE)</f>
        <v>-141171.93</v>
      </c>
      <c r="F121" s="3">
        <v>-133211.04</v>
      </c>
      <c r="G121" s="3"/>
      <c r="H121" s="4">
        <v>36524.061000000002</v>
      </c>
      <c r="I121" s="4">
        <v>29198.761500000001</v>
      </c>
      <c r="J121" s="4">
        <v>0</v>
      </c>
      <c r="K121" s="3">
        <v>0</v>
      </c>
      <c r="L121" s="3"/>
      <c r="M121" s="4">
        <v>0</v>
      </c>
      <c r="N121" s="4">
        <v>0</v>
      </c>
      <c r="O121" s="4">
        <v>0</v>
      </c>
      <c r="P121" s="3">
        <v>739.96950000000288</v>
      </c>
      <c r="Q121" s="3"/>
      <c r="R121" s="4">
        <v>70774.9035</v>
      </c>
      <c r="S121" s="5">
        <v>-246.65650000000096</v>
      </c>
      <c r="T121" s="5">
        <v>70528.247000000003</v>
      </c>
    </row>
    <row r="122" spans="1:20">
      <c r="A122" s="22">
        <v>33001</v>
      </c>
      <c r="B122" s="23" t="s">
        <v>110</v>
      </c>
      <c r="C122" s="6">
        <v>7.5599999999999994E-5</v>
      </c>
      <c r="D122" s="6">
        <v>6.6299999999999999E-5</v>
      </c>
      <c r="E122" s="3">
        <f>VLOOKUP(A122,'[4]CY Summary'!$A:$F,6,FALSE)</f>
        <v>-4117.2299999999996</v>
      </c>
      <c r="F122" s="3">
        <v>-4620.6719999999996</v>
      </c>
      <c r="G122" s="3"/>
      <c r="H122" s="4">
        <v>1266.9047999999998</v>
      </c>
      <c r="I122" s="4">
        <v>1012.8131999999999</v>
      </c>
      <c r="J122" s="4">
        <v>0</v>
      </c>
      <c r="K122" s="3">
        <v>0</v>
      </c>
      <c r="L122" s="3"/>
      <c r="M122" s="4">
        <v>0</v>
      </c>
      <c r="N122" s="4">
        <v>0</v>
      </c>
      <c r="O122" s="4">
        <v>0</v>
      </c>
      <c r="P122" s="3">
        <v>1073.6390999999999</v>
      </c>
      <c r="Q122" s="3"/>
      <c r="R122" s="4">
        <v>2454.9587999999999</v>
      </c>
      <c r="S122" s="5">
        <v>-357.87969999999996</v>
      </c>
      <c r="T122" s="5">
        <v>2097.0790999999999</v>
      </c>
    </row>
    <row r="123" spans="1:20">
      <c r="A123" s="22">
        <v>33027</v>
      </c>
      <c r="B123" s="23" t="s">
        <v>111</v>
      </c>
      <c r="C123" s="6">
        <v>2.5589999999999999E-4</v>
      </c>
      <c r="D123" s="6">
        <v>2.1880000000000001E-4</v>
      </c>
      <c r="E123" s="3">
        <f>VLOOKUP(A123,'[4]CY Summary'!$A:$F,6,FALSE)</f>
        <v>-13587.48</v>
      </c>
      <c r="F123" s="3">
        <v>-15640.607999999998</v>
      </c>
      <c r="G123" s="3"/>
      <c r="H123" s="4">
        <v>4288.3721999999998</v>
      </c>
      <c r="I123" s="4">
        <v>3428.2922999999996</v>
      </c>
      <c r="J123" s="4">
        <v>0</v>
      </c>
      <c r="K123" s="3">
        <v>0</v>
      </c>
      <c r="L123" s="3"/>
      <c r="M123" s="4">
        <v>0</v>
      </c>
      <c r="N123" s="4">
        <v>0</v>
      </c>
      <c r="O123" s="4">
        <v>0</v>
      </c>
      <c r="P123" s="3">
        <v>4360.2548999999981</v>
      </c>
      <c r="Q123" s="3"/>
      <c r="R123" s="4">
        <v>8309.8406999999988</v>
      </c>
      <c r="S123" s="5">
        <v>-1453.4182999999994</v>
      </c>
      <c r="T123" s="5">
        <v>6856.4223999999995</v>
      </c>
    </row>
    <row r="124" spans="1:20">
      <c r="A124" s="22">
        <v>33100</v>
      </c>
      <c r="B124" s="23" t="s">
        <v>112</v>
      </c>
      <c r="C124" s="6">
        <v>3.1421999999999999E-3</v>
      </c>
      <c r="D124" s="6">
        <v>3.2885000000000002E-3</v>
      </c>
      <c r="E124" s="3">
        <f>VLOOKUP(A124,'[4]CY Summary'!$A:$F,6,FALSE)</f>
        <v>-204215.85</v>
      </c>
      <c r="F124" s="3">
        <v>-192051.264</v>
      </c>
      <c r="G124" s="3"/>
      <c r="H124" s="4">
        <v>52656.9876</v>
      </c>
      <c r="I124" s="4">
        <v>42096.053399999997</v>
      </c>
      <c r="J124" s="4">
        <v>0</v>
      </c>
      <c r="K124" s="3">
        <v>4492.6908000000039</v>
      </c>
      <c r="L124" s="3"/>
      <c r="M124" s="4">
        <v>0</v>
      </c>
      <c r="N124" s="4">
        <v>0</v>
      </c>
      <c r="O124" s="4">
        <v>0</v>
      </c>
      <c r="P124" s="3">
        <v>0</v>
      </c>
      <c r="Q124" s="3"/>
      <c r="R124" s="4">
        <v>102036.6606</v>
      </c>
      <c r="S124" s="5">
        <v>1497.5636000000013</v>
      </c>
      <c r="T124" s="5">
        <v>103534.2242</v>
      </c>
    </row>
    <row r="125" spans="1:20">
      <c r="A125" s="22">
        <v>33105</v>
      </c>
      <c r="B125" s="23" t="s">
        <v>113</v>
      </c>
      <c r="C125" s="6">
        <v>3.4890000000000002E-4</v>
      </c>
      <c r="D125" s="6">
        <v>3.4590000000000001E-4</v>
      </c>
      <c r="E125" s="3">
        <f>VLOOKUP(A125,'[4]CY Summary'!$A:$F,6,FALSE)</f>
        <v>-21480.39</v>
      </c>
      <c r="F125" s="3">
        <v>-21324.768</v>
      </c>
      <c r="G125" s="3"/>
      <c r="H125" s="4">
        <v>5846.8662000000004</v>
      </c>
      <c r="I125" s="4">
        <v>4674.2133000000003</v>
      </c>
      <c r="J125" s="4">
        <v>0</v>
      </c>
      <c r="K125" s="3">
        <v>863.1470999999965</v>
      </c>
      <c r="L125" s="3"/>
      <c r="M125" s="4">
        <v>0</v>
      </c>
      <c r="N125" s="4">
        <v>0</v>
      </c>
      <c r="O125" s="4">
        <v>0</v>
      </c>
      <c r="P125" s="3">
        <v>0</v>
      </c>
      <c r="Q125" s="3"/>
      <c r="R125" s="4">
        <v>11329.8297</v>
      </c>
      <c r="S125" s="5">
        <v>287.71569999999883</v>
      </c>
      <c r="T125" s="5">
        <v>11617.545399999999</v>
      </c>
    </row>
    <row r="126" spans="1:20">
      <c r="A126" s="22">
        <v>33200</v>
      </c>
      <c r="B126" s="23" t="s">
        <v>114</v>
      </c>
      <c r="C126" s="6">
        <v>1.38841E-2</v>
      </c>
      <c r="D126" s="6">
        <v>1.42872E-2</v>
      </c>
      <c r="E126" s="3">
        <f>VLOOKUP(A126,'[4]CY Summary'!$A:$F,6,FALSE)</f>
        <v>-887235.12</v>
      </c>
      <c r="F126" s="3">
        <v>-848596.19200000004</v>
      </c>
      <c r="G126" s="3"/>
      <c r="H126" s="4">
        <v>232669.74780000001</v>
      </c>
      <c r="I126" s="4">
        <v>186005.28769999999</v>
      </c>
      <c r="J126" s="4">
        <v>0</v>
      </c>
      <c r="K126" s="3">
        <v>0</v>
      </c>
      <c r="L126" s="3"/>
      <c r="M126" s="4">
        <v>0</v>
      </c>
      <c r="N126" s="4">
        <v>0</v>
      </c>
      <c r="O126" s="4">
        <v>0</v>
      </c>
      <c r="P126" s="3">
        <v>27548.532599999977</v>
      </c>
      <c r="Q126" s="3"/>
      <c r="R126" s="4">
        <v>450858.37929999997</v>
      </c>
      <c r="S126" s="5">
        <v>-9182.8441999999923</v>
      </c>
      <c r="T126" s="5">
        <v>441675.53509999998</v>
      </c>
    </row>
    <row r="127" spans="1:20">
      <c r="A127" s="22">
        <v>33202</v>
      </c>
      <c r="B127" s="23" t="s">
        <v>115</v>
      </c>
      <c r="C127" s="6">
        <v>2.05E-4</v>
      </c>
      <c r="D127" s="6">
        <v>1.6670000000000001E-4</v>
      </c>
      <c r="E127" s="3">
        <f>VLOOKUP(A127,'[4]CY Summary'!$A:$F,6,FALSE)</f>
        <v>-10352.070000000002</v>
      </c>
      <c r="F127" s="3">
        <v>-12529.6</v>
      </c>
      <c r="G127" s="3"/>
      <c r="H127" s="4">
        <v>3435.39</v>
      </c>
      <c r="I127" s="4">
        <v>2746.3849999999998</v>
      </c>
      <c r="J127" s="4">
        <v>0</v>
      </c>
      <c r="K127" s="3">
        <v>0</v>
      </c>
      <c r="L127" s="3"/>
      <c r="M127" s="4">
        <v>0</v>
      </c>
      <c r="N127" s="4">
        <v>0</v>
      </c>
      <c r="O127" s="4">
        <v>0</v>
      </c>
      <c r="P127" s="3">
        <v>3516.3449999999993</v>
      </c>
      <c r="Q127" s="3"/>
      <c r="R127" s="4">
        <v>6656.9650000000001</v>
      </c>
      <c r="S127" s="5">
        <v>-1172.1149999999998</v>
      </c>
      <c r="T127" s="5">
        <v>5484.85</v>
      </c>
    </row>
    <row r="128" spans="1:20">
      <c r="A128" s="22">
        <v>33203</v>
      </c>
      <c r="B128" s="23" t="s">
        <v>116</v>
      </c>
      <c r="C128" s="6">
        <v>1.283E-4</v>
      </c>
      <c r="D128" s="6">
        <v>1.2510000000000001E-4</v>
      </c>
      <c r="E128" s="3">
        <f>VLOOKUP(A128,'[4]CY Summary'!$A:$F,6,FALSE)</f>
        <v>-7768.71</v>
      </c>
      <c r="F128" s="3">
        <v>-7841.6959999999999</v>
      </c>
      <c r="G128" s="3"/>
      <c r="H128" s="4">
        <v>2150.0513999999998</v>
      </c>
      <c r="I128" s="4">
        <v>1718.8351</v>
      </c>
      <c r="J128" s="4">
        <v>0</v>
      </c>
      <c r="K128" s="3">
        <v>0</v>
      </c>
      <c r="L128" s="3"/>
      <c r="M128" s="4">
        <v>0</v>
      </c>
      <c r="N128" s="4">
        <v>0</v>
      </c>
      <c r="O128" s="4">
        <v>0</v>
      </c>
      <c r="P128" s="3">
        <v>1568.5113000000006</v>
      </c>
      <c r="Q128" s="3"/>
      <c r="R128" s="4">
        <v>4166.2858999999999</v>
      </c>
      <c r="S128" s="5">
        <v>-522.83710000000019</v>
      </c>
      <c r="T128" s="5">
        <v>3643.4487999999997</v>
      </c>
    </row>
    <row r="129" spans="1:20">
      <c r="A129" s="22">
        <v>33204</v>
      </c>
      <c r="B129" s="23" t="s">
        <v>117</v>
      </c>
      <c r="C129" s="6">
        <v>4.215E-4</v>
      </c>
      <c r="D129" s="6">
        <v>4.1169999999999998E-4</v>
      </c>
      <c r="E129" s="3">
        <f>VLOOKUP(A129,'[4]CY Summary'!$A:$F,6,FALSE)</f>
        <v>-25566.57</v>
      </c>
      <c r="F129" s="3">
        <v>-25762.080000000002</v>
      </c>
      <c r="G129" s="3"/>
      <c r="H129" s="4">
        <v>7063.4970000000003</v>
      </c>
      <c r="I129" s="4">
        <v>5646.8355000000001</v>
      </c>
      <c r="J129" s="4">
        <v>0</v>
      </c>
      <c r="K129" s="3">
        <v>0</v>
      </c>
      <c r="L129" s="3"/>
      <c r="M129" s="4">
        <v>0</v>
      </c>
      <c r="N129" s="4">
        <v>0</v>
      </c>
      <c r="O129" s="4">
        <v>0</v>
      </c>
      <c r="P129" s="3">
        <v>4625.0040000000017</v>
      </c>
      <c r="Q129" s="3"/>
      <c r="R129" s="4">
        <v>13687.369500000001</v>
      </c>
      <c r="S129" s="5">
        <v>-1541.6680000000006</v>
      </c>
      <c r="T129" s="5">
        <v>12145.701499999999</v>
      </c>
    </row>
    <row r="130" spans="1:20">
      <c r="A130" s="22">
        <v>33205</v>
      </c>
      <c r="B130" s="23" t="s">
        <v>118</v>
      </c>
      <c r="C130" s="6">
        <v>1.1609999999999999E-3</v>
      </c>
      <c r="D130" s="6">
        <v>1.1393E-3</v>
      </c>
      <c r="E130" s="3">
        <f>VLOOKUP(A130,'[4]CY Summary'!$A:$F,6,FALSE)</f>
        <v>-70750.53</v>
      </c>
      <c r="F130" s="3">
        <v>-70960.319999999992</v>
      </c>
      <c r="G130" s="3"/>
      <c r="H130" s="4">
        <v>19456.038</v>
      </c>
      <c r="I130" s="4">
        <v>15553.916999999999</v>
      </c>
      <c r="J130" s="4">
        <v>0</v>
      </c>
      <c r="K130" s="3">
        <v>713.64900000000489</v>
      </c>
      <c r="L130" s="3"/>
      <c r="M130" s="4">
        <v>0</v>
      </c>
      <c r="N130" s="4">
        <v>0</v>
      </c>
      <c r="O130" s="4">
        <v>0</v>
      </c>
      <c r="P130" s="3">
        <v>0</v>
      </c>
      <c r="Q130" s="3"/>
      <c r="R130" s="4">
        <v>37701.152999999998</v>
      </c>
      <c r="S130" s="5">
        <v>237.88300000000163</v>
      </c>
      <c r="T130" s="5">
        <v>37939.036</v>
      </c>
    </row>
    <row r="131" spans="1:20">
      <c r="A131" s="22">
        <v>33206</v>
      </c>
      <c r="B131" s="23" t="s">
        <v>119</v>
      </c>
      <c r="C131" s="6">
        <v>9.8999999999999994E-5</v>
      </c>
      <c r="D131" s="6">
        <v>9.2200000000000005E-5</v>
      </c>
      <c r="E131" s="3">
        <f>VLOOKUP(A131,'[4]CY Summary'!$A:$F,6,FALSE)</f>
        <v>-5725.62</v>
      </c>
      <c r="F131" s="3">
        <v>-6050.8799999999992</v>
      </c>
      <c r="G131" s="3"/>
      <c r="H131" s="4">
        <v>1659.0419999999999</v>
      </c>
      <c r="I131" s="4">
        <v>1326.3029999999999</v>
      </c>
      <c r="J131" s="4">
        <v>0</v>
      </c>
      <c r="K131" s="3">
        <v>0</v>
      </c>
      <c r="L131" s="3"/>
      <c r="M131" s="4">
        <v>0</v>
      </c>
      <c r="N131" s="4">
        <v>0</v>
      </c>
      <c r="O131" s="4">
        <v>0</v>
      </c>
      <c r="P131" s="3">
        <v>450.60150000000044</v>
      </c>
      <c r="Q131" s="3"/>
      <c r="R131" s="4">
        <v>3214.8269999999998</v>
      </c>
      <c r="S131" s="5">
        <v>-150.20050000000015</v>
      </c>
      <c r="T131" s="5">
        <v>3064.6264999999994</v>
      </c>
    </row>
    <row r="132" spans="1:20">
      <c r="A132" s="22">
        <v>33207</v>
      </c>
      <c r="B132" s="23" t="s">
        <v>319</v>
      </c>
      <c r="C132" s="6">
        <v>2.8380000000000001E-4</v>
      </c>
      <c r="D132" s="6">
        <v>2.1259999999999999E-4</v>
      </c>
      <c r="E132" s="3">
        <f>VLOOKUP(A132,'[4]CY Summary'!$A:$F,6,FALSE)</f>
        <v>-13202.46</v>
      </c>
      <c r="F132" s="3">
        <v>-17345.856</v>
      </c>
      <c r="G132" s="3"/>
      <c r="H132" s="4">
        <v>4755.9204</v>
      </c>
      <c r="I132" s="4">
        <v>3802.0686000000001</v>
      </c>
      <c r="J132" s="4">
        <v>0</v>
      </c>
      <c r="K132" s="3">
        <v>0</v>
      </c>
      <c r="L132" s="3"/>
      <c r="M132" s="4">
        <v>0</v>
      </c>
      <c r="N132" s="4">
        <v>0</v>
      </c>
      <c r="O132" s="4">
        <v>0</v>
      </c>
      <c r="P132" s="3">
        <v>7562.9117999999999</v>
      </c>
      <c r="Q132" s="3"/>
      <c r="R132" s="4">
        <v>9215.8374000000003</v>
      </c>
      <c r="S132" s="5">
        <v>-2520.9706000000001</v>
      </c>
      <c r="T132" s="5">
        <v>6694.8667999999998</v>
      </c>
    </row>
    <row r="133" spans="1:20">
      <c r="A133" s="22">
        <v>33208</v>
      </c>
      <c r="B133" s="23" t="s">
        <v>320</v>
      </c>
      <c r="C133" s="6">
        <v>0</v>
      </c>
      <c r="D133" s="6">
        <v>3.6199999999999999E-5</v>
      </c>
      <c r="E133" s="3">
        <f>VLOOKUP(A133,'[4]CY Summary'!$A:$F,6,FALSE)</f>
        <v>-2248.02</v>
      </c>
      <c r="F133" s="3">
        <v>0</v>
      </c>
      <c r="G133" s="3"/>
      <c r="H133" s="4">
        <v>0</v>
      </c>
      <c r="I133" s="4">
        <v>0</v>
      </c>
      <c r="J133" s="4">
        <v>0</v>
      </c>
      <c r="K133" s="3">
        <v>2006.8724999999999</v>
      </c>
      <c r="L133" s="3"/>
      <c r="M133" s="4">
        <v>0</v>
      </c>
      <c r="N133" s="4">
        <v>0</v>
      </c>
      <c r="O133" s="4">
        <v>0</v>
      </c>
      <c r="P133" s="3">
        <v>0</v>
      </c>
      <c r="Q133" s="3"/>
      <c r="R133" s="4">
        <v>0</v>
      </c>
      <c r="S133" s="5">
        <v>668.95749999999998</v>
      </c>
      <c r="T133" s="5">
        <v>668.95749999999998</v>
      </c>
    </row>
    <row r="134" spans="1:20">
      <c r="A134" s="22">
        <v>33209</v>
      </c>
      <c r="B134" s="23" t="s">
        <v>321</v>
      </c>
      <c r="C134" s="6">
        <v>6.9300000000000004E-5</v>
      </c>
      <c r="D134" s="6">
        <v>6.0699999999999998E-5</v>
      </c>
      <c r="E134" s="3">
        <f>VLOOKUP(A134,'[4]CY Summary'!$A:$F,6,FALSE)</f>
        <v>-3769.47</v>
      </c>
      <c r="F134" s="3">
        <v>-4235.616</v>
      </c>
      <c r="G134" s="3"/>
      <c r="H134" s="4">
        <v>1161.3294000000001</v>
      </c>
      <c r="I134" s="4">
        <v>928.41210000000001</v>
      </c>
      <c r="J134" s="4">
        <v>0</v>
      </c>
      <c r="K134" s="3">
        <v>0</v>
      </c>
      <c r="L134" s="3"/>
      <c r="M134" s="4">
        <v>0</v>
      </c>
      <c r="N134" s="4">
        <v>0</v>
      </c>
      <c r="O134" s="4">
        <v>0</v>
      </c>
      <c r="P134" s="3">
        <v>822.01980000000083</v>
      </c>
      <c r="Q134" s="3"/>
      <c r="R134" s="4">
        <v>2250.3789000000002</v>
      </c>
      <c r="S134" s="5">
        <v>-274.00660000000028</v>
      </c>
      <c r="T134" s="5">
        <v>1976.3723</v>
      </c>
    </row>
    <row r="135" spans="1:20">
      <c r="A135" s="22">
        <v>33300</v>
      </c>
      <c r="B135" s="23" t="s">
        <v>120</v>
      </c>
      <c r="C135" s="6">
        <v>2.0338000000000001E-3</v>
      </c>
      <c r="D135" s="6">
        <v>2.0419000000000001E-3</v>
      </c>
      <c r="E135" s="3">
        <f>VLOOKUP(A135,'[4]CY Summary'!$A:$F,6,FALSE)</f>
        <v>-126801.99</v>
      </c>
      <c r="F135" s="3">
        <v>-124305.856</v>
      </c>
      <c r="G135" s="3"/>
      <c r="H135" s="4">
        <v>34082.420400000003</v>
      </c>
      <c r="I135" s="4">
        <v>27246.818600000002</v>
      </c>
      <c r="J135" s="4">
        <v>0</v>
      </c>
      <c r="K135" s="3">
        <v>0</v>
      </c>
      <c r="L135" s="3"/>
      <c r="M135" s="4">
        <v>0</v>
      </c>
      <c r="N135" s="4">
        <v>0</v>
      </c>
      <c r="O135" s="4">
        <v>0</v>
      </c>
      <c r="P135" s="3">
        <v>764.79180000000997</v>
      </c>
      <c r="Q135" s="3"/>
      <c r="R135" s="4">
        <v>66043.587400000004</v>
      </c>
      <c r="S135" s="5">
        <v>-254.93060000000332</v>
      </c>
      <c r="T135" s="5">
        <v>65788.656799999997</v>
      </c>
    </row>
    <row r="136" spans="1:20">
      <c r="A136" s="22">
        <v>33305</v>
      </c>
      <c r="B136" s="23" t="s">
        <v>121</v>
      </c>
      <c r="C136" s="6">
        <v>4.8710000000000002E-4</v>
      </c>
      <c r="D136" s="6">
        <v>5.2660000000000001E-4</v>
      </c>
      <c r="E136" s="3">
        <f>VLOOKUP(A136,'[4]CY Summary'!$A:$F,6,FALSE)</f>
        <v>-32701.86</v>
      </c>
      <c r="F136" s="3">
        <v>-29771.552</v>
      </c>
      <c r="G136" s="3"/>
      <c r="H136" s="4">
        <v>8162.8218000000006</v>
      </c>
      <c r="I136" s="4">
        <v>6525.6787000000004</v>
      </c>
      <c r="J136" s="4">
        <v>0</v>
      </c>
      <c r="K136" s="3">
        <v>6636.7868999999982</v>
      </c>
      <c r="L136" s="3"/>
      <c r="M136" s="4">
        <v>0</v>
      </c>
      <c r="N136" s="4">
        <v>0</v>
      </c>
      <c r="O136" s="4">
        <v>0</v>
      </c>
      <c r="P136" s="3">
        <v>0</v>
      </c>
      <c r="Q136" s="3"/>
      <c r="R136" s="4">
        <v>15817.598300000001</v>
      </c>
      <c r="S136" s="5">
        <v>2212.2622999999994</v>
      </c>
      <c r="T136" s="5">
        <v>18029.8606</v>
      </c>
    </row>
    <row r="137" spans="1:20">
      <c r="A137" s="22">
        <v>33400</v>
      </c>
      <c r="B137" s="23" t="s">
        <v>122</v>
      </c>
      <c r="C137" s="6">
        <v>1.80564E-2</v>
      </c>
      <c r="D137" s="6">
        <v>1.8232499999999999E-2</v>
      </c>
      <c r="E137" s="3">
        <f>VLOOKUP(A137,'[4]CY Summary'!$A:$F,6,FALSE)</f>
        <v>-1132238.25</v>
      </c>
      <c r="F137" s="3">
        <v>-1103607.1680000001</v>
      </c>
      <c r="G137" s="3"/>
      <c r="H137" s="4">
        <v>302589.15120000002</v>
      </c>
      <c r="I137" s="4">
        <v>241901.59080000001</v>
      </c>
      <c r="J137" s="4">
        <v>0</v>
      </c>
      <c r="K137" s="3">
        <v>4509.5795999999391</v>
      </c>
      <c r="L137" s="3"/>
      <c r="M137" s="4">
        <v>0</v>
      </c>
      <c r="N137" s="4">
        <v>0</v>
      </c>
      <c r="O137" s="4">
        <v>0</v>
      </c>
      <c r="P137" s="3">
        <v>0</v>
      </c>
      <c r="Q137" s="3"/>
      <c r="R137" s="4">
        <v>586345.47719999996</v>
      </c>
      <c r="S137" s="5">
        <v>1503.1931999999797</v>
      </c>
      <c r="T137" s="5">
        <v>587848.67039999994</v>
      </c>
    </row>
    <row r="138" spans="1:20">
      <c r="A138" s="22">
        <v>33402</v>
      </c>
      <c r="B138" s="23" t="s">
        <v>123</v>
      </c>
      <c r="C138" s="6">
        <v>1.4579999999999999E-4</v>
      </c>
      <c r="D138" s="6">
        <v>1.428E-4</v>
      </c>
      <c r="E138" s="3">
        <f>VLOOKUP(A138,'[4]CY Summary'!$A:$F,6,FALSE)</f>
        <v>-8867.8799999999992</v>
      </c>
      <c r="F138" s="3">
        <v>-8911.2960000000003</v>
      </c>
      <c r="G138" s="3"/>
      <c r="H138" s="4">
        <v>2443.3163999999997</v>
      </c>
      <c r="I138" s="4">
        <v>1953.2826</v>
      </c>
      <c r="J138" s="4">
        <v>0</v>
      </c>
      <c r="K138" s="3">
        <v>0</v>
      </c>
      <c r="L138" s="3"/>
      <c r="M138" s="4">
        <v>0</v>
      </c>
      <c r="N138" s="4">
        <v>0</v>
      </c>
      <c r="O138" s="4">
        <v>0</v>
      </c>
      <c r="P138" s="3">
        <v>925.90379999999959</v>
      </c>
      <c r="Q138" s="3"/>
      <c r="R138" s="4">
        <v>4734.5634</v>
      </c>
      <c r="S138" s="5">
        <v>-308.63459999999986</v>
      </c>
      <c r="T138" s="5">
        <v>4425.9287999999997</v>
      </c>
    </row>
    <row r="139" spans="1:20">
      <c r="A139" s="22">
        <v>33405</v>
      </c>
      <c r="B139" s="23" t="s">
        <v>124</v>
      </c>
      <c r="C139" s="6">
        <v>1.7166E-3</v>
      </c>
      <c r="D139" s="6">
        <v>1.794E-3</v>
      </c>
      <c r="E139" s="3">
        <f>VLOOKUP(A139,'[4]CY Summary'!$A:$F,6,FALSE)</f>
        <v>-111407.4</v>
      </c>
      <c r="F139" s="3">
        <v>-104918.592</v>
      </c>
      <c r="G139" s="3"/>
      <c r="H139" s="4">
        <v>28766.782800000001</v>
      </c>
      <c r="I139" s="4">
        <v>22997.290199999999</v>
      </c>
      <c r="J139" s="4">
        <v>0</v>
      </c>
      <c r="K139" s="3">
        <v>10867.727399999996</v>
      </c>
      <c r="L139" s="3"/>
      <c r="M139" s="4">
        <v>0</v>
      </c>
      <c r="N139" s="4">
        <v>0</v>
      </c>
      <c r="O139" s="4">
        <v>0</v>
      </c>
      <c r="P139" s="3">
        <v>0</v>
      </c>
      <c r="Q139" s="3"/>
      <c r="R139" s="4">
        <v>55743.1518</v>
      </c>
      <c r="S139" s="5">
        <v>3622.5757999999987</v>
      </c>
      <c r="T139" s="5">
        <v>59365.727599999998</v>
      </c>
    </row>
    <row r="140" spans="1:20">
      <c r="A140" s="22">
        <v>33500</v>
      </c>
      <c r="B140" s="23" t="s">
        <v>125</v>
      </c>
      <c r="C140" s="6">
        <v>2.8739E-3</v>
      </c>
      <c r="D140" s="6">
        <v>3.0427000000000002E-3</v>
      </c>
      <c r="E140" s="3">
        <f>VLOOKUP(A140,'[4]CY Summary'!$A:$F,6,FALSE)</f>
        <v>-188951.67</v>
      </c>
      <c r="F140" s="3">
        <v>-175652.76800000001</v>
      </c>
      <c r="G140" s="3"/>
      <c r="H140" s="4">
        <v>48160.816200000001</v>
      </c>
      <c r="I140" s="4">
        <v>38501.638299999999</v>
      </c>
      <c r="J140" s="4">
        <v>0</v>
      </c>
      <c r="K140" s="3">
        <v>0</v>
      </c>
      <c r="L140" s="3"/>
      <c r="M140" s="4">
        <v>0</v>
      </c>
      <c r="N140" s="4">
        <v>0</v>
      </c>
      <c r="O140" s="4">
        <v>0</v>
      </c>
      <c r="P140" s="3">
        <v>1227.3803999999946</v>
      </c>
      <c r="Q140" s="3"/>
      <c r="R140" s="4">
        <v>93324.154699999999</v>
      </c>
      <c r="S140" s="5">
        <v>-409.12679999999818</v>
      </c>
      <c r="T140" s="5">
        <v>92915.027900000001</v>
      </c>
    </row>
    <row r="141" spans="1:20">
      <c r="A141" s="22">
        <v>33501</v>
      </c>
      <c r="B141" s="23" t="s">
        <v>126</v>
      </c>
      <c r="C141" s="6">
        <v>6.7899999999999997E-5</v>
      </c>
      <c r="D141" s="6">
        <v>6.3100000000000002E-5</v>
      </c>
      <c r="E141" s="3">
        <f>VLOOKUP(A141,'[4]CY Summary'!$A:$F,6,FALSE)</f>
        <v>-3918.51</v>
      </c>
      <c r="F141" s="3">
        <v>-4150.0479999999998</v>
      </c>
      <c r="G141" s="3"/>
      <c r="H141" s="4">
        <v>1137.8681999999999</v>
      </c>
      <c r="I141" s="4">
        <v>909.65629999999999</v>
      </c>
      <c r="J141" s="4">
        <v>0</v>
      </c>
      <c r="K141" s="3">
        <v>0</v>
      </c>
      <c r="L141" s="3"/>
      <c r="M141" s="4">
        <v>0</v>
      </c>
      <c r="N141" s="4">
        <v>0</v>
      </c>
      <c r="O141" s="4">
        <v>0</v>
      </c>
      <c r="P141" s="3">
        <v>616.95689999999956</v>
      </c>
      <c r="Q141" s="3"/>
      <c r="R141" s="4">
        <v>2204.9166999999998</v>
      </c>
      <c r="S141" s="5">
        <v>-205.65229999999985</v>
      </c>
      <c r="T141" s="5">
        <v>1999.2644</v>
      </c>
    </row>
    <row r="142" spans="1:20">
      <c r="A142" s="22">
        <v>33600</v>
      </c>
      <c r="B142" s="23" t="s">
        <v>127</v>
      </c>
      <c r="C142" s="6">
        <v>9.7339999999999996E-3</v>
      </c>
      <c r="D142" s="6">
        <v>9.7438999999999998E-3</v>
      </c>
      <c r="E142" s="3">
        <f>VLOOKUP(A142,'[4]CY Summary'!$A:$F,6,FALSE)</f>
        <v>-605096.18999999994</v>
      </c>
      <c r="F142" s="3">
        <v>-594942.07999999996</v>
      </c>
      <c r="G142" s="3"/>
      <c r="H142" s="4">
        <v>163122.372</v>
      </c>
      <c r="I142" s="4">
        <v>130406.398</v>
      </c>
      <c r="J142" s="4">
        <v>0</v>
      </c>
      <c r="K142" s="3">
        <v>0</v>
      </c>
      <c r="L142" s="3"/>
      <c r="M142" s="4">
        <v>0</v>
      </c>
      <c r="N142" s="4">
        <v>0</v>
      </c>
      <c r="O142" s="4">
        <v>0</v>
      </c>
      <c r="P142" s="3">
        <v>21800.589000000124</v>
      </c>
      <c r="Q142" s="3"/>
      <c r="R142" s="4">
        <v>316092.18199999997</v>
      </c>
      <c r="S142" s="5">
        <v>-7266.8630000000412</v>
      </c>
      <c r="T142" s="5">
        <v>308825.3189999999</v>
      </c>
    </row>
    <row r="143" spans="1:20">
      <c r="A143" s="22">
        <v>33605</v>
      </c>
      <c r="B143" s="23" t="s">
        <v>128</v>
      </c>
      <c r="C143" s="6">
        <v>1.2463999999999999E-3</v>
      </c>
      <c r="D143" s="6">
        <v>1.3012E-3</v>
      </c>
      <c r="E143" s="3">
        <f>VLOOKUP(A143,'[4]CY Summary'!$A:$F,6,FALSE)</f>
        <v>-80804.52</v>
      </c>
      <c r="F143" s="3">
        <v>-76179.967999999993</v>
      </c>
      <c r="G143" s="3"/>
      <c r="H143" s="4">
        <v>20887.171200000001</v>
      </c>
      <c r="I143" s="4">
        <v>16698.020799999998</v>
      </c>
      <c r="J143" s="4">
        <v>0</v>
      </c>
      <c r="K143" s="3">
        <v>10656.17460000002</v>
      </c>
      <c r="L143" s="3"/>
      <c r="M143" s="4">
        <v>0</v>
      </c>
      <c r="N143" s="4">
        <v>0</v>
      </c>
      <c r="O143" s="4">
        <v>0</v>
      </c>
      <c r="P143" s="3">
        <v>0</v>
      </c>
      <c r="Q143" s="3"/>
      <c r="R143" s="4">
        <v>40474.347199999997</v>
      </c>
      <c r="S143" s="5">
        <v>3552.0582000000068</v>
      </c>
      <c r="T143" s="5">
        <v>44026.405400000003</v>
      </c>
    </row>
    <row r="144" spans="1:20">
      <c r="A144" s="22">
        <v>33700</v>
      </c>
      <c r="B144" s="23" t="s">
        <v>129</v>
      </c>
      <c r="C144" s="6">
        <v>6.6239999999999995E-4</v>
      </c>
      <c r="D144" s="6">
        <v>6.9439999999999997E-4</v>
      </c>
      <c r="E144" s="3">
        <f>VLOOKUP(A144,'[4]CY Summary'!$A:$F,6,FALSE)</f>
        <v>-43122.239999999998</v>
      </c>
      <c r="F144" s="3">
        <v>-40485.887999999999</v>
      </c>
      <c r="G144" s="3"/>
      <c r="H144" s="4">
        <v>11100.499199999998</v>
      </c>
      <c r="I144" s="4">
        <v>8874.1727999999985</v>
      </c>
      <c r="J144" s="4">
        <v>0</v>
      </c>
      <c r="K144" s="3">
        <v>1758.4986000000044</v>
      </c>
      <c r="L144" s="3"/>
      <c r="M144" s="4">
        <v>0</v>
      </c>
      <c r="N144" s="4">
        <v>0</v>
      </c>
      <c r="O144" s="4">
        <v>0</v>
      </c>
      <c r="P144" s="3">
        <v>0</v>
      </c>
      <c r="Q144" s="3"/>
      <c r="R144" s="4">
        <v>21510.115199999997</v>
      </c>
      <c r="S144" s="5">
        <v>586.16620000000148</v>
      </c>
      <c r="T144" s="5">
        <v>22096.2814</v>
      </c>
    </row>
    <row r="145" spans="1:20">
      <c r="A145" s="22">
        <v>33800</v>
      </c>
      <c r="B145" s="23" t="s">
        <v>130</v>
      </c>
      <c r="C145" s="6">
        <v>5.1219999999999998E-4</v>
      </c>
      <c r="D145" s="6">
        <v>5.1650000000000003E-4</v>
      </c>
      <c r="E145" s="3">
        <f>VLOOKUP(A145,'[4]CY Summary'!$A:$F,6,FALSE)</f>
        <v>-32074.65</v>
      </c>
      <c r="F145" s="3">
        <v>-31305.664000000001</v>
      </c>
      <c r="G145" s="3"/>
      <c r="H145" s="4">
        <v>8583.4475999999995</v>
      </c>
      <c r="I145" s="4">
        <v>6861.9434000000001</v>
      </c>
      <c r="J145" s="4">
        <v>0</v>
      </c>
      <c r="K145" s="3">
        <v>0</v>
      </c>
      <c r="L145" s="3"/>
      <c r="M145" s="4">
        <v>0</v>
      </c>
      <c r="N145" s="4">
        <v>0</v>
      </c>
      <c r="O145" s="4">
        <v>0</v>
      </c>
      <c r="P145" s="3">
        <v>128.98919999999725</v>
      </c>
      <c r="Q145" s="3"/>
      <c r="R145" s="4">
        <v>16632.670599999998</v>
      </c>
      <c r="S145" s="5">
        <v>-42.996399999999085</v>
      </c>
      <c r="T145" s="5">
        <v>16589.674199999998</v>
      </c>
    </row>
    <row r="146" spans="1:20">
      <c r="A146" s="22">
        <v>33900</v>
      </c>
      <c r="B146" s="23" t="s">
        <v>131</v>
      </c>
      <c r="C146" s="6">
        <v>2.5641000000000001E-3</v>
      </c>
      <c r="D146" s="6">
        <v>2.7112999999999998E-3</v>
      </c>
      <c r="E146" s="3">
        <f>VLOOKUP(A146,'[4]CY Summary'!$A:$F,6,FALSE)</f>
        <v>-168371.72999999998</v>
      </c>
      <c r="F146" s="3">
        <v>-156717.79200000002</v>
      </c>
      <c r="G146" s="3"/>
      <c r="H146" s="4">
        <v>42969.1878</v>
      </c>
      <c r="I146" s="4">
        <v>34351.2477</v>
      </c>
      <c r="J146" s="4">
        <v>0</v>
      </c>
      <c r="K146" s="3">
        <v>8795.9573999999629</v>
      </c>
      <c r="L146" s="3"/>
      <c r="M146" s="4">
        <v>0</v>
      </c>
      <c r="N146" s="4">
        <v>0</v>
      </c>
      <c r="O146" s="4">
        <v>0</v>
      </c>
      <c r="P146" s="3">
        <v>0</v>
      </c>
      <c r="Q146" s="3"/>
      <c r="R146" s="4">
        <v>83264.0193</v>
      </c>
      <c r="S146" s="5">
        <v>2931.9857999999876</v>
      </c>
      <c r="T146" s="5">
        <v>86196.00509999998</v>
      </c>
    </row>
    <row r="147" spans="1:20">
      <c r="A147" s="22">
        <v>34000</v>
      </c>
      <c r="B147" s="23" t="s">
        <v>132</v>
      </c>
      <c r="C147" s="6">
        <v>1.1677E-3</v>
      </c>
      <c r="D147" s="6">
        <v>1.1693000000000001E-3</v>
      </c>
      <c r="E147" s="3">
        <f>VLOOKUP(A147,'[4]CY Summary'!$A:$F,6,FALSE)</f>
        <v>-72613.53</v>
      </c>
      <c r="F147" s="3">
        <v>-71369.824000000008</v>
      </c>
      <c r="G147" s="3"/>
      <c r="H147" s="4">
        <v>19568.316600000002</v>
      </c>
      <c r="I147" s="4">
        <v>15643.6769</v>
      </c>
      <c r="J147" s="4">
        <v>0</v>
      </c>
      <c r="K147" s="3">
        <v>0</v>
      </c>
      <c r="L147" s="3"/>
      <c r="M147" s="4">
        <v>0</v>
      </c>
      <c r="N147" s="4">
        <v>0</v>
      </c>
      <c r="O147" s="4">
        <v>0</v>
      </c>
      <c r="P147" s="3">
        <v>3176.4146999999975</v>
      </c>
      <c r="Q147" s="3"/>
      <c r="R147" s="4">
        <v>37918.722099999999</v>
      </c>
      <c r="S147" s="5">
        <v>-1058.8048999999992</v>
      </c>
      <c r="T147" s="5">
        <v>36859.917199999996</v>
      </c>
    </row>
    <row r="148" spans="1:20">
      <c r="A148" s="24">
        <v>34100</v>
      </c>
      <c r="B148" s="23" t="s">
        <v>133</v>
      </c>
      <c r="C148" s="6">
        <v>2.61458E-2</v>
      </c>
      <c r="D148" s="6">
        <v>2.67586E-2</v>
      </c>
      <c r="E148" s="3">
        <f>VLOOKUP(A148,'[4]CY Summary'!$A:$F,6,FALSE)</f>
        <v>-1661709.06</v>
      </c>
      <c r="F148" s="3">
        <v>-1598031.2960000001</v>
      </c>
      <c r="G148" s="3"/>
      <c r="H148" s="4">
        <v>438151.31640000001</v>
      </c>
      <c r="I148" s="4">
        <v>350275.28259999998</v>
      </c>
      <c r="J148" s="4">
        <v>0</v>
      </c>
      <c r="K148" s="3">
        <v>0</v>
      </c>
      <c r="L148" s="3"/>
      <c r="M148" s="4">
        <v>0</v>
      </c>
      <c r="N148" s="4">
        <v>0</v>
      </c>
      <c r="O148" s="4">
        <v>0</v>
      </c>
      <c r="P148" s="3">
        <v>45358.386300000013</v>
      </c>
      <c r="Q148" s="3"/>
      <c r="R148" s="4">
        <v>849032.56339999998</v>
      </c>
      <c r="S148" s="5">
        <v>-15119.462100000004</v>
      </c>
      <c r="T148" s="5">
        <v>833913.10129999998</v>
      </c>
    </row>
    <row r="149" spans="1:20">
      <c r="A149" s="24">
        <v>34105</v>
      </c>
      <c r="B149" s="23" t="s">
        <v>134</v>
      </c>
      <c r="C149" s="6">
        <v>2.2208000000000002E-3</v>
      </c>
      <c r="D149" s="6">
        <v>2.2068000000000001E-3</v>
      </c>
      <c r="E149" s="3">
        <f>VLOOKUP(A149,'[4]CY Summary'!$A:$F,6,FALSE)</f>
        <v>-137042.28</v>
      </c>
      <c r="F149" s="3">
        <v>-135735.296</v>
      </c>
      <c r="G149" s="3"/>
      <c r="H149" s="4">
        <v>37216.166400000002</v>
      </c>
      <c r="I149" s="4">
        <v>29752.057600000004</v>
      </c>
      <c r="J149" s="4">
        <v>0</v>
      </c>
      <c r="K149" s="3">
        <v>7004.2286999999924</v>
      </c>
      <c r="L149" s="3"/>
      <c r="M149" s="4">
        <v>0</v>
      </c>
      <c r="N149" s="4">
        <v>0</v>
      </c>
      <c r="O149" s="4">
        <v>0</v>
      </c>
      <c r="P149" s="3">
        <v>0</v>
      </c>
      <c r="Q149" s="3"/>
      <c r="R149" s="4">
        <v>72116.038400000005</v>
      </c>
      <c r="S149" s="5">
        <v>2334.7428999999975</v>
      </c>
      <c r="T149" s="5">
        <v>74450.781300000002</v>
      </c>
    </row>
    <row r="150" spans="1:20">
      <c r="A150" s="24">
        <v>34200</v>
      </c>
      <c r="B150" s="23" t="s">
        <v>135</v>
      </c>
      <c r="C150" s="6">
        <v>8.3549999999999998E-4</v>
      </c>
      <c r="D150" s="6">
        <v>9.7099999999999997E-4</v>
      </c>
      <c r="E150" s="3">
        <f>VLOOKUP(A150,'[4]CY Summary'!$A:$F,6,FALSE)</f>
        <v>-60299.1</v>
      </c>
      <c r="F150" s="3">
        <v>-51065.760000000002</v>
      </c>
      <c r="G150" s="3"/>
      <c r="H150" s="4">
        <v>14001.308999999999</v>
      </c>
      <c r="I150" s="4">
        <v>11193.193499999999</v>
      </c>
      <c r="J150" s="4">
        <v>0</v>
      </c>
      <c r="K150" s="3">
        <v>10048.887000000002</v>
      </c>
      <c r="L150" s="3"/>
      <c r="M150" s="4">
        <v>0</v>
      </c>
      <c r="N150" s="4">
        <v>0</v>
      </c>
      <c r="O150" s="4">
        <v>0</v>
      </c>
      <c r="P150" s="3">
        <v>0</v>
      </c>
      <c r="Q150" s="3"/>
      <c r="R150" s="4">
        <v>27131.191500000001</v>
      </c>
      <c r="S150" s="5">
        <v>3349.6290000000008</v>
      </c>
      <c r="T150" s="5">
        <v>30480.820500000002</v>
      </c>
    </row>
    <row r="151" spans="1:20">
      <c r="A151" s="22">
        <v>34205</v>
      </c>
      <c r="B151" s="23" t="s">
        <v>136</v>
      </c>
      <c r="C151" s="6">
        <v>4.0170000000000001E-4</v>
      </c>
      <c r="D151" s="6">
        <v>3.9360000000000003E-4</v>
      </c>
      <c r="E151" s="3">
        <f>VLOOKUP(A151,'[4]CY Summary'!$A:$F,6,FALSE)</f>
        <v>-24442.560000000001</v>
      </c>
      <c r="F151" s="3">
        <v>-24551.903999999999</v>
      </c>
      <c r="G151" s="3"/>
      <c r="H151" s="4">
        <v>6731.6886000000004</v>
      </c>
      <c r="I151" s="4">
        <v>5381.5749000000005</v>
      </c>
      <c r="J151" s="4">
        <v>0</v>
      </c>
      <c r="K151" s="3">
        <v>1847.9088000000011</v>
      </c>
      <c r="L151" s="3"/>
      <c r="M151" s="4">
        <v>0</v>
      </c>
      <c r="N151" s="4">
        <v>0</v>
      </c>
      <c r="O151" s="4">
        <v>0</v>
      </c>
      <c r="P151" s="3">
        <v>0</v>
      </c>
      <c r="Q151" s="3"/>
      <c r="R151" s="4">
        <v>13044.4041</v>
      </c>
      <c r="S151" s="5">
        <v>615.96960000000036</v>
      </c>
      <c r="T151" s="5">
        <v>13660.3737</v>
      </c>
    </row>
    <row r="152" spans="1:20">
      <c r="A152" s="22">
        <v>34220</v>
      </c>
      <c r="B152" s="23" t="s">
        <v>137</v>
      </c>
      <c r="C152" s="6">
        <v>9.4919999999999998E-4</v>
      </c>
      <c r="D152" s="6">
        <v>9.3530000000000002E-4</v>
      </c>
      <c r="E152" s="3">
        <f>VLOOKUP(A152,'[4]CY Summary'!$A:$F,6,FALSE)</f>
        <v>-58082.130000000005</v>
      </c>
      <c r="F152" s="3">
        <v>-58015.103999999999</v>
      </c>
      <c r="G152" s="3"/>
      <c r="H152" s="4">
        <v>15906.693600000001</v>
      </c>
      <c r="I152" s="4">
        <v>12716.4324</v>
      </c>
      <c r="J152" s="4">
        <v>0</v>
      </c>
      <c r="K152" s="3">
        <v>1633.6638000000039</v>
      </c>
      <c r="L152" s="3"/>
      <c r="M152" s="4">
        <v>0</v>
      </c>
      <c r="N152" s="4">
        <v>0</v>
      </c>
      <c r="O152" s="4">
        <v>0</v>
      </c>
      <c r="P152" s="3">
        <v>0</v>
      </c>
      <c r="Q152" s="3"/>
      <c r="R152" s="4">
        <v>30823.371599999999</v>
      </c>
      <c r="S152" s="5">
        <v>544.5546000000013</v>
      </c>
      <c r="T152" s="5">
        <v>31367.926200000002</v>
      </c>
    </row>
    <row r="153" spans="1:20">
      <c r="A153" s="22">
        <v>34230</v>
      </c>
      <c r="B153" s="23" t="s">
        <v>138</v>
      </c>
      <c r="C153" s="6">
        <v>3.8259999999999998E-4</v>
      </c>
      <c r="D153" s="6">
        <v>4.3590000000000002E-4</v>
      </c>
      <c r="E153" s="3">
        <f>VLOOKUP(A153,'[4]CY Summary'!$A:$F,6,FALSE)</f>
        <v>-27069.390000000003</v>
      </c>
      <c r="F153" s="3">
        <v>-23384.511999999999</v>
      </c>
      <c r="G153" s="3"/>
      <c r="H153" s="4">
        <v>6411.6107999999995</v>
      </c>
      <c r="I153" s="4">
        <v>5125.6921999999995</v>
      </c>
      <c r="J153" s="4">
        <v>0</v>
      </c>
      <c r="K153" s="3">
        <v>2800.8189000000011</v>
      </c>
      <c r="L153" s="3"/>
      <c r="M153" s="4">
        <v>0</v>
      </c>
      <c r="N153" s="4">
        <v>0</v>
      </c>
      <c r="O153" s="4">
        <v>0</v>
      </c>
      <c r="P153" s="3">
        <v>0</v>
      </c>
      <c r="Q153" s="3"/>
      <c r="R153" s="4">
        <v>12424.1698</v>
      </c>
      <c r="S153" s="5">
        <v>933.60630000000037</v>
      </c>
      <c r="T153" s="5">
        <v>13357.776099999999</v>
      </c>
    </row>
    <row r="154" spans="1:20">
      <c r="A154" s="22">
        <v>34300</v>
      </c>
      <c r="B154" s="23" t="s">
        <v>139</v>
      </c>
      <c r="C154" s="6">
        <v>6.3657000000000002E-3</v>
      </c>
      <c r="D154" s="6">
        <v>6.3845999999999998E-3</v>
      </c>
      <c r="E154" s="3">
        <f>VLOOKUP(A154,'[4]CY Summary'!$A:$F,6,FALSE)</f>
        <v>-396483.66</v>
      </c>
      <c r="F154" s="3">
        <v>-389071.58400000003</v>
      </c>
      <c r="G154" s="3"/>
      <c r="H154" s="4">
        <v>106676.40060000001</v>
      </c>
      <c r="I154" s="4">
        <v>85281.282900000006</v>
      </c>
      <c r="J154" s="4">
        <v>0</v>
      </c>
      <c r="K154" s="3">
        <v>0</v>
      </c>
      <c r="L154" s="3"/>
      <c r="M154" s="4">
        <v>0</v>
      </c>
      <c r="N154" s="4">
        <v>0</v>
      </c>
      <c r="O154" s="4">
        <v>0</v>
      </c>
      <c r="P154" s="3">
        <v>20484.302700000015</v>
      </c>
      <c r="Q154" s="3"/>
      <c r="R154" s="4">
        <v>206713.37609999999</v>
      </c>
      <c r="S154" s="5">
        <v>-6828.1009000000049</v>
      </c>
      <c r="T154" s="5">
        <v>199885.27519999997</v>
      </c>
    </row>
    <row r="155" spans="1:20">
      <c r="A155" s="22">
        <v>34400</v>
      </c>
      <c r="B155" s="23" t="s">
        <v>140</v>
      </c>
      <c r="C155" s="6">
        <v>2.4949E-3</v>
      </c>
      <c r="D155" s="6">
        <v>2.6771999999999998E-3</v>
      </c>
      <c r="E155" s="3">
        <f>VLOOKUP(A155,'[4]CY Summary'!$A:$F,6,FALSE)</f>
        <v>-166254.12</v>
      </c>
      <c r="F155" s="3">
        <v>-152488.288</v>
      </c>
      <c r="G155" s="3"/>
      <c r="H155" s="4">
        <v>41809.534200000002</v>
      </c>
      <c r="I155" s="4">
        <v>33424.175300000003</v>
      </c>
      <c r="J155" s="4">
        <v>0</v>
      </c>
      <c r="K155" s="3">
        <v>3609.2285999999876</v>
      </c>
      <c r="L155" s="3"/>
      <c r="M155" s="4">
        <v>0</v>
      </c>
      <c r="N155" s="4">
        <v>0</v>
      </c>
      <c r="O155" s="4">
        <v>0</v>
      </c>
      <c r="P155" s="3">
        <v>0</v>
      </c>
      <c r="Q155" s="3"/>
      <c r="R155" s="4">
        <v>81016.887700000007</v>
      </c>
      <c r="S155" s="5">
        <v>1203.0761999999959</v>
      </c>
      <c r="T155" s="5">
        <v>82219.963900000002</v>
      </c>
    </row>
    <row r="156" spans="1:20">
      <c r="A156" s="22">
        <v>34405</v>
      </c>
      <c r="B156" s="23" t="s">
        <v>141</v>
      </c>
      <c r="C156" s="6">
        <v>4.9669999999999998E-4</v>
      </c>
      <c r="D156" s="6">
        <v>5.3189999999999997E-4</v>
      </c>
      <c r="E156" s="3">
        <f>VLOOKUP(A156,'[4]CY Summary'!$A:$F,6,FALSE)</f>
        <v>-33030.99</v>
      </c>
      <c r="F156" s="3">
        <v>-30358.304</v>
      </c>
      <c r="G156" s="3"/>
      <c r="H156" s="4">
        <v>8323.6985999999997</v>
      </c>
      <c r="I156" s="4">
        <v>6654.2898999999998</v>
      </c>
      <c r="J156" s="4">
        <v>0</v>
      </c>
      <c r="K156" s="3">
        <v>2126.1363000000019</v>
      </c>
      <c r="L156" s="3"/>
      <c r="M156" s="4">
        <v>0</v>
      </c>
      <c r="N156" s="4">
        <v>0</v>
      </c>
      <c r="O156" s="4">
        <v>0</v>
      </c>
      <c r="P156" s="3">
        <v>0</v>
      </c>
      <c r="Q156" s="3"/>
      <c r="R156" s="4">
        <v>16129.339099999999</v>
      </c>
      <c r="S156" s="5">
        <v>708.71210000000065</v>
      </c>
      <c r="T156" s="5">
        <v>16838.051200000002</v>
      </c>
    </row>
    <row r="157" spans="1:20">
      <c r="A157" s="22">
        <v>34500</v>
      </c>
      <c r="B157" s="23" t="s">
        <v>142</v>
      </c>
      <c r="C157" s="6">
        <v>4.4920000000000003E-3</v>
      </c>
      <c r="D157" s="6">
        <v>4.5821000000000004E-3</v>
      </c>
      <c r="E157" s="3">
        <f>VLOOKUP(A157,'[4]CY Summary'!$A:$F,6,FALSE)</f>
        <v>-284548.41000000003</v>
      </c>
      <c r="F157" s="3">
        <v>-274551.04000000004</v>
      </c>
      <c r="G157" s="3"/>
      <c r="H157" s="4">
        <v>75276.936000000002</v>
      </c>
      <c r="I157" s="4">
        <v>60179.324000000008</v>
      </c>
      <c r="J157" s="4">
        <v>0</v>
      </c>
      <c r="K157" s="3">
        <v>0</v>
      </c>
      <c r="L157" s="3"/>
      <c r="M157" s="4">
        <v>0</v>
      </c>
      <c r="N157" s="4">
        <v>0</v>
      </c>
      <c r="O157" s="4">
        <v>0</v>
      </c>
      <c r="P157" s="3">
        <v>3450.7094999999536</v>
      </c>
      <c r="Q157" s="3"/>
      <c r="R157" s="4">
        <v>145868.71600000001</v>
      </c>
      <c r="S157" s="5">
        <v>-1150.2364999999845</v>
      </c>
      <c r="T157" s="5">
        <v>144718.47950000002</v>
      </c>
    </row>
    <row r="158" spans="1:20">
      <c r="A158" s="22">
        <v>34501</v>
      </c>
      <c r="B158" s="23" t="s">
        <v>143</v>
      </c>
      <c r="C158" s="6">
        <v>5.5300000000000002E-5</v>
      </c>
      <c r="D158" s="6">
        <v>5.5899999999999997E-5</v>
      </c>
      <c r="E158" s="3">
        <f>VLOOKUP(A158,'[4]CY Summary'!$A:$F,6,FALSE)</f>
        <v>-3471.39</v>
      </c>
      <c r="F158" s="3">
        <v>-3379.9360000000001</v>
      </c>
      <c r="G158" s="3"/>
      <c r="H158" s="4">
        <v>926.7174</v>
      </c>
      <c r="I158" s="4">
        <v>740.85410000000002</v>
      </c>
      <c r="J158" s="4">
        <v>0</v>
      </c>
      <c r="K158" s="3">
        <v>0</v>
      </c>
      <c r="L158" s="3"/>
      <c r="M158" s="4">
        <v>0</v>
      </c>
      <c r="N158" s="4">
        <v>0</v>
      </c>
      <c r="O158" s="4">
        <v>0</v>
      </c>
      <c r="P158" s="3">
        <v>232.30830000000105</v>
      </c>
      <c r="Q158" s="3"/>
      <c r="R158" s="4">
        <v>1795.7569000000001</v>
      </c>
      <c r="S158" s="5">
        <v>-77.436100000000351</v>
      </c>
      <c r="T158" s="5">
        <v>1718.3207999999997</v>
      </c>
    </row>
    <row r="159" spans="1:20">
      <c r="A159" s="22">
        <v>34505</v>
      </c>
      <c r="B159" s="23" t="s">
        <v>144</v>
      </c>
      <c r="C159" s="6">
        <v>5.7729999999999999E-4</v>
      </c>
      <c r="D159" s="6">
        <v>5.5340000000000001E-4</v>
      </c>
      <c r="E159" s="3">
        <f>VLOOKUP(A159,'[4]CY Summary'!$A:$F,6,FALSE)</f>
        <v>-34366.14</v>
      </c>
      <c r="F159" s="3">
        <v>-35284.576000000001</v>
      </c>
      <c r="G159" s="3"/>
      <c r="H159" s="4">
        <v>9674.393399999999</v>
      </c>
      <c r="I159" s="4">
        <v>7734.0880999999999</v>
      </c>
      <c r="J159" s="4">
        <v>0</v>
      </c>
      <c r="K159" s="3">
        <v>1715.1072000000004</v>
      </c>
      <c r="L159" s="3"/>
      <c r="M159" s="4">
        <v>0</v>
      </c>
      <c r="N159" s="4">
        <v>0</v>
      </c>
      <c r="O159" s="4">
        <v>0</v>
      </c>
      <c r="P159" s="3">
        <v>0</v>
      </c>
      <c r="Q159" s="3"/>
      <c r="R159" s="4">
        <v>18746.662899999999</v>
      </c>
      <c r="S159" s="5">
        <v>571.70240000000013</v>
      </c>
      <c r="T159" s="5">
        <v>19318.365299999998</v>
      </c>
    </row>
    <row r="160" spans="1:20">
      <c r="A160" s="22">
        <v>34600</v>
      </c>
      <c r="B160" s="23" t="s">
        <v>145</v>
      </c>
      <c r="C160" s="6">
        <v>1.0660999999999999E-3</v>
      </c>
      <c r="D160" s="6">
        <v>1.0751999999999999E-3</v>
      </c>
      <c r="E160" s="3">
        <f>VLOOKUP(A160,'[4]CY Summary'!$A:$F,6,FALSE)</f>
        <v>-66769.919999999998</v>
      </c>
      <c r="F160" s="3">
        <v>-65160.031999999999</v>
      </c>
      <c r="G160" s="3"/>
      <c r="H160" s="4">
        <v>17865.703799999999</v>
      </c>
      <c r="I160" s="4">
        <v>14282.5417</v>
      </c>
      <c r="J160" s="4">
        <v>0</v>
      </c>
      <c r="K160" s="3">
        <v>2052.9654000000046</v>
      </c>
      <c r="L160" s="3"/>
      <c r="M160" s="4">
        <v>0</v>
      </c>
      <c r="N160" s="4">
        <v>0</v>
      </c>
      <c r="O160" s="4">
        <v>0</v>
      </c>
      <c r="P160" s="3">
        <v>0</v>
      </c>
      <c r="Q160" s="3"/>
      <c r="R160" s="4">
        <v>34619.465299999996</v>
      </c>
      <c r="S160" s="5">
        <v>684.32180000000153</v>
      </c>
      <c r="T160" s="5">
        <v>35303.787100000001</v>
      </c>
    </row>
    <row r="161" spans="1:20">
      <c r="A161" s="22">
        <v>34605</v>
      </c>
      <c r="B161" s="23" t="s">
        <v>146</v>
      </c>
      <c r="C161" s="6">
        <v>2.1880000000000001E-4</v>
      </c>
      <c r="D161" s="6">
        <v>2.4110000000000001E-4</v>
      </c>
      <c r="E161" s="3">
        <f>VLOOKUP(A161,'[4]CY Summary'!$A:$F,6,FALSE)</f>
        <v>-14972.31</v>
      </c>
      <c r="F161" s="3">
        <v>-13373.056</v>
      </c>
      <c r="G161" s="3"/>
      <c r="H161" s="4">
        <v>3666.6504</v>
      </c>
      <c r="I161" s="4">
        <v>2931.2636000000002</v>
      </c>
      <c r="J161" s="4">
        <v>0</v>
      </c>
      <c r="K161" s="3">
        <v>1844.9156999999973</v>
      </c>
      <c r="L161" s="3"/>
      <c r="M161" s="4">
        <v>0</v>
      </c>
      <c r="N161" s="4">
        <v>0</v>
      </c>
      <c r="O161" s="4">
        <v>0</v>
      </c>
      <c r="P161" s="3">
        <v>0</v>
      </c>
      <c r="Q161" s="3"/>
      <c r="R161" s="4">
        <v>7105.0924000000005</v>
      </c>
      <c r="S161" s="5">
        <v>614.9718999999991</v>
      </c>
      <c r="T161" s="5">
        <v>7720.0643</v>
      </c>
    </row>
    <row r="162" spans="1:20">
      <c r="A162" s="22">
        <v>34700</v>
      </c>
      <c r="B162" s="23" t="s">
        <v>147</v>
      </c>
      <c r="C162" s="6">
        <v>2.9867000000000001E-3</v>
      </c>
      <c r="D162" s="6">
        <v>3.0238000000000001E-3</v>
      </c>
      <c r="E162" s="3">
        <f>VLOOKUP(A162,'[4]CY Summary'!$A:$F,6,FALSE)</f>
        <v>-187777.98</v>
      </c>
      <c r="F162" s="3">
        <v>-182547.10400000002</v>
      </c>
      <c r="G162" s="3"/>
      <c r="H162" s="4">
        <v>50051.118600000002</v>
      </c>
      <c r="I162" s="4">
        <v>40012.819900000002</v>
      </c>
      <c r="J162" s="4">
        <v>0</v>
      </c>
      <c r="K162" s="3">
        <v>0</v>
      </c>
      <c r="L162" s="3"/>
      <c r="M162" s="4">
        <v>0</v>
      </c>
      <c r="N162" s="4">
        <v>0</v>
      </c>
      <c r="O162" s="4">
        <v>0</v>
      </c>
      <c r="P162" s="3">
        <v>15164.318699999989</v>
      </c>
      <c r="Q162" s="3"/>
      <c r="R162" s="4">
        <v>96987.109100000001</v>
      </c>
      <c r="S162" s="5">
        <v>-5054.7728999999963</v>
      </c>
      <c r="T162" s="5">
        <v>91932.336200000005</v>
      </c>
    </row>
    <row r="163" spans="1:20">
      <c r="A163" s="22">
        <v>34800</v>
      </c>
      <c r="B163" s="23" t="s">
        <v>148</v>
      </c>
      <c r="C163" s="6">
        <v>3.2909999999999998E-4</v>
      </c>
      <c r="D163" s="6">
        <v>3.2220000000000003E-4</v>
      </c>
      <c r="E163" s="3">
        <f>VLOOKUP(A163,'[4]CY Summary'!$A:$F,6,FALSE)</f>
        <v>-20008.620000000003</v>
      </c>
      <c r="F163" s="3">
        <v>-20114.591999999997</v>
      </c>
      <c r="G163" s="3"/>
      <c r="H163" s="4">
        <v>5515.0577999999996</v>
      </c>
      <c r="I163" s="4">
        <v>4408.9526999999998</v>
      </c>
      <c r="J163" s="4">
        <v>0</v>
      </c>
      <c r="K163" s="3">
        <v>836.13240000000496</v>
      </c>
      <c r="L163" s="3"/>
      <c r="M163" s="4">
        <v>0</v>
      </c>
      <c r="N163" s="4">
        <v>0</v>
      </c>
      <c r="O163" s="4">
        <v>0</v>
      </c>
      <c r="P163" s="3">
        <v>0</v>
      </c>
      <c r="Q163" s="3"/>
      <c r="R163" s="4">
        <v>10686.864299999999</v>
      </c>
      <c r="S163" s="5">
        <v>278.71080000000165</v>
      </c>
      <c r="T163" s="5">
        <v>10965.575100000002</v>
      </c>
    </row>
    <row r="164" spans="1:20">
      <c r="A164" s="22">
        <v>34900</v>
      </c>
      <c r="B164" s="23" t="s">
        <v>356</v>
      </c>
      <c r="C164" s="6">
        <v>6.4346000000000004E-3</v>
      </c>
      <c r="D164" s="6">
        <v>6.5344000000000001E-3</v>
      </c>
      <c r="E164" s="3">
        <f>VLOOKUP(A164,'[4]CY Summary'!$A:$F,6,FALSE)</f>
        <v>-405786.24</v>
      </c>
      <c r="F164" s="3">
        <v>-393282.75200000004</v>
      </c>
      <c r="G164" s="3"/>
      <c r="H164" s="4">
        <v>107831.02680000001</v>
      </c>
      <c r="I164" s="4">
        <v>86204.336200000005</v>
      </c>
      <c r="J164" s="4">
        <v>0</v>
      </c>
      <c r="K164" s="3">
        <v>0</v>
      </c>
      <c r="L164" s="3"/>
      <c r="M164" s="4">
        <v>0</v>
      </c>
      <c r="N164" s="4">
        <v>0</v>
      </c>
      <c r="O164" s="4">
        <v>0</v>
      </c>
      <c r="P164" s="3">
        <v>526.83060000003024</v>
      </c>
      <c r="Q164" s="3"/>
      <c r="R164" s="4">
        <v>208950.76580000002</v>
      </c>
      <c r="S164" s="5">
        <v>-175.61020000001008</v>
      </c>
      <c r="T164" s="5">
        <v>208775.1556</v>
      </c>
    </row>
    <row r="165" spans="1:20">
      <c r="A165" s="22">
        <v>34901</v>
      </c>
      <c r="B165" s="23" t="s">
        <v>357</v>
      </c>
      <c r="C165" s="6">
        <v>1.593E-4</v>
      </c>
      <c r="D165" s="6">
        <v>1.6890000000000001E-4</v>
      </c>
      <c r="E165" s="3">
        <f>VLOOKUP(A165,'[4]CY Summary'!$A:$F,6,FALSE)</f>
        <v>-10488.69</v>
      </c>
      <c r="F165" s="3">
        <v>-9736.4159999999993</v>
      </c>
      <c r="G165" s="3"/>
      <c r="H165" s="4">
        <v>2669.5493999999999</v>
      </c>
      <c r="I165" s="4">
        <v>2134.1421</v>
      </c>
      <c r="J165" s="4">
        <v>0</v>
      </c>
      <c r="K165" s="3">
        <v>0</v>
      </c>
      <c r="L165" s="3"/>
      <c r="M165" s="4">
        <v>0</v>
      </c>
      <c r="N165" s="4">
        <v>0</v>
      </c>
      <c r="O165" s="4">
        <v>0</v>
      </c>
      <c r="P165" s="3">
        <v>655.60980000000109</v>
      </c>
      <c r="Q165" s="3"/>
      <c r="R165" s="4">
        <v>5172.9489000000003</v>
      </c>
      <c r="S165" s="5">
        <v>-218.53660000000036</v>
      </c>
      <c r="T165" s="5">
        <v>4954.4123</v>
      </c>
    </row>
    <row r="166" spans="1:20">
      <c r="A166" s="22">
        <v>34903</v>
      </c>
      <c r="B166" s="23" t="s">
        <v>149</v>
      </c>
      <c r="C166" s="6">
        <v>1.01E-5</v>
      </c>
      <c r="D166" s="6">
        <v>1.0900000000000001E-5</v>
      </c>
      <c r="E166" s="3">
        <f>VLOOKUP(A166,'[4]CY Summary'!$A:$F,6,FALSE)</f>
        <v>-676.89</v>
      </c>
      <c r="F166" s="3">
        <v>-617.31200000000001</v>
      </c>
      <c r="G166" s="3"/>
      <c r="H166" s="4">
        <v>169.25579999999999</v>
      </c>
      <c r="I166" s="4">
        <v>135.30969999999999</v>
      </c>
      <c r="J166" s="4">
        <v>0</v>
      </c>
      <c r="K166" s="3">
        <v>306.48389999999995</v>
      </c>
      <c r="L166" s="3"/>
      <c r="M166" s="4">
        <v>0</v>
      </c>
      <c r="N166" s="4">
        <v>0</v>
      </c>
      <c r="O166" s="4">
        <v>0</v>
      </c>
      <c r="P166" s="3">
        <v>0</v>
      </c>
      <c r="Q166" s="3"/>
      <c r="R166" s="4">
        <v>327.97730000000001</v>
      </c>
      <c r="S166" s="5">
        <v>102.16129999999998</v>
      </c>
      <c r="T166" s="5">
        <v>430.1386</v>
      </c>
    </row>
    <row r="167" spans="1:20">
      <c r="A167" s="22">
        <v>34905</v>
      </c>
      <c r="B167" s="23" t="s">
        <v>150</v>
      </c>
      <c r="C167" s="6">
        <v>6.3719999999999998E-4</v>
      </c>
      <c r="D167" s="6">
        <v>6.3849999999999996E-4</v>
      </c>
      <c r="E167" s="3">
        <f>VLOOKUP(A167,'[4]CY Summary'!$A:$F,6,FALSE)</f>
        <v>-39650.85</v>
      </c>
      <c r="F167" s="3">
        <v>-38945.663999999997</v>
      </c>
      <c r="G167" s="3"/>
      <c r="H167" s="4">
        <v>10678.1976</v>
      </c>
      <c r="I167" s="4">
        <v>8536.5684000000001</v>
      </c>
      <c r="J167" s="4">
        <v>0</v>
      </c>
      <c r="K167" s="3">
        <v>375.4382999999998</v>
      </c>
      <c r="L167" s="3"/>
      <c r="M167" s="4">
        <v>0</v>
      </c>
      <c r="N167" s="4">
        <v>0</v>
      </c>
      <c r="O167" s="4">
        <v>0</v>
      </c>
      <c r="P167" s="3">
        <v>0</v>
      </c>
      <c r="Q167" s="3"/>
      <c r="R167" s="4">
        <v>20691.795600000001</v>
      </c>
      <c r="S167" s="5">
        <v>125.14609999999993</v>
      </c>
      <c r="T167" s="5">
        <v>20816.941700000003</v>
      </c>
    </row>
    <row r="168" spans="1:20">
      <c r="A168" s="22">
        <v>34910</v>
      </c>
      <c r="B168" s="23" t="s">
        <v>151</v>
      </c>
      <c r="C168" s="6">
        <v>2.0162000000000001E-3</v>
      </c>
      <c r="D168" s="6">
        <v>2.0658E-3</v>
      </c>
      <c r="E168" s="3">
        <f>VLOOKUP(A168,'[4]CY Summary'!$A:$F,6,FALSE)</f>
        <v>-128286.18000000001</v>
      </c>
      <c r="F168" s="3">
        <v>-123230.144</v>
      </c>
      <c r="G168" s="3"/>
      <c r="H168" s="4">
        <v>33787.479599999999</v>
      </c>
      <c r="I168" s="4">
        <v>27011.0314</v>
      </c>
      <c r="J168" s="4">
        <v>0</v>
      </c>
      <c r="K168" s="3">
        <v>0</v>
      </c>
      <c r="L168" s="3"/>
      <c r="M168" s="4">
        <v>0</v>
      </c>
      <c r="N168" s="4">
        <v>0</v>
      </c>
      <c r="O168" s="4">
        <v>0</v>
      </c>
      <c r="P168" s="3">
        <v>4670.9082000000053</v>
      </c>
      <c r="Q168" s="3"/>
      <c r="R168" s="4">
        <v>65472.062600000005</v>
      </c>
      <c r="S168" s="5">
        <v>-1556.9694000000018</v>
      </c>
      <c r="T168" s="5">
        <v>63915.093200000003</v>
      </c>
    </row>
    <row r="169" spans="1:20">
      <c r="A169" s="22">
        <v>35000</v>
      </c>
      <c r="B169" s="23" t="s">
        <v>152</v>
      </c>
      <c r="C169" s="6">
        <v>1.3412999999999999E-3</v>
      </c>
      <c r="D169" s="6">
        <v>1.4005999999999999E-3</v>
      </c>
      <c r="E169" s="3">
        <f>VLOOKUP(A169,'[4]CY Summary'!$A:$F,6,FALSE)</f>
        <v>-86977.26</v>
      </c>
      <c r="F169" s="3">
        <v>-81980.255999999994</v>
      </c>
      <c r="G169" s="3"/>
      <c r="H169" s="4">
        <v>22477.505399999998</v>
      </c>
      <c r="I169" s="4">
        <v>17969.396099999998</v>
      </c>
      <c r="J169" s="4">
        <v>0</v>
      </c>
      <c r="K169" s="3">
        <v>0</v>
      </c>
      <c r="L169" s="3"/>
      <c r="M169" s="4">
        <v>0</v>
      </c>
      <c r="N169" s="4">
        <v>0</v>
      </c>
      <c r="O169" s="4">
        <v>0</v>
      </c>
      <c r="P169" s="3">
        <v>863.00429999998596</v>
      </c>
      <c r="Q169" s="3"/>
      <c r="R169" s="4">
        <v>43556.034899999999</v>
      </c>
      <c r="S169" s="5">
        <v>-287.66809999999532</v>
      </c>
      <c r="T169" s="5">
        <v>43268.366800000003</v>
      </c>
    </row>
    <row r="170" spans="1:20">
      <c r="A170" s="22">
        <v>35005</v>
      </c>
      <c r="B170" s="23" t="s">
        <v>153</v>
      </c>
      <c r="C170" s="6">
        <v>6.1209999999999997E-4</v>
      </c>
      <c r="D170" s="6">
        <v>6.2089999999999997E-4</v>
      </c>
      <c r="E170" s="3">
        <f>VLOOKUP(A170,'[4]CY Summary'!$A:$F,6,FALSE)</f>
        <v>-38557.89</v>
      </c>
      <c r="F170" s="3">
        <v>-37411.551999999996</v>
      </c>
      <c r="G170" s="3"/>
      <c r="H170" s="4">
        <v>10257.5718</v>
      </c>
      <c r="I170" s="4">
        <v>8200.3037000000004</v>
      </c>
      <c r="J170" s="4">
        <v>0</v>
      </c>
      <c r="K170" s="3">
        <v>1583.5869000000075</v>
      </c>
      <c r="L170" s="3"/>
      <c r="M170" s="4">
        <v>0</v>
      </c>
      <c r="N170" s="4">
        <v>0</v>
      </c>
      <c r="O170" s="4">
        <v>0</v>
      </c>
      <c r="P170" s="3">
        <v>0</v>
      </c>
      <c r="Q170" s="3"/>
      <c r="R170" s="4">
        <v>19876.723299999998</v>
      </c>
      <c r="S170" s="5">
        <v>527.86230000000251</v>
      </c>
      <c r="T170" s="5">
        <v>20404.585599999999</v>
      </c>
    </row>
    <row r="171" spans="1:20">
      <c r="A171" s="22">
        <v>35100</v>
      </c>
      <c r="B171" s="23" t="s">
        <v>154</v>
      </c>
      <c r="C171" s="6">
        <v>1.17844E-2</v>
      </c>
      <c r="D171" s="6">
        <v>1.16682E-2</v>
      </c>
      <c r="E171" s="3">
        <f>VLOOKUP(A171,'[4]CY Summary'!$A:$F,6,FALSE)</f>
        <v>-724595.22</v>
      </c>
      <c r="F171" s="3">
        <v>-720262.52800000005</v>
      </c>
      <c r="G171" s="3"/>
      <c r="H171" s="4">
        <v>197482.97520000002</v>
      </c>
      <c r="I171" s="4">
        <v>157875.60680000001</v>
      </c>
      <c r="J171" s="4">
        <v>0</v>
      </c>
      <c r="K171" s="3">
        <v>0</v>
      </c>
      <c r="L171" s="3"/>
      <c r="M171" s="4">
        <v>0</v>
      </c>
      <c r="N171" s="4">
        <v>0</v>
      </c>
      <c r="O171" s="4">
        <v>0</v>
      </c>
      <c r="P171" s="3">
        <v>52779.720900000015</v>
      </c>
      <c r="Q171" s="3"/>
      <c r="R171" s="4">
        <v>382674.82120000001</v>
      </c>
      <c r="S171" s="5">
        <v>-17593.240300000005</v>
      </c>
      <c r="T171" s="5">
        <v>365081.5809</v>
      </c>
    </row>
    <row r="172" spans="1:20">
      <c r="A172" s="22">
        <v>35105</v>
      </c>
      <c r="B172" s="23" t="s">
        <v>155</v>
      </c>
      <c r="C172" s="6">
        <v>1.0185000000000001E-3</v>
      </c>
      <c r="D172" s="6">
        <v>1.0434999999999999E-3</v>
      </c>
      <c r="E172" s="3">
        <f>VLOOKUP(A172,'[4]CY Summary'!$A:$F,6,FALSE)</f>
        <v>-64801.35</v>
      </c>
      <c r="F172" s="3">
        <v>-62250.720000000008</v>
      </c>
      <c r="G172" s="3"/>
      <c r="H172" s="4">
        <v>17068.023000000001</v>
      </c>
      <c r="I172" s="4">
        <v>13644.844500000001</v>
      </c>
      <c r="J172" s="4">
        <v>0</v>
      </c>
      <c r="K172" s="3">
        <v>0</v>
      </c>
      <c r="L172" s="3"/>
      <c r="M172" s="4">
        <v>0</v>
      </c>
      <c r="N172" s="4">
        <v>0</v>
      </c>
      <c r="O172" s="4">
        <v>0</v>
      </c>
      <c r="P172" s="3">
        <v>22.9860000000117</v>
      </c>
      <c r="Q172" s="3"/>
      <c r="R172" s="4">
        <v>33073.750500000002</v>
      </c>
      <c r="S172" s="5">
        <v>-7.6620000000038999</v>
      </c>
      <c r="T172" s="5">
        <v>33066.088499999998</v>
      </c>
    </row>
    <row r="173" spans="1:20">
      <c r="A173" s="22">
        <v>35106</v>
      </c>
      <c r="B173" s="23" t="s">
        <v>156</v>
      </c>
      <c r="C173" s="6">
        <v>2.5569999999999998E-4</v>
      </c>
      <c r="D173" s="6">
        <v>2.7090000000000003E-4</v>
      </c>
      <c r="E173" s="3">
        <f>VLOOKUP(A173,'[4]CY Summary'!$A:$F,6,FALSE)</f>
        <v>-16822.890000000003</v>
      </c>
      <c r="F173" s="3">
        <v>-15628.383999999998</v>
      </c>
      <c r="G173" s="3"/>
      <c r="H173" s="4">
        <v>4285.0205999999998</v>
      </c>
      <c r="I173" s="4">
        <v>3425.6128999999996</v>
      </c>
      <c r="J173" s="4">
        <v>0</v>
      </c>
      <c r="K173" s="3">
        <v>0</v>
      </c>
      <c r="L173" s="3"/>
      <c r="M173" s="4">
        <v>0</v>
      </c>
      <c r="N173" s="4">
        <v>0</v>
      </c>
      <c r="O173" s="4">
        <v>0</v>
      </c>
      <c r="P173" s="3">
        <v>1284.0251999999978</v>
      </c>
      <c r="Q173" s="3"/>
      <c r="R173" s="4">
        <v>8303.3460999999988</v>
      </c>
      <c r="S173" s="5">
        <v>-428.00839999999926</v>
      </c>
      <c r="T173" s="5">
        <v>7875.3377</v>
      </c>
    </row>
    <row r="174" spans="1:20">
      <c r="A174" s="22">
        <v>35200</v>
      </c>
      <c r="B174" s="23" t="s">
        <v>157</v>
      </c>
      <c r="C174" s="6">
        <v>4.8859999999999995E-4</v>
      </c>
      <c r="D174" s="6">
        <v>5.0690000000000002E-4</v>
      </c>
      <c r="E174" s="3">
        <f>VLOOKUP(A174,'[4]CY Summary'!$A:$F,6,FALSE)</f>
        <v>-31478.49</v>
      </c>
      <c r="F174" s="3">
        <v>-29863.231999999996</v>
      </c>
      <c r="G174" s="3"/>
      <c r="H174" s="4">
        <v>8187.9587999999994</v>
      </c>
      <c r="I174" s="4">
        <v>6545.7741999999989</v>
      </c>
      <c r="J174" s="4">
        <v>0</v>
      </c>
      <c r="K174" s="3">
        <v>2639.8479000000007</v>
      </c>
      <c r="L174" s="3"/>
      <c r="M174" s="4">
        <v>0</v>
      </c>
      <c r="N174" s="4">
        <v>0</v>
      </c>
      <c r="O174" s="4">
        <v>0</v>
      </c>
      <c r="P174" s="3">
        <v>0</v>
      </c>
      <c r="Q174" s="3"/>
      <c r="R174" s="4">
        <v>15866.307799999999</v>
      </c>
      <c r="S174" s="5">
        <v>879.94930000000022</v>
      </c>
      <c r="T174" s="5">
        <v>16746.257099999999</v>
      </c>
    </row>
    <row r="175" spans="1:20">
      <c r="A175" s="22">
        <v>35300</v>
      </c>
      <c r="B175" s="23" t="s">
        <v>379</v>
      </c>
      <c r="C175" s="6">
        <v>3.6235999999999998E-3</v>
      </c>
      <c r="D175" s="6">
        <v>3.4838E-3</v>
      </c>
      <c r="E175" s="3">
        <f>VLOOKUP(A175,'[4]CY Summary'!$A:$F,6,FALSE)</f>
        <v>-216343.98</v>
      </c>
      <c r="F175" s="3">
        <v>-221474.432</v>
      </c>
      <c r="G175" s="3"/>
      <c r="H175" s="4">
        <v>60724.288799999995</v>
      </c>
      <c r="I175" s="4">
        <v>48545.369200000001</v>
      </c>
      <c r="J175" s="4">
        <v>0</v>
      </c>
      <c r="K175" s="3">
        <v>0</v>
      </c>
      <c r="L175" s="3"/>
      <c r="M175" s="4">
        <v>0</v>
      </c>
      <c r="N175" s="4">
        <v>0</v>
      </c>
      <c r="O175" s="4">
        <v>0</v>
      </c>
      <c r="P175" s="3">
        <v>21556.442099999978</v>
      </c>
      <c r="Q175" s="3"/>
      <c r="R175" s="4">
        <v>117669.16279999999</v>
      </c>
      <c r="S175" s="5">
        <v>-7185.4806999999928</v>
      </c>
      <c r="T175" s="5">
        <v>110483.68210000001</v>
      </c>
    </row>
    <row r="176" spans="1:20">
      <c r="A176" s="22">
        <v>35305</v>
      </c>
      <c r="B176" s="23" t="s">
        <v>159</v>
      </c>
      <c r="C176" s="6">
        <v>1.2482000000000001E-3</v>
      </c>
      <c r="D176" s="6">
        <v>1.2708000000000001E-3</v>
      </c>
      <c r="E176" s="3">
        <f>VLOOKUP(A176,'[4]CY Summary'!$A:$F,6,FALSE)</f>
        <v>-78916.680000000008</v>
      </c>
      <c r="F176" s="3">
        <v>-76289.984000000011</v>
      </c>
      <c r="G176" s="3"/>
      <c r="H176" s="4">
        <v>20917.335600000002</v>
      </c>
      <c r="I176" s="4">
        <v>16722.135400000003</v>
      </c>
      <c r="J176" s="4">
        <v>0</v>
      </c>
      <c r="K176" s="3">
        <v>2451.9272999999957</v>
      </c>
      <c r="L176" s="3"/>
      <c r="M176" s="4">
        <v>0</v>
      </c>
      <c r="N176" s="4">
        <v>0</v>
      </c>
      <c r="O176" s="4">
        <v>0</v>
      </c>
      <c r="P176" s="3">
        <v>0</v>
      </c>
      <c r="Q176" s="3"/>
      <c r="R176" s="4">
        <v>40532.798600000002</v>
      </c>
      <c r="S176" s="5">
        <v>817.30909999999858</v>
      </c>
      <c r="T176" s="5">
        <v>41350.1077</v>
      </c>
    </row>
    <row r="177" spans="1:20">
      <c r="A177" s="22">
        <v>35400</v>
      </c>
      <c r="B177" s="23" t="s">
        <v>160</v>
      </c>
      <c r="C177" s="6">
        <v>2.6048E-3</v>
      </c>
      <c r="D177" s="6">
        <v>2.7407999999999998E-3</v>
      </c>
      <c r="E177" s="3">
        <f>VLOOKUP(A177,'[4]CY Summary'!$A:$F,6,FALSE)</f>
        <v>-170203.68</v>
      </c>
      <c r="F177" s="3">
        <v>-159205.37599999999</v>
      </c>
      <c r="G177" s="3"/>
      <c r="H177" s="4">
        <v>43651.238400000002</v>
      </c>
      <c r="I177" s="4">
        <v>34896.505599999997</v>
      </c>
      <c r="J177" s="4">
        <v>0</v>
      </c>
      <c r="K177" s="3">
        <v>8976.6297000000268</v>
      </c>
      <c r="L177" s="3"/>
      <c r="M177" s="4">
        <v>0</v>
      </c>
      <c r="N177" s="4">
        <v>0</v>
      </c>
      <c r="O177" s="4">
        <v>0</v>
      </c>
      <c r="P177" s="3">
        <v>0</v>
      </c>
      <c r="Q177" s="3"/>
      <c r="R177" s="4">
        <v>84585.670400000003</v>
      </c>
      <c r="S177" s="5">
        <v>2992.2099000000089</v>
      </c>
      <c r="T177" s="5">
        <v>87577.880300000019</v>
      </c>
    </row>
    <row r="178" spans="1:20">
      <c r="A178" s="22">
        <v>35401</v>
      </c>
      <c r="B178" s="23" t="s">
        <v>161</v>
      </c>
      <c r="C178" s="6">
        <v>3.2499999999999997E-5</v>
      </c>
      <c r="D178" s="6">
        <v>2.4499999999999999E-5</v>
      </c>
      <c r="E178" s="3">
        <f>VLOOKUP(A178,'[4]CY Summary'!$A:$F,6,FALSE)</f>
        <v>-1521.45</v>
      </c>
      <c r="F178" s="3">
        <v>-1986.3999999999999</v>
      </c>
      <c r="G178" s="3"/>
      <c r="H178" s="4">
        <v>544.63499999999999</v>
      </c>
      <c r="I178" s="4">
        <v>435.40249999999997</v>
      </c>
      <c r="J178" s="4">
        <v>0</v>
      </c>
      <c r="K178" s="3">
        <v>0</v>
      </c>
      <c r="L178" s="3"/>
      <c r="M178" s="4">
        <v>0</v>
      </c>
      <c r="N178" s="4">
        <v>0</v>
      </c>
      <c r="O178" s="4">
        <v>0</v>
      </c>
      <c r="P178" s="3">
        <v>586.52249999999947</v>
      </c>
      <c r="Q178" s="3"/>
      <c r="R178" s="4">
        <v>1055.3724999999999</v>
      </c>
      <c r="S178" s="5">
        <v>-195.50749999999982</v>
      </c>
      <c r="T178" s="5">
        <v>859.86500000000012</v>
      </c>
    </row>
    <row r="179" spans="1:20">
      <c r="A179" s="22">
        <v>35405</v>
      </c>
      <c r="B179" s="23" t="s">
        <v>162</v>
      </c>
      <c r="C179" s="6">
        <v>9.1980000000000002E-4</v>
      </c>
      <c r="D179" s="6">
        <v>9.6009999999999997E-4</v>
      </c>
      <c r="E179" s="3">
        <f>VLOOKUP(A179,'[4]CY Summary'!$A:$F,6,FALSE)</f>
        <v>-59622.21</v>
      </c>
      <c r="F179" s="3">
        <v>-56218.175999999999</v>
      </c>
      <c r="G179" s="3"/>
      <c r="H179" s="4">
        <v>15414.008400000001</v>
      </c>
      <c r="I179" s="4">
        <v>12322.560600000001</v>
      </c>
      <c r="J179" s="4">
        <v>0</v>
      </c>
      <c r="K179" s="3">
        <v>738.57719999999972</v>
      </c>
      <c r="L179" s="3"/>
      <c r="M179" s="4">
        <v>0</v>
      </c>
      <c r="N179" s="4">
        <v>0</v>
      </c>
      <c r="O179" s="4">
        <v>0</v>
      </c>
      <c r="P179" s="3">
        <v>0</v>
      </c>
      <c r="Q179" s="3"/>
      <c r="R179" s="4">
        <v>29868.665400000002</v>
      </c>
      <c r="S179" s="5">
        <v>246.19239999999991</v>
      </c>
      <c r="T179" s="5">
        <v>30114.857800000002</v>
      </c>
    </row>
    <row r="180" spans="1:20">
      <c r="A180" s="22">
        <v>35500</v>
      </c>
      <c r="B180" s="23" t="s">
        <v>163</v>
      </c>
      <c r="C180" s="6">
        <v>3.6135E-3</v>
      </c>
      <c r="D180" s="6">
        <v>3.8563E-3</v>
      </c>
      <c r="E180" s="3">
        <f>VLOOKUP(A180,'[4]CY Summary'!$A:$F,6,FALSE)</f>
        <v>-239476.23</v>
      </c>
      <c r="F180" s="3">
        <v>-220857.12</v>
      </c>
      <c r="G180" s="3"/>
      <c r="H180" s="4">
        <v>60555.032999999996</v>
      </c>
      <c r="I180" s="4">
        <v>48410.059500000003</v>
      </c>
      <c r="J180" s="4">
        <v>0</v>
      </c>
      <c r="K180" s="3">
        <v>5142.4364999999962</v>
      </c>
      <c r="L180" s="3"/>
      <c r="M180" s="4">
        <v>0</v>
      </c>
      <c r="N180" s="4">
        <v>0</v>
      </c>
      <c r="O180" s="4">
        <v>0</v>
      </c>
      <c r="P180" s="3">
        <v>0</v>
      </c>
      <c r="Q180" s="3"/>
      <c r="R180" s="4">
        <v>117341.18549999999</v>
      </c>
      <c r="S180" s="5">
        <v>1714.1454999999987</v>
      </c>
      <c r="T180" s="5">
        <v>119055.33099999999</v>
      </c>
    </row>
    <row r="181" spans="1:20">
      <c r="A181" s="22">
        <v>35600</v>
      </c>
      <c r="B181" s="23" t="s">
        <v>164</v>
      </c>
      <c r="C181" s="6">
        <v>1.5342999999999999E-3</v>
      </c>
      <c r="D181" s="6">
        <v>1.5314E-3</v>
      </c>
      <c r="E181" s="3">
        <f>VLOOKUP(A181,'[4]CY Summary'!$A:$F,6,FALSE)</f>
        <v>-95099.94</v>
      </c>
      <c r="F181" s="3">
        <v>-93776.415999999997</v>
      </c>
      <c r="G181" s="3"/>
      <c r="H181" s="4">
        <v>25711.7994</v>
      </c>
      <c r="I181" s="4">
        <v>20555.017100000001</v>
      </c>
      <c r="J181" s="4">
        <v>0</v>
      </c>
      <c r="K181" s="3">
        <v>0</v>
      </c>
      <c r="L181" s="3"/>
      <c r="M181" s="4">
        <v>0</v>
      </c>
      <c r="N181" s="4">
        <v>0</v>
      </c>
      <c r="O181" s="4">
        <v>0</v>
      </c>
      <c r="P181" s="3">
        <v>1589.9298000000053</v>
      </c>
      <c r="Q181" s="3"/>
      <c r="R181" s="4">
        <v>49823.323899999996</v>
      </c>
      <c r="S181" s="5">
        <v>-529.97660000000178</v>
      </c>
      <c r="T181" s="5">
        <v>49293.347299999994</v>
      </c>
    </row>
    <row r="182" spans="1:20">
      <c r="A182" s="22">
        <v>35700</v>
      </c>
      <c r="B182" s="23" t="s">
        <v>165</v>
      </c>
      <c r="C182" s="6">
        <v>8.3239999999999996E-4</v>
      </c>
      <c r="D182" s="6">
        <v>8.5260000000000002E-4</v>
      </c>
      <c r="E182" s="3">
        <f>VLOOKUP(A182,'[4]CY Summary'!$A:$F,6,FALSE)</f>
        <v>-52946.46</v>
      </c>
      <c r="F182" s="3">
        <v>-50876.288</v>
      </c>
      <c r="G182" s="3"/>
      <c r="H182" s="4">
        <v>13949.359199999999</v>
      </c>
      <c r="I182" s="4">
        <v>11151.6628</v>
      </c>
      <c r="J182" s="4">
        <v>0</v>
      </c>
      <c r="K182" s="3">
        <v>819.22859999999855</v>
      </c>
      <c r="L182" s="3"/>
      <c r="M182" s="4">
        <v>0</v>
      </c>
      <c r="N182" s="4">
        <v>0</v>
      </c>
      <c r="O182" s="4">
        <v>0</v>
      </c>
      <c r="P182" s="3">
        <v>0</v>
      </c>
      <c r="Q182" s="3"/>
      <c r="R182" s="4">
        <v>27030.5252</v>
      </c>
      <c r="S182" s="5">
        <v>273.07619999999952</v>
      </c>
      <c r="T182" s="5">
        <v>27303.6014</v>
      </c>
    </row>
    <row r="183" spans="1:20">
      <c r="A183" s="22">
        <v>35800</v>
      </c>
      <c r="B183" s="23" t="s">
        <v>166</v>
      </c>
      <c r="C183" s="6">
        <v>1.1681E-3</v>
      </c>
      <c r="D183" s="6">
        <v>1.2198000000000001E-3</v>
      </c>
      <c r="E183" s="3">
        <f>VLOOKUP(A183,'[4]CY Summary'!$A:$F,6,FALSE)</f>
        <v>-75749.58</v>
      </c>
      <c r="F183" s="3">
        <v>-71394.271999999997</v>
      </c>
      <c r="G183" s="3"/>
      <c r="H183" s="4">
        <v>19575.019800000002</v>
      </c>
      <c r="I183" s="4">
        <v>15649.0357</v>
      </c>
      <c r="J183" s="4">
        <v>0</v>
      </c>
      <c r="K183" s="3">
        <v>6575.6634000000013</v>
      </c>
      <c r="L183" s="3"/>
      <c r="M183" s="4">
        <v>0</v>
      </c>
      <c r="N183" s="4">
        <v>0</v>
      </c>
      <c r="O183" s="4">
        <v>0</v>
      </c>
      <c r="P183" s="3">
        <v>0</v>
      </c>
      <c r="Q183" s="3"/>
      <c r="R183" s="4">
        <v>37931.711300000003</v>
      </c>
      <c r="S183" s="5">
        <v>2191.8878000000004</v>
      </c>
      <c r="T183" s="5">
        <v>40123.599100000007</v>
      </c>
    </row>
    <row r="184" spans="1:20">
      <c r="A184" s="22">
        <v>35805</v>
      </c>
      <c r="B184" s="23" t="s">
        <v>167</v>
      </c>
      <c r="C184" s="6">
        <v>2.107E-4</v>
      </c>
      <c r="D184" s="6">
        <v>1.995E-4</v>
      </c>
      <c r="E184" s="3">
        <f>VLOOKUP(A184,'[4]CY Summary'!$A:$F,6,FALSE)</f>
        <v>-12388.95</v>
      </c>
      <c r="F184" s="3">
        <v>-12877.984</v>
      </c>
      <c r="G184" s="3"/>
      <c r="H184" s="4">
        <v>3530.9106000000002</v>
      </c>
      <c r="I184" s="4">
        <v>2822.7478999999998</v>
      </c>
      <c r="J184" s="4">
        <v>0</v>
      </c>
      <c r="K184" s="3">
        <v>1105.1298000000015</v>
      </c>
      <c r="L184" s="3"/>
      <c r="M184" s="4">
        <v>0</v>
      </c>
      <c r="N184" s="4">
        <v>0</v>
      </c>
      <c r="O184" s="4">
        <v>0</v>
      </c>
      <c r="P184" s="3">
        <v>0</v>
      </c>
      <c r="Q184" s="3"/>
      <c r="R184" s="4">
        <v>6842.0610999999999</v>
      </c>
      <c r="S184" s="5">
        <v>368.37660000000051</v>
      </c>
      <c r="T184" s="5">
        <v>7210.4377000000004</v>
      </c>
    </row>
    <row r="185" spans="1:20">
      <c r="A185" s="22">
        <v>35900</v>
      </c>
      <c r="B185" s="23" t="s">
        <v>168</v>
      </c>
      <c r="C185" s="6">
        <v>2.1868E-3</v>
      </c>
      <c r="D185" s="6">
        <v>2.2843E-3</v>
      </c>
      <c r="E185" s="3">
        <f>VLOOKUP(A185,'[4]CY Summary'!$A:$F,6,FALSE)</f>
        <v>-141855.03</v>
      </c>
      <c r="F185" s="3">
        <v>-133657.21600000001</v>
      </c>
      <c r="G185" s="3"/>
      <c r="H185" s="4">
        <v>36646.394399999997</v>
      </c>
      <c r="I185" s="4">
        <v>29296.559600000001</v>
      </c>
      <c r="J185" s="4">
        <v>0</v>
      </c>
      <c r="K185" s="3">
        <v>2257.2252000000008</v>
      </c>
      <c r="L185" s="3"/>
      <c r="M185" s="4">
        <v>0</v>
      </c>
      <c r="N185" s="4">
        <v>0</v>
      </c>
      <c r="O185" s="4">
        <v>0</v>
      </c>
      <c r="P185" s="3">
        <v>0</v>
      </c>
      <c r="Q185" s="3"/>
      <c r="R185" s="4">
        <v>71011.956399999995</v>
      </c>
      <c r="S185" s="5">
        <v>752.40840000000026</v>
      </c>
      <c r="T185" s="5">
        <v>71764.364799999996</v>
      </c>
    </row>
    <row r="186" spans="1:20">
      <c r="A186" s="22">
        <v>35905</v>
      </c>
      <c r="B186" s="23" t="s">
        <v>169</v>
      </c>
      <c r="C186" s="6">
        <v>3.009E-4</v>
      </c>
      <c r="D186" s="6">
        <v>3.0519999999999999E-4</v>
      </c>
      <c r="E186" s="3">
        <f>VLOOKUP(A186,'[4]CY Summary'!$A:$F,6,FALSE)</f>
        <v>-18952.919999999998</v>
      </c>
      <c r="F186" s="3">
        <v>-18391.007999999998</v>
      </c>
      <c r="G186" s="3"/>
      <c r="H186" s="4">
        <v>5042.4822000000004</v>
      </c>
      <c r="I186" s="4">
        <v>4031.1572999999999</v>
      </c>
      <c r="J186" s="4">
        <v>0</v>
      </c>
      <c r="K186" s="3">
        <v>3186.485099999999</v>
      </c>
      <c r="L186" s="3"/>
      <c r="M186" s="4">
        <v>0</v>
      </c>
      <c r="N186" s="4">
        <v>0</v>
      </c>
      <c r="O186" s="4">
        <v>0</v>
      </c>
      <c r="P186" s="3">
        <v>0</v>
      </c>
      <c r="Q186" s="3"/>
      <c r="R186" s="4">
        <v>9771.1257000000005</v>
      </c>
      <c r="S186" s="5">
        <v>1062.1616999999997</v>
      </c>
      <c r="T186" s="5">
        <v>10833.287400000001</v>
      </c>
    </row>
    <row r="187" spans="1:20">
      <c r="A187" s="22">
        <v>36000</v>
      </c>
      <c r="B187" s="23" t="s">
        <v>170</v>
      </c>
      <c r="C187" s="6">
        <v>5.37365E-2</v>
      </c>
      <c r="D187" s="6">
        <v>5.3251400000000004E-2</v>
      </c>
      <c r="E187" s="3">
        <f>VLOOKUP(A187,'[4]CY Summary'!$A:$F,6,FALSE)</f>
        <v>-3306911.9400000004</v>
      </c>
      <c r="F187" s="3">
        <v>-3284374.88</v>
      </c>
      <c r="G187" s="3"/>
      <c r="H187" s="4">
        <v>900516.26699999999</v>
      </c>
      <c r="I187" s="4">
        <v>719907.89049999998</v>
      </c>
      <c r="J187" s="4">
        <v>0</v>
      </c>
      <c r="K187" s="3">
        <v>0</v>
      </c>
      <c r="L187" s="3"/>
      <c r="M187" s="4">
        <v>0</v>
      </c>
      <c r="N187" s="4">
        <v>0</v>
      </c>
      <c r="O187" s="4">
        <v>0</v>
      </c>
      <c r="P187" s="3">
        <v>273700.86149999918</v>
      </c>
      <c r="Q187" s="3"/>
      <c r="R187" s="4">
        <v>1744985.3644999999</v>
      </c>
      <c r="S187" s="5">
        <v>-91233.620499999728</v>
      </c>
      <c r="T187" s="5">
        <v>1653751.7440000002</v>
      </c>
    </row>
    <row r="188" spans="1:20">
      <c r="A188" s="22">
        <v>36001</v>
      </c>
      <c r="B188" s="23" t="s">
        <v>171</v>
      </c>
      <c r="C188" s="6">
        <v>2.5999999999999998E-5</v>
      </c>
      <c r="D188" s="6">
        <v>2.9600000000000001E-5</v>
      </c>
      <c r="E188" s="3">
        <f>VLOOKUP(A188,'[4]CY Summary'!$A:$F,6,FALSE)</f>
        <v>-1838.16</v>
      </c>
      <c r="F188" s="3">
        <v>-1589.12</v>
      </c>
      <c r="G188" s="3"/>
      <c r="H188" s="4">
        <v>435.70799999999997</v>
      </c>
      <c r="I188" s="4">
        <v>348.322</v>
      </c>
      <c r="J188" s="4">
        <v>0</v>
      </c>
      <c r="K188" s="3">
        <v>233.40150000000017</v>
      </c>
      <c r="L188" s="3"/>
      <c r="M188" s="4">
        <v>0</v>
      </c>
      <c r="N188" s="4">
        <v>0</v>
      </c>
      <c r="O188" s="4">
        <v>0</v>
      </c>
      <c r="P188" s="3">
        <v>0</v>
      </c>
      <c r="Q188" s="3"/>
      <c r="R188" s="4">
        <v>844.298</v>
      </c>
      <c r="S188" s="5">
        <v>77.800500000000056</v>
      </c>
      <c r="T188" s="5">
        <v>922.09850000000006</v>
      </c>
    </row>
    <row r="189" spans="1:20">
      <c r="A189" s="22">
        <v>36002</v>
      </c>
      <c r="B189" s="23" t="s">
        <v>172</v>
      </c>
      <c r="C189" s="6">
        <v>0</v>
      </c>
      <c r="D189" s="6">
        <v>1.3019999999999999E-4</v>
      </c>
      <c r="E189" s="3">
        <f>VLOOKUP(A189,'[4]CY Summary'!$A:$F,6,FALSE)</f>
        <v>-8085.4199999999992</v>
      </c>
      <c r="F189" s="3">
        <v>0</v>
      </c>
      <c r="G189" s="3"/>
      <c r="H189" s="4">
        <v>0</v>
      </c>
      <c r="I189" s="4">
        <v>0</v>
      </c>
      <c r="J189" s="4">
        <v>0</v>
      </c>
      <c r="K189" s="3">
        <v>6064.0649999999996</v>
      </c>
      <c r="L189" s="3"/>
      <c r="M189" s="4">
        <v>0</v>
      </c>
      <c r="N189" s="4">
        <v>0</v>
      </c>
      <c r="O189" s="4">
        <v>0</v>
      </c>
      <c r="P189" s="3">
        <v>0</v>
      </c>
      <c r="Q189" s="3"/>
      <c r="R189" s="4">
        <v>0</v>
      </c>
      <c r="S189" s="5">
        <v>2021.3549999999998</v>
      </c>
      <c r="T189" s="5">
        <v>2021.3549999999998</v>
      </c>
    </row>
    <row r="190" spans="1:20">
      <c r="A190" s="22">
        <v>36003</v>
      </c>
      <c r="B190" s="23" t="s">
        <v>173</v>
      </c>
      <c r="C190" s="6">
        <v>3.8870000000000002E-4</v>
      </c>
      <c r="D190" s="6">
        <v>4.0099999999999999E-4</v>
      </c>
      <c r="E190" s="3">
        <f>VLOOKUP(A190,'[4]CY Summary'!$A:$F,6,FALSE)</f>
        <v>-24902.1</v>
      </c>
      <c r="F190" s="3">
        <v>-23757.344000000001</v>
      </c>
      <c r="G190" s="3"/>
      <c r="H190" s="4">
        <v>6513.8346000000001</v>
      </c>
      <c r="I190" s="4">
        <v>5207.4139000000005</v>
      </c>
      <c r="J190" s="4">
        <v>0</v>
      </c>
      <c r="K190" s="3">
        <v>0</v>
      </c>
      <c r="L190" s="3"/>
      <c r="M190" s="4">
        <v>0</v>
      </c>
      <c r="N190" s="4">
        <v>0</v>
      </c>
      <c r="O190" s="4">
        <v>0</v>
      </c>
      <c r="P190" s="3">
        <v>2757.5907000000025</v>
      </c>
      <c r="Q190" s="3"/>
      <c r="R190" s="4">
        <v>12622.2551</v>
      </c>
      <c r="S190" s="5">
        <v>-919.19690000000082</v>
      </c>
      <c r="T190" s="5">
        <v>11703.058199999999</v>
      </c>
    </row>
    <row r="191" spans="1:20">
      <c r="A191" s="22">
        <v>36004</v>
      </c>
      <c r="B191" s="23" t="s">
        <v>358</v>
      </c>
      <c r="C191" s="6">
        <v>2.2029999999999999E-4</v>
      </c>
      <c r="D191" s="6">
        <v>1.972E-4</v>
      </c>
      <c r="E191" s="3">
        <f>VLOOKUP(A191,'[4]CY Summary'!$A:$F,6,FALSE)</f>
        <v>-12246.119999999999</v>
      </c>
      <c r="F191" s="3">
        <v>-13464.735999999999</v>
      </c>
      <c r="G191" s="3"/>
      <c r="H191" s="4">
        <v>3691.7873999999997</v>
      </c>
      <c r="I191" s="4">
        <v>2951.3590999999997</v>
      </c>
      <c r="J191" s="4">
        <v>0</v>
      </c>
      <c r="K191" s="3">
        <v>0</v>
      </c>
      <c r="L191" s="3"/>
      <c r="M191" s="4">
        <v>0</v>
      </c>
      <c r="N191" s="4">
        <v>0</v>
      </c>
      <c r="O191" s="4">
        <v>0</v>
      </c>
      <c r="P191" s="3">
        <v>3525.6182999999996</v>
      </c>
      <c r="Q191" s="3"/>
      <c r="R191" s="4">
        <v>7153.8018999999995</v>
      </c>
      <c r="S191" s="5">
        <v>-1175.2060999999999</v>
      </c>
      <c r="T191" s="5">
        <v>5978.5957999999991</v>
      </c>
    </row>
    <row r="192" spans="1:20">
      <c r="A192" s="22">
        <v>36005</v>
      </c>
      <c r="B192" s="23" t="s">
        <v>174</v>
      </c>
      <c r="C192" s="6">
        <v>4.4781999999999999E-3</v>
      </c>
      <c r="D192" s="6">
        <v>4.4998E-3</v>
      </c>
      <c r="E192" s="3">
        <f>VLOOKUP(A192,'[4]CY Summary'!$A:$F,6,FALSE)</f>
        <v>-279437.58</v>
      </c>
      <c r="F192" s="3">
        <v>-273707.58399999997</v>
      </c>
      <c r="G192" s="3"/>
      <c r="H192" s="4">
        <v>75045.675600000002</v>
      </c>
      <c r="I192" s="4">
        <v>59994.445399999997</v>
      </c>
      <c r="J192" s="4">
        <v>0</v>
      </c>
      <c r="K192" s="3">
        <v>2527.0173000000359</v>
      </c>
      <c r="L192" s="3"/>
      <c r="M192" s="4">
        <v>0</v>
      </c>
      <c r="N192" s="4">
        <v>0</v>
      </c>
      <c r="O192" s="4">
        <v>0</v>
      </c>
      <c r="P192" s="3">
        <v>0</v>
      </c>
      <c r="Q192" s="3"/>
      <c r="R192" s="4">
        <v>145420.58859999999</v>
      </c>
      <c r="S192" s="5">
        <v>842.33910000001197</v>
      </c>
      <c r="T192" s="5">
        <v>146262.9277</v>
      </c>
    </row>
    <row r="193" spans="1:20">
      <c r="A193" s="22">
        <v>36006</v>
      </c>
      <c r="B193" s="23" t="s">
        <v>175</v>
      </c>
      <c r="C193" s="6">
        <v>4.8999999999999998E-4</v>
      </c>
      <c r="D193" s="6">
        <v>4.818E-4</v>
      </c>
      <c r="E193" s="3">
        <f>VLOOKUP(A193,'[4]CY Summary'!$A:$F,6,FALSE)</f>
        <v>-29919.78</v>
      </c>
      <c r="F193" s="3">
        <v>-29948.799999999999</v>
      </c>
      <c r="G193" s="3"/>
      <c r="H193" s="4">
        <v>8211.42</v>
      </c>
      <c r="I193" s="4">
        <v>6564.53</v>
      </c>
      <c r="J193" s="4">
        <v>0</v>
      </c>
      <c r="K193" s="3">
        <v>0</v>
      </c>
      <c r="L193" s="3"/>
      <c r="M193" s="4">
        <v>0</v>
      </c>
      <c r="N193" s="4">
        <v>0</v>
      </c>
      <c r="O193" s="4">
        <v>0</v>
      </c>
      <c r="P193" s="3">
        <v>4051.9050000000034</v>
      </c>
      <c r="Q193" s="3"/>
      <c r="R193" s="4">
        <v>15911.769999999999</v>
      </c>
      <c r="S193" s="5">
        <v>-1350.6350000000011</v>
      </c>
      <c r="T193" s="5">
        <v>14561.134999999998</v>
      </c>
    </row>
    <row r="194" spans="1:20">
      <c r="A194" s="22">
        <v>36007</v>
      </c>
      <c r="B194" s="23" t="s">
        <v>176</v>
      </c>
      <c r="C194" s="6">
        <v>1.7369999999999999E-4</v>
      </c>
      <c r="D194" s="6">
        <v>1.5880000000000001E-4</v>
      </c>
      <c r="E194" s="3">
        <f>VLOOKUP(A194,'[4]CY Summary'!$A:$F,6,FALSE)</f>
        <v>-9861.4800000000014</v>
      </c>
      <c r="F194" s="3">
        <v>-10616.544</v>
      </c>
      <c r="G194" s="3"/>
      <c r="H194" s="4">
        <v>2910.8645999999999</v>
      </c>
      <c r="I194" s="4">
        <v>2327.0589</v>
      </c>
      <c r="J194" s="4">
        <v>0</v>
      </c>
      <c r="K194" s="3">
        <v>0</v>
      </c>
      <c r="L194" s="3"/>
      <c r="M194" s="4">
        <v>0</v>
      </c>
      <c r="N194" s="4">
        <v>0</v>
      </c>
      <c r="O194" s="4">
        <v>0</v>
      </c>
      <c r="P194" s="3">
        <v>1743.6956999999993</v>
      </c>
      <c r="Q194" s="3"/>
      <c r="R194" s="4">
        <v>5640.5600999999997</v>
      </c>
      <c r="S194" s="5">
        <v>-581.23189999999977</v>
      </c>
      <c r="T194" s="5">
        <v>5059.3281999999999</v>
      </c>
    </row>
    <row r="195" spans="1:20">
      <c r="A195" s="22">
        <v>36008</v>
      </c>
      <c r="B195" s="23" t="s">
        <v>177</v>
      </c>
      <c r="C195" s="6">
        <v>5.5199999999999997E-4</v>
      </c>
      <c r="D195" s="6">
        <v>4.9640000000000003E-4</v>
      </c>
      <c r="E195" s="3">
        <f>VLOOKUP(A195,'[4]CY Summary'!$A:$F,6,FALSE)</f>
        <v>-30826.440000000002</v>
      </c>
      <c r="F195" s="3">
        <v>-33738.239999999998</v>
      </c>
      <c r="G195" s="3"/>
      <c r="H195" s="4">
        <v>9250.4159999999993</v>
      </c>
      <c r="I195" s="4">
        <v>7395.1439999999993</v>
      </c>
      <c r="J195" s="4">
        <v>0</v>
      </c>
      <c r="K195" s="3">
        <v>0</v>
      </c>
      <c r="L195" s="3"/>
      <c r="M195" s="4">
        <v>0</v>
      </c>
      <c r="N195" s="4">
        <v>0</v>
      </c>
      <c r="O195" s="4">
        <v>0</v>
      </c>
      <c r="P195" s="3">
        <v>8453.449499999997</v>
      </c>
      <c r="Q195" s="3"/>
      <c r="R195" s="4">
        <v>17925.095999999998</v>
      </c>
      <c r="S195" s="5">
        <v>-2817.816499999999</v>
      </c>
      <c r="T195" s="5">
        <v>15107.279499999999</v>
      </c>
    </row>
    <row r="196" spans="1:20">
      <c r="A196" s="22">
        <v>36009</v>
      </c>
      <c r="B196" s="23" t="s">
        <v>178</v>
      </c>
      <c r="C196" s="6">
        <v>1.3090000000000001E-4</v>
      </c>
      <c r="D196" s="6">
        <v>1.6870000000000001E-4</v>
      </c>
      <c r="E196" s="3">
        <f>VLOOKUP(A196,'[4]CY Summary'!$A:$F,6,FALSE)</f>
        <v>-10476.27</v>
      </c>
      <c r="F196" s="3">
        <v>-8000.6080000000011</v>
      </c>
      <c r="G196" s="3"/>
      <c r="H196" s="4">
        <v>2193.6222000000002</v>
      </c>
      <c r="I196" s="4">
        <v>1753.6673000000001</v>
      </c>
      <c r="J196" s="4">
        <v>0</v>
      </c>
      <c r="K196" s="3">
        <v>562.88010000000008</v>
      </c>
      <c r="L196" s="3"/>
      <c r="M196" s="4">
        <v>0</v>
      </c>
      <c r="N196" s="4">
        <v>0</v>
      </c>
      <c r="O196" s="4">
        <v>0</v>
      </c>
      <c r="P196" s="3">
        <v>0</v>
      </c>
      <c r="Q196" s="3"/>
      <c r="R196" s="4">
        <v>4250.7157000000007</v>
      </c>
      <c r="S196" s="5">
        <v>187.62670000000003</v>
      </c>
      <c r="T196" s="5">
        <v>4438.3424000000005</v>
      </c>
    </row>
    <row r="197" spans="1:20">
      <c r="A197" s="22">
        <v>36100</v>
      </c>
      <c r="B197" s="23" t="s">
        <v>179</v>
      </c>
      <c r="C197" s="6">
        <v>6.5490000000000004E-4</v>
      </c>
      <c r="D197" s="6">
        <v>6.7909999999999997E-4</v>
      </c>
      <c r="E197" s="3">
        <f>VLOOKUP(A197,'[4]CY Summary'!$A:$F,6,FALSE)</f>
        <v>-42172.11</v>
      </c>
      <c r="F197" s="3">
        <v>-40027.488000000005</v>
      </c>
      <c r="G197" s="3"/>
      <c r="H197" s="4">
        <v>10974.814200000001</v>
      </c>
      <c r="I197" s="4">
        <v>8773.6953000000012</v>
      </c>
      <c r="J197" s="4">
        <v>0</v>
      </c>
      <c r="K197" s="3">
        <v>2933.9285999999975</v>
      </c>
      <c r="L197" s="3"/>
      <c r="M197" s="4">
        <v>0</v>
      </c>
      <c r="N197" s="4">
        <v>0</v>
      </c>
      <c r="O197" s="4">
        <v>0</v>
      </c>
      <c r="P197" s="3">
        <v>0</v>
      </c>
      <c r="Q197" s="3"/>
      <c r="R197" s="4">
        <v>21266.5677</v>
      </c>
      <c r="S197" s="5">
        <v>977.97619999999915</v>
      </c>
      <c r="T197" s="5">
        <v>22244.543899999997</v>
      </c>
    </row>
    <row r="198" spans="1:20">
      <c r="A198" s="22">
        <v>36102</v>
      </c>
      <c r="B198" s="23" t="s">
        <v>180</v>
      </c>
      <c r="C198" s="6">
        <v>2.0039999999999999E-4</v>
      </c>
      <c r="D198" s="6">
        <v>1.4799999999999999E-4</v>
      </c>
      <c r="E198" s="3">
        <f>VLOOKUP(A198,'[4]CY Summary'!$A:$F,6,FALSE)</f>
        <v>-9190.7999999999993</v>
      </c>
      <c r="F198" s="3">
        <v>-12248.448</v>
      </c>
      <c r="G198" s="3"/>
      <c r="H198" s="4">
        <v>3358.3031999999998</v>
      </c>
      <c r="I198" s="4">
        <v>2684.7588000000001</v>
      </c>
      <c r="J198" s="4">
        <v>0</v>
      </c>
      <c r="K198" s="3">
        <v>0</v>
      </c>
      <c r="L198" s="3"/>
      <c r="M198" s="4">
        <v>0</v>
      </c>
      <c r="N198" s="4">
        <v>0</v>
      </c>
      <c r="O198" s="4">
        <v>0</v>
      </c>
      <c r="P198" s="3">
        <v>4743.3669000000009</v>
      </c>
      <c r="Q198" s="3"/>
      <c r="R198" s="4">
        <v>6507.5891999999994</v>
      </c>
      <c r="S198" s="5">
        <v>-1581.1223000000005</v>
      </c>
      <c r="T198" s="5">
        <v>4926.4668999999994</v>
      </c>
    </row>
    <row r="199" spans="1:20">
      <c r="A199" s="22">
        <v>36105</v>
      </c>
      <c r="B199" s="23" t="s">
        <v>181</v>
      </c>
      <c r="C199" s="6">
        <v>3.5750000000000002E-4</v>
      </c>
      <c r="D199" s="6">
        <v>3.5530000000000002E-4</v>
      </c>
      <c r="E199" s="3">
        <f>VLOOKUP(A199,'[4]CY Summary'!$A:$F,6,FALSE)</f>
        <v>-22064.13</v>
      </c>
      <c r="F199" s="3">
        <v>-21850.400000000001</v>
      </c>
      <c r="G199" s="3"/>
      <c r="H199" s="4">
        <v>5990.9850000000006</v>
      </c>
      <c r="I199" s="4">
        <v>4789.4274999999998</v>
      </c>
      <c r="J199" s="4">
        <v>0</v>
      </c>
      <c r="K199" s="3">
        <v>1384.0875000000005</v>
      </c>
      <c r="L199" s="3"/>
      <c r="M199" s="4">
        <v>0</v>
      </c>
      <c r="N199" s="4">
        <v>0</v>
      </c>
      <c r="O199" s="4">
        <v>0</v>
      </c>
      <c r="P199" s="3">
        <v>0</v>
      </c>
      <c r="Q199" s="3"/>
      <c r="R199" s="4">
        <v>11609.0975</v>
      </c>
      <c r="S199" s="5">
        <v>461.36250000000018</v>
      </c>
      <c r="T199" s="5">
        <v>12070.46</v>
      </c>
    </row>
    <row r="200" spans="1:20">
      <c r="A200" s="22">
        <v>36200</v>
      </c>
      <c r="B200" s="23" t="s">
        <v>182</v>
      </c>
      <c r="C200" s="6">
        <v>1.3937000000000001E-3</v>
      </c>
      <c r="D200" s="6">
        <v>1.4419999999999999E-3</v>
      </c>
      <c r="E200" s="3">
        <f>VLOOKUP(A200,'[4]CY Summary'!$A:$F,6,FALSE)</f>
        <v>-89548.2</v>
      </c>
      <c r="F200" s="3">
        <v>-85182.944000000003</v>
      </c>
      <c r="G200" s="3"/>
      <c r="H200" s="4">
        <v>23355.624600000003</v>
      </c>
      <c r="I200" s="4">
        <v>18671.3989</v>
      </c>
      <c r="J200" s="4">
        <v>0</v>
      </c>
      <c r="K200" s="3">
        <v>3574.9742999999798</v>
      </c>
      <c r="L200" s="3"/>
      <c r="M200" s="4">
        <v>0</v>
      </c>
      <c r="N200" s="4">
        <v>0</v>
      </c>
      <c r="O200" s="4">
        <v>0</v>
      </c>
      <c r="P200" s="3">
        <v>0</v>
      </c>
      <c r="Q200" s="3"/>
      <c r="R200" s="4">
        <v>45257.6201</v>
      </c>
      <c r="S200" s="5">
        <v>1191.6580999999933</v>
      </c>
      <c r="T200" s="5">
        <v>46449.278199999993</v>
      </c>
    </row>
    <row r="201" spans="1:20">
      <c r="A201" s="22">
        <v>36205</v>
      </c>
      <c r="B201" s="23" t="s">
        <v>183</v>
      </c>
      <c r="C201" s="6">
        <v>2.5270000000000002E-4</v>
      </c>
      <c r="D201" s="6">
        <v>2.4610000000000002E-4</v>
      </c>
      <c r="E201" s="3">
        <f>VLOOKUP(A201,'[4]CY Summary'!$A:$F,6,FALSE)</f>
        <v>-15282.810000000001</v>
      </c>
      <c r="F201" s="3">
        <v>-15445.024000000001</v>
      </c>
      <c r="G201" s="3"/>
      <c r="H201" s="4">
        <v>4234.7466000000004</v>
      </c>
      <c r="I201" s="4">
        <v>3385.4219000000003</v>
      </c>
      <c r="J201" s="4">
        <v>0</v>
      </c>
      <c r="K201" s="3">
        <v>0</v>
      </c>
      <c r="L201" s="3"/>
      <c r="M201" s="4">
        <v>0</v>
      </c>
      <c r="N201" s="4">
        <v>0</v>
      </c>
      <c r="O201" s="4">
        <v>0</v>
      </c>
      <c r="P201" s="3">
        <v>359.3997000000013</v>
      </c>
      <c r="Q201" s="3"/>
      <c r="R201" s="4">
        <v>8205.9271000000008</v>
      </c>
      <c r="S201" s="5">
        <v>-119.79990000000043</v>
      </c>
      <c r="T201" s="5">
        <v>8086.1272000000008</v>
      </c>
    </row>
    <row r="202" spans="1:20">
      <c r="A202" s="22">
        <v>36300</v>
      </c>
      <c r="B202" s="23" t="s">
        <v>184</v>
      </c>
      <c r="C202" s="6">
        <v>4.4821000000000001E-3</v>
      </c>
      <c r="D202" s="6">
        <v>4.5243000000000002E-3</v>
      </c>
      <c r="E202" s="3">
        <f>VLOOKUP(A202,'[4]CY Summary'!$A:$F,6,FALSE)</f>
        <v>-280959.03000000003</v>
      </c>
      <c r="F202" s="3">
        <v>-273945.95199999999</v>
      </c>
      <c r="G202" s="3"/>
      <c r="H202" s="4">
        <v>75111.031799999997</v>
      </c>
      <c r="I202" s="4">
        <v>60046.693700000003</v>
      </c>
      <c r="J202" s="4">
        <v>0</v>
      </c>
      <c r="K202" s="3">
        <v>0</v>
      </c>
      <c r="L202" s="3"/>
      <c r="M202" s="4">
        <v>0</v>
      </c>
      <c r="N202" s="4">
        <v>0</v>
      </c>
      <c r="O202" s="4">
        <v>0</v>
      </c>
      <c r="P202" s="3">
        <v>8035.5231000000058</v>
      </c>
      <c r="Q202" s="3"/>
      <c r="R202" s="4">
        <v>145547.23329999999</v>
      </c>
      <c r="S202" s="5">
        <v>-2678.5077000000019</v>
      </c>
      <c r="T202" s="5">
        <v>142868.72560000001</v>
      </c>
    </row>
    <row r="203" spans="1:20">
      <c r="A203" s="22">
        <v>36301</v>
      </c>
      <c r="B203" s="23" t="s">
        <v>185</v>
      </c>
      <c r="C203" s="6">
        <v>7.2299999999999996E-5</v>
      </c>
      <c r="D203" s="6">
        <v>6.1500000000000004E-5</v>
      </c>
      <c r="E203" s="3">
        <f>VLOOKUP(A203,'[4]CY Summary'!$A:$F,6,FALSE)</f>
        <v>-3819.15</v>
      </c>
      <c r="F203" s="3">
        <v>-4418.9759999999997</v>
      </c>
      <c r="G203" s="3"/>
      <c r="H203" s="4">
        <v>1211.6034</v>
      </c>
      <c r="I203" s="4">
        <v>968.60309999999993</v>
      </c>
      <c r="J203" s="4">
        <v>0</v>
      </c>
      <c r="K203" s="3">
        <v>0</v>
      </c>
      <c r="L203" s="3"/>
      <c r="M203" s="4">
        <v>0</v>
      </c>
      <c r="N203" s="4">
        <v>0</v>
      </c>
      <c r="O203" s="4">
        <v>0</v>
      </c>
      <c r="P203" s="3">
        <v>1225.1852999999996</v>
      </c>
      <c r="Q203" s="3"/>
      <c r="R203" s="4">
        <v>2347.7979</v>
      </c>
      <c r="S203" s="5">
        <v>-408.39509999999984</v>
      </c>
      <c r="T203" s="5">
        <v>1939.4028000000003</v>
      </c>
    </row>
    <row r="204" spans="1:20">
      <c r="A204" s="22">
        <v>36302</v>
      </c>
      <c r="B204" s="23" t="s">
        <v>186</v>
      </c>
      <c r="C204" s="6">
        <v>1.0679999999999999E-4</v>
      </c>
      <c r="D204" s="6">
        <v>1.1239999999999999E-4</v>
      </c>
      <c r="E204" s="3">
        <f>VLOOKUP(A204,'[4]CY Summary'!$A:$F,6,FALSE)</f>
        <v>-6980.04</v>
      </c>
      <c r="F204" s="3">
        <v>-6527.616</v>
      </c>
      <c r="G204" s="3"/>
      <c r="H204" s="4">
        <v>1789.7543999999998</v>
      </c>
      <c r="I204" s="4">
        <v>1430.7995999999998</v>
      </c>
      <c r="J204" s="4">
        <v>0</v>
      </c>
      <c r="K204" s="3">
        <v>0</v>
      </c>
      <c r="L204" s="3"/>
      <c r="M204" s="4">
        <v>0</v>
      </c>
      <c r="N204" s="4">
        <v>0</v>
      </c>
      <c r="O204" s="4">
        <v>0</v>
      </c>
      <c r="P204" s="3">
        <v>579.4247999999991</v>
      </c>
      <c r="Q204" s="3"/>
      <c r="R204" s="4">
        <v>3468.1163999999999</v>
      </c>
      <c r="S204" s="5">
        <v>-193.1415999999997</v>
      </c>
      <c r="T204" s="5">
        <v>3274.9748</v>
      </c>
    </row>
    <row r="205" spans="1:20">
      <c r="A205" s="22">
        <v>36305</v>
      </c>
      <c r="B205" s="23" t="s">
        <v>187</v>
      </c>
      <c r="C205" s="6">
        <v>8.1789999999999999E-4</v>
      </c>
      <c r="D205" s="6">
        <v>8.6989999999999995E-4</v>
      </c>
      <c r="E205" s="3">
        <f>VLOOKUP(A205,'[4]CY Summary'!$A:$F,6,FALSE)</f>
        <v>-54020.789999999994</v>
      </c>
      <c r="F205" s="3">
        <v>-49990.048000000003</v>
      </c>
      <c r="G205" s="3"/>
      <c r="H205" s="4">
        <v>13706.368199999999</v>
      </c>
      <c r="I205" s="4">
        <v>10957.406300000001</v>
      </c>
      <c r="J205" s="4">
        <v>0</v>
      </c>
      <c r="K205" s="3">
        <v>8168.8505999999979</v>
      </c>
      <c r="L205" s="3"/>
      <c r="M205" s="4">
        <v>0</v>
      </c>
      <c r="N205" s="4">
        <v>0</v>
      </c>
      <c r="O205" s="4">
        <v>0</v>
      </c>
      <c r="P205" s="3">
        <v>0</v>
      </c>
      <c r="Q205" s="3"/>
      <c r="R205" s="4">
        <v>26559.666699999998</v>
      </c>
      <c r="S205" s="5">
        <v>2722.9501999999993</v>
      </c>
      <c r="T205" s="5">
        <v>29282.616899999997</v>
      </c>
    </row>
    <row r="206" spans="1:20">
      <c r="A206" s="22">
        <v>36310</v>
      </c>
      <c r="B206" s="23" t="s">
        <v>343</v>
      </c>
      <c r="C206" s="6">
        <v>3.4999999999999997E-5</v>
      </c>
      <c r="D206" s="6">
        <v>0</v>
      </c>
      <c r="E206" s="3">
        <v>0</v>
      </c>
      <c r="F206" s="3">
        <v>-2139.1999999999998</v>
      </c>
      <c r="G206" s="3"/>
      <c r="H206" s="4">
        <v>586.53</v>
      </c>
      <c r="I206" s="4">
        <v>468.89499999999998</v>
      </c>
      <c r="J206" s="4">
        <v>0</v>
      </c>
      <c r="K206" s="3">
        <v>0</v>
      </c>
      <c r="L206" s="3"/>
      <c r="M206" s="4">
        <v>0</v>
      </c>
      <c r="N206" s="4">
        <v>0</v>
      </c>
      <c r="O206" s="4">
        <v>0</v>
      </c>
      <c r="P206" s="3">
        <v>1841.2649999999996</v>
      </c>
      <c r="Q206" s="3"/>
      <c r="R206" s="4">
        <v>1136.5549999999998</v>
      </c>
      <c r="S206" s="5">
        <v>-613.75499999999988</v>
      </c>
      <c r="T206" s="5">
        <v>522.79999999999995</v>
      </c>
    </row>
    <row r="207" spans="1:20">
      <c r="A207" s="22">
        <v>36400</v>
      </c>
      <c r="B207" s="23" t="s">
        <v>188</v>
      </c>
      <c r="C207" s="6">
        <v>4.9451E-3</v>
      </c>
      <c r="D207" s="6">
        <v>4.8573000000000002E-3</v>
      </c>
      <c r="E207" s="3">
        <f>VLOOKUP(A207,'[4]CY Summary'!$A:$F,6,FALSE)</f>
        <v>-301638.33</v>
      </c>
      <c r="F207" s="3">
        <v>-302244.51199999999</v>
      </c>
      <c r="G207" s="3"/>
      <c r="H207" s="4">
        <v>82869.985799999995</v>
      </c>
      <c r="I207" s="4">
        <v>66249.504700000005</v>
      </c>
      <c r="J207" s="4">
        <v>0</v>
      </c>
      <c r="K207" s="3">
        <v>0</v>
      </c>
      <c r="L207" s="3"/>
      <c r="M207" s="4">
        <v>0</v>
      </c>
      <c r="N207" s="4">
        <v>0</v>
      </c>
      <c r="O207" s="4">
        <v>0</v>
      </c>
      <c r="P207" s="3">
        <v>516.25859999997192</v>
      </c>
      <c r="Q207" s="3"/>
      <c r="R207" s="4">
        <v>160582.2323</v>
      </c>
      <c r="S207" s="5">
        <v>-172.08619999999064</v>
      </c>
      <c r="T207" s="5">
        <v>160410.14610000001</v>
      </c>
    </row>
    <row r="208" spans="1:20">
      <c r="A208" s="22">
        <v>36405</v>
      </c>
      <c r="B208" s="23" t="s">
        <v>360</v>
      </c>
      <c r="C208" s="6">
        <v>8.6149999999999996E-4</v>
      </c>
      <c r="D208" s="6">
        <v>8.407E-4</v>
      </c>
      <c r="E208" s="3">
        <f>VLOOKUP(A208,'[4]CY Summary'!$A:$F,6,FALSE)</f>
        <v>-52207.47</v>
      </c>
      <c r="F208" s="3">
        <v>-52654.879999999997</v>
      </c>
      <c r="G208" s="3"/>
      <c r="H208" s="4">
        <v>14437.017</v>
      </c>
      <c r="I208" s="4">
        <v>11541.5155</v>
      </c>
      <c r="J208" s="4">
        <v>0</v>
      </c>
      <c r="K208" s="3">
        <v>0</v>
      </c>
      <c r="L208" s="3"/>
      <c r="M208" s="4">
        <v>0</v>
      </c>
      <c r="N208" s="4">
        <v>0</v>
      </c>
      <c r="O208" s="4">
        <v>0</v>
      </c>
      <c r="P208" s="3">
        <v>2683.5089999999964</v>
      </c>
      <c r="Q208" s="3"/>
      <c r="R208" s="4">
        <v>27975.4895</v>
      </c>
      <c r="S208" s="5">
        <v>-894.50299999999879</v>
      </c>
      <c r="T208" s="5">
        <v>27080.986499999999</v>
      </c>
    </row>
    <row r="209" spans="1:20">
      <c r="A209" s="22">
        <v>36500</v>
      </c>
      <c r="B209" s="23" t="s">
        <v>189</v>
      </c>
      <c r="C209" s="6">
        <v>9.7397000000000004E-3</v>
      </c>
      <c r="D209" s="6">
        <v>9.5695999999999993E-3</v>
      </c>
      <c r="E209" s="3">
        <f>VLOOKUP(A209,'[4]CY Summary'!$A:$F,6,FALSE)</f>
        <v>-594272.15999999992</v>
      </c>
      <c r="F209" s="3">
        <v>-595290.46400000004</v>
      </c>
      <c r="G209" s="3"/>
      <c r="H209" s="4">
        <v>163217.89260000002</v>
      </c>
      <c r="I209" s="4">
        <v>130482.76090000001</v>
      </c>
      <c r="J209" s="4">
        <v>0</v>
      </c>
      <c r="K209" s="3">
        <v>0</v>
      </c>
      <c r="L209" s="3"/>
      <c r="M209" s="4">
        <v>0</v>
      </c>
      <c r="N209" s="4">
        <v>0</v>
      </c>
      <c r="O209" s="4">
        <v>0</v>
      </c>
      <c r="P209" s="3">
        <v>29060.029200000077</v>
      </c>
      <c r="Q209" s="3"/>
      <c r="R209" s="4">
        <v>316277.2781</v>
      </c>
      <c r="S209" s="5">
        <v>-9686.6764000000258</v>
      </c>
      <c r="T209" s="5">
        <v>306590.6017</v>
      </c>
    </row>
    <row r="210" spans="1:20">
      <c r="A210" s="22">
        <v>36501</v>
      </c>
      <c r="B210" s="23" t="s">
        <v>190</v>
      </c>
      <c r="C210" s="6">
        <v>1.2860000000000001E-4</v>
      </c>
      <c r="D210" s="6">
        <v>1.092E-4</v>
      </c>
      <c r="E210" s="3">
        <f>VLOOKUP(A210,'[4]CY Summary'!$A:$F,6,FALSE)</f>
        <v>-6781.32</v>
      </c>
      <c r="F210" s="3">
        <v>-7860.0320000000002</v>
      </c>
      <c r="G210" s="3"/>
      <c r="H210" s="4">
        <v>2155.0788000000002</v>
      </c>
      <c r="I210" s="4">
        <v>1722.8542000000002</v>
      </c>
      <c r="J210" s="4">
        <v>0</v>
      </c>
      <c r="K210" s="3">
        <v>0</v>
      </c>
      <c r="L210" s="3"/>
      <c r="M210" s="4">
        <v>0</v>
      </c>
      <c r="N210" s="4">
        <v>0</v>
      </c>
      <c r="O210" s="4">
        <v>0</v>
      </c>
      <c r="P210" s="3">
        <v>1970.2896000000017</v>
      </c>
      <c r="Q210" s="3"/>
      <c r="R210" s="4">
        <v>4176.0277999999998</v>
      </c>
      <c r="S210" s="5">
        <v>-656.76320000000055</v>
      </c>
      <c r="T210" s="5">
        <v>3519.2645999999995</v>
      </c>
    </row>
    <row r="211" spans="1:20">
      <c r="A211" s="22">
        <v>36502</v>
      </c>
      <c r="B211" s="23" t="s">
        <v>191</v>
      </c>
      <c r="C211" s="6">
        <v>4.49E-5</v>
      </c>
      <c r="D211" s="6">
        <v>4.7800000000000003E-5</v>
      </c>
      <c r="E211" s="3">
        <f>VLOOKUP(A211,'[4]CY Summary'!$A:$F,6,FALSE)</f>
        <v>-2968.38</v>
      </c>
      <c r="F211" s="3">
        <v>-2744.288</v>
      </c>
      <c r="G211" s="3"/>
      <c r="H211" s="4">
        <v>752.43420000000003</v>
      </c>
      <c r="I211" s="4">
        <v>601.52530000000002</v>
      </c>
      <c r="J211" s="4">
        <v>0</v>
      </c>
      <c r="K211" s="3">
        <v>0</v>
      </c>
      <c r="L211" s="3"/>
      <c r="M211" s="4">
        <v>0</v>
      </c>
      <c r="N211" s="4">
        <v>0</v>
      </c>
      <c r="O211" s="4">
        <v>0</v>
      </c>
      <c r="P211" s="3">
        <v>192.5213999999994</v>
      </c>
      <c r="Q211" s="3"/>
      <c r="R211" s="4">
        <v>1458.0377000000001</v>
      </c>
      <c r="S211" s="5">
        <v>-64.173799999999801</v>
      </c>
      <c r="T211" s="5">
        <v>1393.8639000000003</v>
      </c>
    </row>
    <row r="212" spans="1:20">
      <c r="A212" s="22">
        <v>36505</v>
      </c>
      <c r="B212" s="23" t="s">
        <v>192</v>
      </c>
      <c r="C212" s="6">
        <v>1.9540999999999998E-3</v>
      </c>
      <c r="D212" s="6">
        <v>1.8978000000000001E-3</v>
      </c>
      <c r="E212" s="3">
        <f>VLOOKUP(A212,'[4]CY Summary'!$A:$F,6,FALSE)</f>
        <v>-117853.38</v>
      </c>
      <c r="F212" s="3">
        <v>-119434.59199999999</v>
      </c>
      <c r="G212" s="3"/>
      <c r="H212" s="4">
        <v>32746.807799999999</v>
      </c>
      <c r="I212" s="4">
        <v>26179.077699999998</v>
      </c>
      <c r="J212" s="4">
        <v>0</v>
      </c>
      <c r="K212" s="3">
        <v>0</v>
      </c>
      <c r="L212" s="3"/>
      <c r="M212" s="4">
        <v>0</v>
      </c>
      <c r="N212" s="4">
        <v>0</v>
      </c>
      <c r="O212" s="4">
        <v>0</v>
      </c>
      <c r="P212" s="3">
        <v>495.7250999999851</v>
      </c>
      <c r="Q212" s="3"/>
      <c r="R212" s="4">
        <v>63455.489299999994</v>
      </c>
      <c r="S212" s="5">
        <v>-165.24169999999503</v>
      </c>
      <c r="T212" s="5">
        <v>63290.247600000002</v>
      </c>
    </row>
    <row r="213" spans="1:20">
      <c r="A213" s="22">
        <v>36600</v>
      </c>
      <c r="B213" s="23" t="s">
        <v>193</v>
      </c>
      <c r="C213" s="6">
        <v>6.8749999999999996E-4</v>
      </c>
      <c r="D213" s="6">
        <v>7.027E-4</v>
      </c>
      <c r="E213" s="3">
        <f>VLOOKUP(A213,'[4]CY Summary'!$A:$F,6,FALSE)</f>
        <v>-43637.67</v>
      </c>
      <c r="F213" s="3">
        <v>-42020</v>
      </c>
      <c r="G213" s="3"/>
      <c r="H213" s="4">
        <v>11521.125</v>
      </c>
      <c r="I213" s="4">
        <v>9210.4375</v>
      </c>
      <c r="J213" s="4">
        <v>0</v>
      </c>
      <c r="K213" s="3">
        <v>4286.8800000000028</v>
      </c>
      <c r="L213" s="3"/>
      <c r="M213" s="4">
        <v>0</v>
      </c>
      <c r="N213" s="4">
        <v>0</v>
      </c>
      <c r="O213" s="4">
        <v>0</v>
      </c>
      <c r="P213" s="3">
        <v>0</v>
      </c>
      <c r="Q213" s="3"/>
      <c r="R213" s="4">
        <v>22325.1875</v>
      </c>
      <c r="S213" s="5">
        <v>1428.9600000000009</v>
      </c>
      <c r="T213" s="5">
        <v>23754.147499999999</v>
      </c>
    </row>
    <row r="214" spans="1:20">
      <c r="A214" s="22">
        <v>36601</v>
      </c>
      <c r="B214" s="23" t="s">
        <v>194</v>
      </c>
      <c r="C214" s="6">
        <v>4.2230000000000002E-4</v>
      </c>
      <c r="D214" s="6">
        <v>3.8210000000000002E-4</v>
      </c>
      <c r="E214" s="3">
        <f>VLOOKUP(A214,'[4]CY Summary'!$A:$F,6,FALSE)</f>
        <v>-23728.41</v>
      </c>
      <c r="F214" s="3">
        <v>-25810.976000000002</v>
      </c>
      <c r="G214" s="3"/>
      <c r="H214" s="4">
        <v>7076.9034000000001</v>
      </c>
      <c r="I214" s="4">
        <v>5657.5531000000001</v>
      </c>
      <c r="J214" s="4">
        <v>0</v>
      </c>
      <c r="K214" s="3">
        <v>0</v>
      </c>
      <c r="L214" s="3"/>
      <c r="M214" s="4">
        <v>0</v>
      </c>
      <c r="N214" s="4">
        <v>0</v>
      </c>
      <c r="O214" s="4">
        <v>0</v>
      </c>
      <c r="P214" s="3">
        <v>6260.3253000000022</v>
      </c>
      <c r="Q214" s="3"/>
      <c r="R214" s="4">
        <v>13713.347900000001</v>
      </c>
      <c r="S214" s="5">
        <v>-2086.7751000000007</v>
      </c>
      <c r="T214" s="5">
        <v>11626.5728</v>
      </c>
    </row>
    <row r="215" spans="1:20">
      <c r="A215" s="22">
        <v>36700</v>
      </c>
      <c r="B215" s="23" t="s">
        <v>195</v>
      </c>
      <c r="C215" s="6">
        <v>8.1998999999999996E-3</v>
      </c>
      <c r="D215" s="6">
        <v>8.2167999999999998E-3</v>
      </c>
      <c r="E215" s="3">
        <f>VLOOKUP(A215,'[4]CY Summary'!$A:$F,6,FALSE)</f>
        <v>-510263.27999999997</v>
      </c>
      <c r="F215" s="3">
        <v>-501177.88799999998</v>
      </c>
      <c r="G215" s="3"/>
      <c r="H215" s="4">
        <v>137413.92419999998</v>
      </c>
      <c r="I215" s="4">
        <v>109854.0603</v>
      </c>
      <c r="J215" s="4">
        <v>0</v>
      </c>
      <c r="K215" s="3">
        <v>0</v>
      </c>
      <c r="L215" s="3"/>
      <c r="M215" s="4">
        <v>0</v>
      </c>
      <c r="N215" s="4">
        <v>0</v>
      </c>
      <c r="O215" s="4">
        <v>0</v>
      </c>
      <c r="P215" s="3">
        <v>22167.213899999944</v>
      </c>
      <c r="Q215" s="3"/>
      <c r="R215" s="4">
        <v>266275.35269999999</v>
      </c>
      <c r="S215" s="5">
        <v>-7389.0712999999814</v>
      </c>
      <c r="T215" s="5">
        <v>258886.28140000001</v>
      </c>
    </row>
    <row r="216" spans="1:20">
      <c r="A216" s="22">
        <v>36701</v>
      </c>
      <c r="B216" s="23" t="s">
        <v>196</v>
      </c>
      <c r="C216" s="6">
        <v>2.9799999999999999E-5</v>
      </c>
      <c r="D216" s="6">
        <v>4.3000000000000002E-5</v>
      </c>
      <c r="E216" s="3">
        <f>VLOOKUP(A216,'[4]CY Summary'!$A:$F,6,FALSE)</f>
        <v>-2670.3</v>
      </c>
      <c r="F216" s="3">
        <v>-1821.376</v>
      </c>
      <c r="G216" s="3"/>
      <c r="H216" s="4">
        <v>499.38839999999999</v>
      </c>
      <c r="I216" s="4">
        <v>399.23059999999998</v>
      </c>
      <c r="J216" s="4">
        <v>0</v>
      </c>
      <c r="K216" s="3">
        <v>227.06970000000024</v>
      </c>
      <c r="L216" s="3"/>
      <c r="M216" s="4">
        <v>0</v>
      </c>
      <c r="N216" s="4">
        <v>0</v>
      </c>
      <c r="O216" s="4">
        <v>0</v>
      </c>
      <c r="P216" s="3">
        <v>0</v>
      </c>
      <c r="Q216" s="3"/>
      <c r="R216" s="4">
        <v>967.69539999999995</v>
      </c>
      <c r="S216" s="5">
        <v>75.68990000000008</v>
      </c>
      <c r="T216" s="5">
        <v>1043.3852999999999</v>
      </c>
    </row>
    <row r="217" spans="1:20">
      <c r="A217" s="22">
        <v>36705</v>
      </c>
      <c r="B217" s="23" t="s">
        <v>197</v>
      </c>
      <c r="C217" s="6">
        <v>9.6460000000000003E-4</v>
      </c>
      <c r="D217" s="6">
        <v>9.3300000000000002E-4</v>
      </c>
      <c r="E217" s="3">
        <f>VLOOKUP(A217,'[4]CY Summary'!$A:$F,6,FALSE)</f>
        <v>-57939.3</v>
      </c>
      <c r="F217" s="3">
        <v>-58956.351999999999</v>
      </c>
      <c r="G217" s="3"/>
      <c r="H217" s="4">
        <v>16164.766800000001</v>
      </c>
      <c r="I217" s="4">
        <v>12922.7462</v>
      </c>
      <c r="J217" s="4">
        <v>0</v>
      </c>
      <c r="K217" s="3">
        <v>0</v>
      </c>
      <c r="L217" s="3"/>
      <c r="M217" s="4">
        <v>0</v>
      </c>
      <c r="N217" s="4">
        <v>0</v>
      </c>
      <c r="O217" s="4">
        <v>0</v>
      </c>
      <c r="P217" s="3">
        <v>802.77060000000165</v>
      </c>
      <c r="Q217" s="3"/>
      <c r="R217" s="4">
        <v>31323.4558</v>
      </c>
      <c r="S217" s="5">
        <v>-267.59020000000055</v>
      </c>
      <c r="T217" s="5">
        <v>31055.865599999997</v>
      </c>
    </row>
    <row r="218" spans="1:20">
      <c r="A218" s="22">
        <v>36800</v>
      </c>
      <c r="B218" s="23" t="s">
        <v>198</v>
      </c>
      <c r="C218" s="6">
        <v>3.0942000000000001E-3</v>
      </c>
      <c r="D218" s="6">
        <v>3.0677999999999999E-3</v>
      </c>
      <c r="E218" s="3">
        <f>VLOOKUP(A218,'[4]CY Summary'!$A:$F,6,FALSE)</f>
        <v>-190510.38</v>
      </c>
      <c r="F218" s="3">
        <v>-189117.50400000002</v>
      </c>
      <c r="G218" s="3"/>
      <c r="H218" s="4">
        <v>51852.603600000002</v>
      </c>
      <c r="I218" s="4">
        <v>41452.9974</v>
      </c>
      <c r="J218" s="4">
        <v>0</v>
      </c>
      <c r="K218" s="3">
        <v>0</v>
      </c>
      <c r="L218" s="3"/>
      <c r="M218" s="4">
        <v>0</v>
      </c>
      <c r="N218" s="4">
        <v>0</v>
      </c>
      <c r="O218" s="4">
        <v>0</v>
      </c>
      <c r="P218" s="3">
        <v>1131.7811999999976</v>
      </c>
      <c r="Q218" s="3"/>
      <c r="R218" s="4">
        <v>100477.9566</v>
      </c>
      <c r="S218" s="5">
        <v>-377.26039999999921</v>
      </c>
      <c r="T218" s="5">
        <v>100100.69620000001</v>
      </c>
    </row>
    <row r="219" spans="1:20">
      <c r="A219" s="22">
        <v>36801</v>
      </c>
      <c r="B219" s="23" t="s">
        <v>199</v>
      </c>
      <c r="C219" s="6">
        <v>0</v>
      </c>
      <c r="D219" s="6">
        <v>0</v>
      </c>
      <c r="E219" s="3">
        <f>VLOOKUP(A219,'[4]CY Summary'!$A:$F,6,FALSE)</f>
        <v>0</v>
      </c>
      <c r="F219" s="3">
        <v>0</v>
      </c>
      <c r="G219" s="3"/>
      <c r="H219" s="4">
        <v>0</v>
      </c>
      <c r="I219" s="4">
        <v>0</v>
      </c>
      <c r="J219" s="4">
        <v>0</v>
      </c>
      <c r="K219" s="3">
        <v>0</v>
      </c>
      <c r="L219" s="3"/>
      <c r="M219" s="4">
        <v>0</v>
      </c>
      <c r="N219" s="4">
        <v>0</v>
      </c>
      <c r="O219" s="4">
        <v>0</v>
      </c>
      <c r="P219" s="3">
        <v>0</v>
      </c>
      <c r="Q219" s="3"/>
      <c r="R219" s="4">
        <v>0</v>
      </c>
      <c r="S219" s="5">
        <v>0</v>
      </c>
      <c r="T219" s="5">
        <v>0</v>
      </c>
    </row>
    <row r="220" spans="1:20">
      <c r="A220" s="22">
        <v>36802</v>
      </c>
      <c r="B220" s="23" t="s">
        <v>200</v>
      </c>
      <c r="C220" s="6">
        <v>1.1340000000000001E-4</v>
      </c>
      <c r="D220" s="6">
        <v>8.1299999999999997E-5</v>
      </c>
      <c r="E220" s="3">
        <f>VLOOKUP(A220,'[4]CY Summary'!$A:$F,6,FALSE)</f>
        <v>-5048.7299999999996</v>
      </c>
      <c r="F220" s="3">
        <v>-6931.0080000000007</v>
      </c>
      <c r="G220" s="3"/>
      <c r="H220" s="4">
        <v>1900.3572000000001</v>
      </c>
      <c r="I220" s="4">
        <v>1519.2198000000001</v>
      </c>
      <c r="J220" s="4">
        <v>0</v>
      </c>
      <c r="K220" s="3">
        <v>0</v>
      </c>
      <c r="L220" s="3"/>
      <c r="M220" s="4">
        <v>0</v>
      </c>
      <c r="N220" s="4">
        <v>0</v>
      </c>
      <c r="O220" s="4">
        <v>0</v>
      </c>
      <c r="P220" s="3">
        <v>2766.9924000000005</v>
      </c>
      <c r="Q220" s="3"/>
      <c r="R220" s="4">
        <v>3682.4382000000001</v>
      </c>
      <c r="S220" s="5">
        <v>-922.33080000000018</v>
      </c>
      <c r="T220" s="5">
        <v>2760.1073999999999</v>
      </c>
    </row>
    <row r="221" spans="1:20">
      <c r="A221" s="22">
        <v>36810</v>
      </c>
      <c r="B221" s="23" t="s">
        <v>361</v>
      </c>
      <c r="C221" s="6">
        <v>5.8441999999999999E-3</v>
      </c>
      <c r="D221" s="6">
        <v>5.9566000000000003E-3</v>
      </c>
      <c r="E221" s="3">
        <f>VLOOKUP(A221,'[4]CY Summary'!$A:$F,6,FALSE)</f>
        <v>-369904.86000000004</v>
      </c>
      <c r="F221" s="3">
        <v>-357197.50400000002</v>
      </c>
      <c r="G221" s="3"/>
      <c r="H221" s="4">
        <v>97937.103600000002</v>
      </c>
      <c r="I221" s="4">
        <v>78294.747399999993</v>
      </c>
      <c r="J221" s="4">
        <v>0</v>
      </c>
      <c r="K221" s="3">
        <v>0</v>
      </c>
      <c r="L221" s="3"/>
      <c r="M221" s="4">
        <v>0</v>
      </c>
      <c r="N221" s="4">
        <v>0</v>
      </c>
      <c r="O221" s="4">
        <v>0</v>
      </c>
      <c r="P221" s="3">
        <v>8791.0887000000221</v>
      </c>
      <c r="Q221" s="3"/>
      <c r="R221" s="4">
        <v>189778.7066</v>
      </c>
      <c r="S221" s="5">
        <v>-2930.3629000000074</v>
      </c>
      <c r="T221" s="5">
        <v>186848.3437</v>
      </c>
    </row>
    <row r="222" spans="1:20">
      <c r="A222" s="22">
        <v>36900</v>
      </c>
      <c r="B222" s="23" t="s">
        <v>201</v>
      </c>
      <c r="C222" s="6">
        <v>5.7249999999999998E-4</v>
      </c>
      <c r="D222" s="6">
        <v>5.8239999999999995E-4</v>
      </c>
      <c r="E222" s="3">
        <f>VLOOKUP(A222,'[4]CY Summary'!$A:$F,6,FALSE)</f>
        <v>-36167.039999999994</v>
      </c>
      <c r="F222" s="3">
        <v>-34991.199999999997</v>
      </c>
      <c r="G222" s="3"/>
      <c r="H222" s="4">
        <v>9593.9549999999999</v>
      </c>
      <c r="I222" s="4">
        <v>7669.7824999999993</v>
      </c>
      <c r="J222" s="4">
        <v>0</v>
      </c>
      <c r="K222" s="3">
        <v>389.50499999999738</v>
      </c>
      <c r="L222" s="3"/>
      <c r="M222" s="4">
        <v>0</v>
      </c>
      <c r="N222" s="4">
        <v>0</v>
      </c>
      <c r="O222" s="4">
        <v>0</v>
      </c>
      <c r="P222" s="3">
        <v>0</v>
      </c>
      <c r="Q222" s="3"/>
      <c r="R222" s="4">
        <v>18590.7925</v>
      </c>
      <c r="S222" s="5">
        <v>129.83499999999913</v>
      </c>
      <c r="T222" s="5">
        <v>18720.627499999999</v>
      </c>
    </row>
    <row r="223" spans="1:20">
      <c r="A223" s="22">
        <v>36901</v>
      </c>
      <c r="B223" s="23" t="s">
        <v>202</v>
      </c>
      <c r="C223" s="6">
        <v>1.94E-4</v>
      </c>
      <c r="D223" s="6">
        <v>1.919E-4</v>
      </c>
      <c r="E223" s="3">
        <f>VLOOKUP(A223,'[4]CY Summary'!$A:$F,6,FALSE)</f>
        <v>-11916.99</v>
      </c>
      <c r="F223" s="3">
        <v>-11857.28</v>
      </c>
      <c r="G223" s="3"/>
      <c r="H223" s="4">
        <v>3251.0520000000001</v>
      </c>
      <c r="I223" s="4">
        <v>2599.018</v>
      </c>
      <c r="J223" s="4">
        <v>0</v>
      </c>
      <c r="K223" s="3">
        <v>0</v>
      </c>
      <c r="L223" s="3"/>
      <c r="M223" s="4">
        <v>0</v>
      </c>
      <c r="N223" s="4">
        <v>0</v>
      </c>
      <c r="O223" s="4">
        <v>0</v>
      </c>
      <c r="P223" s="3">
        <v>31.688999999997577</v>
      </c>
      <c r="Q223" s="3"/>
      <c r="R223" s="4">
        <v>6299.7619999999997</v>
      </c>
      <c r="S223" s="5">
        <v>-10.562999999999192</v>
      </c>
      <c r="T223" s="5">
        <v>6289.1990000000005</v>
      </c>
    </row>
    <row r="224" spans="1:20">
      <c r="A224" s="22">
        <v>36905</v>
      </c>
      <c r="B224" s="23" t="s">
        <v>203</v>
      </c>
      <c r="C224" s="6">
        <v>1.9149999999999999E-4</v>
      </c>
      <c r="D224" s="6">
        <v>1.7919999999999999E-4</v>
      </c>
      <c r="E224" s="3">
        <f>VLOOKUP(A224,'[4]CY Summary'!$A:$F,6,FALSE)</f>
        <v>-11128.32</v>
      </c>
      <c r="F224" s="3">
        <v>-11704.48</v>
      </c>
      <c r="G224" s="3"/>
      <c r="H224" s="4">
        <v>3209.1569999999997</v>
      </c>
      <c r="I224" s="4">
        <v>2565.5254999999997</v>
      </c>
      <c r="J224" s="4">
        <v>0</v>
      </c>
      <c r="K224" s="3">
        <v>767.97600000000193</v>
      </c>
      <c r="L224" s="3"/>
      <c r="M224" s="4">
        <v>0</v>
      </c>
      <c r="N224" s="4">
        <v>0</v>
      </c>
      <c r="O224" s="4">
        <v>0</v>
      </c>
      <c r="P224" s="3">
        <v>0</v>
      </c>
      <c r="Q224" s="3"/>
      <c r="R224" s="4">
        <v>6218.5794999999998</v>
      </c>
      <c r="S224" s="5">
        <v>255.99200000000064</v>
      </c>
      <c r="T224" s="5">
        <v>6474.5715</v>
      </c>
    </row>
    <row r="225" spans="1:20">
      <c r="A225" s="22">
        <v>37000</v>
      </c>
      <c r="B225" s="23" t="s">
        <v>204</v>
      </c>
      <c r="C225" s="6">
        <v>1.9151999999999999E-3</v>
      </c>
      <c r="D225" s="6">
        <v>2.0284000000000001E-3</v>
      </c>
      <c r="E225" s="3">
        <f>VLOOKUP(A225,'[4]CY Summary'!$A:$F,6,FALSE)</f>
        <v>-125963.64</v>
      </c>
      <c r="F225" s="3">
        <v>-117057.02399999999</v>
      </c>
      <c r="G225" s="3"/>
      <c r="H225" s="4">
        <v>32094.921599999998</v>
      </c>
      <c r="I225" s="4">
        <v>25657.934399999998</v>
      </c>
      <c r="J225" s="4">
        <v>0</v>
      </c>
      <c r="K225" s="3">
        <v>3982.2977999999894</v>
      </c>
      <c r="L225" s="3"/>
      <c r="M225" s="4">
        <v>0</v>
      </c>
      <c r="N225" s="4">
        <v>0</v>
      </c>
      <c r="O225" s="4">
        <v>0</v>
      </c>
      <c r="P225" s="3">
        <v>0</v>
      </c>
      <c r="Q225" s="3"/>
      <c r="R225" s="4">
        <v>62192.289599999996</v>
      </c>
      <c r="S225" s="5">
        <v>1327.4325999999965</v>
      </c>
      <c r="T225" s="5">
        <v>63519.722199999989</v>
      </c>
    </row>
    <row r="226" spans="1:20">
      <c r="A226" s="22">
        <v>37001</v>
      </c>
      <c r="B226" s="23" t="s">
        <v>334</v>
      </c>
      <c r="C226" s="6">
        <v>7.9599999999999997E-5</v>
      </c>
      <c r="D226" s="6">
        <v>4.1199999999999999E-5</v>
      </c>
      <c r="E226" s="3">
        <f>VLOOKUP(A226,'[4]CY Summary'!$A:$F,6,FALSE)</f>
        <v>-2558.52</v>
      </c>
      <c r="F226" s="3">
        <v>-4865.152</v>
      </c>
      <c r="G226" s="3"/>
      <c r="H226" s="4">
        <v>1333.9367999999999</v>
      </c>
      <c r="I226" s="4">
        <v>1066.4012</v>
      </c>
      <c r="J226" s="4">
        <v>0</v>
      </c>
      <c r="K226" s="3">
        <v>0</v>
      </c>
      <c r="L226" s="3"/>
      <c r="M226" s="4">
        <v>0</v>
      </c>
      <c r="N226" s="4">
        <v>0</v>
      </c>
      <c r="O226" s="4">
        <v>0</v>
      </c>
      <c r="P226" s="3">
        <v>2531.1831000000002</v>
      </c>
      <c r="Q226" s="3"/>
      <c r="R226" s="4">
        <v>2584.8507999999997</v>
      </c>
      <c r="S226" s="5">
        <v>-843.72770000000003</v>
      </c>
      <c r="T226" s="5">
        <v>1741.1230999999998</v>
      </c>
    </row>
    <row r="227" spans="1:20">
      <c r="A227" s="22">
        <v>37005</v>
      </c>
      <c r="B227" s="23" t="s">
        <v>205</v>
      </c>
      <c r="C227" s="6">
        <v>4.572E-4</v>
      </c>
      <c r="D227" s="6">
        <v>4.707E-4</v>
      </c>
      <c r="E227" s="3">
        <f>VLOOKUP(A227,'[4]CY Summary'!$A:$F,6,FALSE)</f>
        <v>-29230.47</v>
      </c>
      <c r="F227" s="3">
        <v>-27944.063999999998</v>
      </c>
      <c r="G227" s="3"/>
      <c r="H227" s="4">
        <v>7661.7575999999999</v>
      </c>
      <c r="I227" s="4">
        <v>6125.1084000000001</v>
      </c>
      <c r="J227" s="4">
        <v>0</v>
      </c>
      <c r="K227" s="3">
        <v>3605.2683000000043</v>
      </c>
      <c r="L227" s="3"/>
      <c r="M227" s="4">
        <v>0</v>
      </c>
      <c r="N227" s="4">
        <v>0</v>
      </c>
      <c r="O227" s="4">
        <v>0</v>
      </c>
      <c r="P227" s="3">
        <v>0</v>
      </c>
      <c r="Q227" s="3"/>
      <c r="R227" s="4">
        <v>14846.6556</v>
      </c>
      <c r="S227" s="5">
        <v>1201.7561000000014</v>
      </c>
      <c r="T227" s="5">
        <v>16048.411700000001</v>
      </c>
    </row>
    <row r="228" spans="1:20">
      <c r="A228" s="22">
        <v>37100</v>
      </c>
      <c r="B228" s="23" t="s">
        <v>206</v>
      </c>
      <c r="C228" s="6">
        <v>2.9053E-3</v>
      </c>
      <c r="D228" s="6">
        <v>2.8511000000000001E-3</v>
      </c>
      <c r="E228" s="3">
        <f>VLOOKUP(A228,'[4]CY Summary'!$A:$F,6,FALSE)</f>
        <v>-177053.31</v>
      </c>
      <c r="F228" s="3">
        <v>-177571.93599999999</v>
      </c>
      <c r="G228" s="3"/>
      <c r="H228" s="4">
        <v>48687.017399999997</v>
      </c>
      <c r="I228" s="4">
        <v>38922.304100000001</v>
      </c>
      <c r="J228" s="4">
        <v>0</v>
      </c>
      <c r="K228" s="3">
        <v>0</v>
      </c>
      <c r="L228" s="3"/>
      <c r="M228" s="4">
        <v>0</v>
      </c>
      <c r="N228" s="4">
        <v>0</v>
      </c>
      <c r="O228" s="4">
        <v>0</v>
      </c>
      <c r="P228" s="3">
        <v>11560.353300000017</v>
      </c>
      <c r="Q228" s="3"/>
      <c r="R228" s="4">
        <v>94343.806899999996</v>
      </c>
      <c r="S228" s="5">
        <v>-3853.4511000000057</v>
      </c>
      <c r="T228" s="5">
        <v>90490.35579999999</v>
      </c>
    </row>
    <row r="229" spans="1:20">
      <c r="A229" s="22">
        <v>37200</v>
      </c>
      <c r="B229" s="23" t="s">
        <v>207</v>
      </c>
      <c r="C229" s="6">
        <v>6.4570000000000003E-4</v>
      </c>
      <c r="D229" s="6">
        <v>6.3849999999999996E-4</v>
      </c>
      <c r="E229" s="3">
        <f>VLOOKUP(A229,'[4]CY Summary'!$A:$F,6,FALSE)</f>
        <v>-39650.85</v>
      </c>
      <c r="F229" s="3">
        <v>-39465.184000000001</v>
      </c>
      <c r="G229" s="3"/>
      <c r="H229" s="4">
        <v>10820.640600000001</v>
      </c>
      <c r="I229" s="4">
        <v>8650.4429</v>
      </c>
      <c r="J229" s="4">
        <v>0</v>
      </c>
      <c r="K229" s="3">
        <v>0</v>
      </c>
      <c r="L229" s="3"/>
      <c r="M229" s="4">
        <v>0</v>
      </c>
      <c r="N229" s="4">
        <v>0</v>
      </c>
      <c r="O229" s="4">
        <v>0</v>
      </c>
      <c r="P229" s="3">
        <v>1214.4627000000019</v>
      </c>
      <c r="Q229" s="3"/>
      <c r="R229" s="4">
        <v>20967.8161</v>
      </c>
      <c r="S229" s="5">
        <v>-404.82090000000062</v>
      </c>
      <c r="T229" s="5">
        <v>20562.995199999998</v>
      </c>
    </row>
    <row r="230" spans="1:20">
      <c r="A230" s="22">
        <v>37300</v>
      </c>
      <c r="B230" s="23" t="s">
        <v>208</v>
      </c>
      <c r="C230" s="6">
        <v>1.7251E-3</v>
      </c>
      <c r="D230" s="6">
        <v>1.6995999999999999E-3</v>
      </c>
      <c r="E230" s="3">
        <f>VLOOKUP(A230,'[4]CY Summary'!$A:$F,6,FALSE)</f>
        <v>-105545.15999999999</v>
      </c>
      <c r="F230" s="3">
        <v>-105438.11200000001</v>
      </c>
      <c r="G230" s="3"/>
      <c r="H230" s="4">
        <v>28909.2258</v>
      </c>
      <c r="I230" s="4">
        <v>23111.164700000001</v>
      </c>
      <c r="J230" s="4">
        <v>0</v>
      </c>
      <c r="K230" s="3">
        <v>0</v>
      </c>
      <c r="L230" s="3"/>
      <c r="M230" s="4">
        <v>0</v>
      </c>
      <c r="N230" s="4">
        <v>0</v>
      </c>
      <c r="O230" s="4">
        <v>0</v>
      </c>
      <c r="P230" s="3">
        <v>6833.5311000000256</v>
      </c>
      <c r="Q230" s="3"/>
      <c r="R230" s="4">
        <v>56019.172299999998</v>
      </c>
      <c r="S230" s="5">
        <v>-2277.8437000000085</v>
      </c>
      <c r="T230" s="5">
        <v>53741.328599999993</v>
      </c>
    </row>
    <row r="231" spans="1:20">
      <c r="A231" s="22">
        <v>37301</v>
      </c>
      <c r="B231" s="23" t="s">
        <v>209</v>
      </c>
      <c r="C231" s="6">
        <v>1.8780000000000001E-4</v>
      </c>
      <c r="D231" s="6">
        <v>1.7569999999999999E-4</v>
      </c>
      <c r="E231" s="3">
        <f>VLOOKUP(A231,'[4]CY Summary'!$A:$F,6,FALSE)</f>
        <v>-10910.97</v>
      </c>
      <c r="F231" s="3">
        <v>-11478.336000000001</v>
      </c>
      <c r="G231" s="3"/>
      <c r="H231" s="4">
        <v>3147.1524000000004</v>
      </c>
      <c r="I231" s="4">
        <v>2515.9566</v>
      </c>
      <c r="J231" s="4">
        <v>0</v>
      </c>
      <c r="K231" s="3">
        <v>0</v>
      </c>
      <c r="L231" s="3"/>
      <c r="M231" s="4">
        <v>0</v>
      </c>
      <c r="N231" s="4">
        <v>0</v>
      </c>
      <c r="O231" s="4">
        <v>0</v>
      </c>
      <c r="P231" s="3">
        <v>1143.5133000000028</v>
      </c>
      <c r="Q231" s="3"/>
      <c r="R231" s="4">
        <v>6098.4294</v>
      </c>
      <c r="S231" s="5">
        <v>-381.17110000000093</v>
      </c>
      <c r="T231" s="5">
        <v>5717.2582999999995</v>
      </c>
    </row>
    <row r="232" spans="1:20">
      <c r="A232" s="22">
        <v>37305</v>
      </c>
      <c r="B232" s="23" t="s">
        <v>210</v>
      </c>
      <c r="C232" s="6">
        <v>4.4040000000000003E-4</v>
      </c>
      <c r="D232" s="6">
        <v>4.8660000000000001E-4</v>
      </c>
      <c r="E232" s="3">
        <f>VLOOKUP(A232,'[4]CY Summary'!$A:$F,6,FALSE)</f>
        <v>-30217.86</v>
      </c>
      <c r="F232" s="3">
        <v>-26917.248000000003</v>
      </c>
      <c r="G232" s="3"/>
      <c r="H232" s="4">
        <v>7380.2232000000004</v>
      </c>
      <c r="I232" s="4">
        <v>5900.0388000000003</v>
      </c>
      <c r="J232" s="4">
        <v>0</v>
      </c>
      <c r="K232" s="3">
        <v>7394.6630999999979</v>
      </c>
      <c r="L232" s="3"/>
      <c r="M232" s="4">
        <v>0</v>
      </c>
      <c r="N232" s="4">
        <v>0</v>
      </c>
      <c r="O232" s="4">
        <v>0</v>
      </c>
      <c r="P232" s="3">
        <v>0</v>
      </c>
      <c r="Q232" s="3"/>
      <c r="R232" s="4">
        <v>14301.109200000001</v>
      </c>
      <c r="S232" s="5">
        <v>2464.8876999999993</v>
      </c>
      <c r="T232" s="5">
        <v>16765.996899999998</v>
      </c>
    </row>
    <row r="233" spans="1:20">
      <c r="A233" s="22">
        <v>37400</v>
      </c>
      <c r="B233" s="23" t="s">
        <v>211</v>
      </c>
      <c r="C233" s="6">
        <v>8.0526999999999994E-3</v>
      </c>
      <c r="D233" s="6">
        <v>8.2755999999999993E-3</v>
      </c>
      <c r="E233" s="3">
        <f>VLOOKUP(A233,'[4]CY Summary'!$A:$F,6,FALSE)</f>
        <v>-513914.75999999995</v>
      </c>
      <c r="F233" s="3">
        <v>-492181.02399999998</v>
      </c>
      <c r="G233" s="3"/>
      <c r="H233" s="4">
        <v>134947.14659999998</v>
      </c>
      <c r="I233" s="4">
        <v>107882.02189999999</v>
      </c>
      <c r="J233" s="4">
        <v>0</v>
      </c>
      <c r="K233" s="3">
        <v>0</v>
      </c>
      <c r="L233" s="3"/>
      <c r="M233" s="4">
        <v>0</v>
      </c>
      <c r="N233" s="4">
        <v>0</v>
      </c>
      <c r="O233" s="4">
        <v>0</v>
      </c>
      <c r="P233" s="3">
        <v>21336.427200000035</v>
      </c>
      <c r="Q233" s="3"/>
      <c r="R233" s="4">
        <v>261495.32709999999</v>
      </c>
      <c r="S233" s="5">
        <v>-7112.1424000000115</v>
      </c>
      <c r="T233" s="5">
        <v>254383.18469999998</v>
      </c>
    </row>
    <row r="234" spans="1:20">
      <c r="A234" s="22">
        <v>37405</v>
      </c>
      <c r="B234" s="23" t="s">
        <v>212</v>
      </c>
      <c r="C234" s="6">
        <v>1.864E-3</v>
      </c>
      <c r="D234" s="6">
        <v>1.8485000000000001E-3</v>
      </c>
      <c r="E234" s="3">
        <f>VLOOKUP(A234,'[4]CY Summary'!$A:$F,6,FALSE)</f>
        <v>-114791.85</v>
      </c>
      <c r="F234" s="3">
        <v>-113927.67999999999</v>
      </c>
      <c r="G234" s="3"/>
      <c r="H234" s="4">
        <v>31236.912</v>
      </c>
      <c r="I234" s="4">
        <v>24972.008000000002</v>
      </c>
      <c r="J234" s="4">
        <v>0</v>
      </c>
      <c r="K234" s="3">
        <v>0</v>
      </c>
      <c r="L234" s="3"/>
      <c r="M234" s="4">
        <v>0</v>
      </c>
      <c r="N234" s="4">
        <v>0</v>
      </c>
      <c r="O234" s="4">
        <v>0</v>
      </c>
      <c r="P234" s="3">
        <v>3993.2789999999804</v>
      </c>
      <c r="Q234" s="3"/>
      <c r="R234" s="4">
        <v>60529.671999999999</v>
      </c>
      <c r="S234" s="5">
        <v>-1331.0929999999935</v>
      </c>
      <c r="T234" s="5">
        <v>59198.579000000005</v>
      </c>
    </row>
    <row r="235" spans="1:20">
      <c r="A235" s="22">
        <v>37500</v>
      </c>
      <c r="B235" s="23" t="s">
        <v>213</v>
      </c>
      <c r="C235" s="6">
        <v>8.9360000000000004E-4</v>
      </c>
      <c r="D235" s="6">
        <v>8.9860000000000005E-4</v>
      </c>
      <c r="E235" s="3">
        <f>VLOOKUP(A235,'[4]CY Summary'!$A:$F,6,FALSE)</f>
        <v>-55803.060000000005</v>
      </c>
      <c r="F235" s="3">
        <v>-54616.832000000002</v>
      </c>
      <c r="G235" s="3"/>
      <c r="H235" s="4">
        <v>14974.9488</v>
      </c>
      <c r="I235" s="4">
        <v>11971.5592</v>
      </c>
      <c r="J235" s="4">
        <v>0</v>
      </c>
      <c r="K235" s="3">
        <v>1111.2053999999989</v>
      </c>
      <c r="L235" s="3"/>
      <c r="M235" s="4">
        <v>0</v>
      </c>
      <c r="N235" s="4">
        <v>0</v>
      </c>
      <c r="O235" s="4">
        <v>0</v>
      </c>
      <c r="P235" s="3">
        <v>0</v>
      </c>
      <c r="Q235" s="3"/>
      <c r="R235" s="4">
        <v>29017.872800000001</v>
      </c>
      <c r="S235" s="5">
        <v>370.40179999999964</v>
      </c>
      <c r="T235" s="5">
        <v>29388.274600000001</v>
      </c>
    </row>
    <row r="236" spans="1:20">
      <c r="A236" s="22">
        <v>37600</v>
      </c>
      <c r="B236" s="23" t="s">
        <v>214</v>
      </c>
      <c r="C236" s="6">
        <v>5.6343000000000001E-3</v>
      </c>
      <c r="D236" s="6">
        <v>5.7749000000000003E-3</v>
      </c>
      <c r="E236" s="3">
        <f>VLOOKUP(A236,'[4]CY Summary'!$A:$F,6,FALSE)</f>
        <v>-358621.29000000004</v>
      </c>
      <c r="F236" s="3">
        <v>-344368.41600000003</v>
      </c>
      <c r="G236" s="3"/>
      <c r="H236" s="4">
        <v>94419.599400000006</v>
      </c>
      <c r="I236" s="4">
        <v>75482.717099999994</v>
      </c>
      <c r="J236" s="4">
        <v>0</v>
      </c>
      <c r="K236" s="3">
        <v>0</v>
      </c>
      <c r="L236" s="3"/>
      <c r="M236" s="4">
        <v>0</v>
      </c>
      <c r="N236" s="4">
        <v>0</v>
      </c>
      <c r="O236" s="4">
        <v>0</v>
      </c>
      <c r="P236" s="3">
        <v>8036.3673000000272</v>
      </c>
      <c r="Q236" s="3"/>
      <c r="R236" s="4">
        <v>182962.62390000001</v>
      </c>
      <c r="S236" s="5">
        <v>-2678.7891000000091</v>
      </c>
      <c r="T236" s="5">
        <v>180283.83480000001</v>
      </c>
    </row>
    <row r="237" spans="1:20">
      <c r="A237" s="22">
        <v>37601</v>
      </c>
      <c r="B237" s="23" t="s">
        <v>215</v>
      </c>
      <c r="C237" s="6">
        <v>2.3470000000000001E-4</v>
      </c>
      <c r="D237" s="6">
        <v>1.8919999999999999E-4</v>
      </c>
      <c r="E237" s="3">
        <f>VLOOKUP(A237,'[4]CY Summary'!$A:$F,6,FALSE)</f>
        <v>-11749.32</v>
      </c>
      <c r="F237" s="3">
        <v>-14344.864000000001</v>
      </c>
      <c r="G237" s="3"/>
      <c r="H237" s="4">
        <v>3933.1026000000002</v>
      </c>
      <c r="I237" s="4">
        <v>3144.2759000000001</v>
      </c>
      <c r="J237" s="4">
        <v>0</v>
      </c>
      <c r="K237" s="3">
        <v>0</v>
      </c>
      <c r="L237" s="3"/>
      <c r="M237" s="4">
        <v>0</v>
      </c>
      <c r="N237" s="4">
        <v>0</v>
      </c>
      <c r="O237" s="4">
        <v>0</v>
      </c>
      <c r="P237" s="3">
        <v>4381.3017000000027</v>
      </c>
      <c r="Q237" s="3"/>
      <c r="R237" s="4">
        <v>7621.4131000000007</v>
      </c>
      <c r="S237" s="5">
        <v>-1460.4339000000009</v>
      </c>
      <c r="T237" s="5">
        <v>6160.9791999999998</v>
      </c>
    </row>
    <row r="238" spans="1:20">
      <c r="A238" s="22">
        <v>37605</v>
      </c>
      <c r="B238" s="23" t="s">
        <v>216</v>
      </c>
      <c r="C238" s="6">
        <v>6.9490000000000003E-4</v>
      </c>
      <c r="D238" s="6">
        <v>6.8349999999999997E-4</v>
      </c>
      <c r="E238" s="3">
        <f>VLOOKUP(A238,'[4]CY Summary'!$A:$F,6,FALSE)</f>
        <v>-42445.35</v>
      </c>
      <c r="F238" s="3">
        <v>-42472.288</v>
      </c>
      <c r="G238" s="3"/>
      <c r="H238" s="4">
        <v>11645.1342</v>
      </c>
      <c r="I238" s="4">
        <v>9309.5753000000004</v>
      </c>
      <c r="J238" s="4">
        <v>0</v>
      </c>
      <c r="K238" s="3">
        <v>0</v>
      </c>
      <c r="L238" s="3"/>
      <c r="M238" s="4">
        <v>0</v>
      </c>
      <c r="N238" s="4">
        <v>0</v>
      </c>
      <c r="O238" s="4">
        <v>0</v>
      </c>
      <c r="P238" s="3">
        <v>1792.5263999999988</v>
      </c>
      <c r="Q238" s="3"/>
      <c r="R238" s="4">
        <v>22565.487700000001</v>
      </c>
      <c r="S238" s="5">
        <v>-597.50879999999961</v>
      </c>
      <c r="T238" s="5">
        <v>21967.978900000002</v>
      </c>
    </row>
    <row r="239" spans="1:20">
      <c r="A239" s="22">
        <v>37610</v>
      </c>
      <c r="B239" s="23" t="s">
        <v>217</v>
      </c>
      <c r="C239" s="6">
        <v>1.7455999999999999E-3</v>
      </c>
      <c r="D239" s="6">
        <v>1.7512000000000001E-3</v>
      </c>
      <c r="E239" s="3">
        <f>VLOOKUP(A239,'[4]CY Summary'!$A:$F,6,FALSE)</f>
        <v>-108749.52</v>
      </c>
      <c r="F239" s="3">
        <v>-106691.072</v>
      </c>
      <c r="G239" s="3"/>
      <c r="H239" s="4">
        <v>29252.764799999997</v>
      </c>
      <c r="I239" s="4">
        <v>23385.803199999998</v>
      </c>
      <c r="J239" s="4">
        <v>0</v>
      </c>
      <c r="K239" s="3">
        <v>0</v>
      </c>
      <c r="L239" s="3"/>
      <c r="M239" s="4">
        <v>0</v>
      </c>
      <c r="N239" s="4">
        <v>0</v>
      </c>
      <c r="O239" s="4">
        <v>0</v>
      </c>
      <c r="P239" s="3">
        <v>8248.1915999999983</v>
      </c>
      <c r="Q239" s="3"/>
      <c r="R239" s="4">
        <v>56684.868799999997</v>
      </c>
      <c r="S239" s="5">
        <v>-2749.3971999999994</v>
      </c>
      <c r="T239" s="5">
        <v>53935.471599999997</v>
      </c>
    </row>
    <row r="240" spans="1:20">
      <c r="A240" s="22">
        <v>37700</v>
      </c>
      <c r="B240" s="23" t="s">
        <v>218</v>
      </c>
      <c r="C240" s="6">
        <v>2.3754000000000002E-3</v>
      </c>
      <c r="D240" s="6">
        <v>2.4591999999999999E-3</v>
      </c>
      <c r="E240" s="3">
        <f>VLOOKUP(A240,'[4]CY Summary'!$A:$F,6,FALSE)</f>
        <v>-152716.32</v>
      </c>
      <c r="F240" s="3">
        <v>-145184.448</v>
      </c>
      <c r="G240" s="3"/>
      <c r="H240" s="4">
        <v>39806.953200000004</v>
      </c>
      <c r="I240" s="4">
        <v>31823.233800000002</v>
      </c>
      <c r="J240" s="4">
        <v>0</v>
      </c>
      <c r="K240" s="3">
        <v>2117.8131000000067</v>
      </c>
      <c r="L240" s="3"/>
      <c r="M240" s="4">
        <v>0</v>
      </c>
      <c r="N240" s="4">
        <v>0</v>
      </c>
      <c r="O240" s="4">
        <v>0</v>
      </c>
      <c r="P240" s="3">
        <v>0</v>
      </c>
      <c r="Q240" s="3"/>
      <c r="R240" s="4">
        <v>77136.364200000011</v>
      </c>
      <c r="S240" s="5">
        <v>705.93770000000222</v>
      </c>
      <c r="T240" s="5">
        <v>77842.30190000002</v>
      </c>
    </row>
    <row r="241" spans="1:20">
      <c r="A241" s="22">
        <v>37705</v>
      </c>
      <c r="B241" s="23" t="s">
        <v>219</v>
      </c>
      <c r="C241" s="6">
        <v>7.0790000000000002E-4</v>
      </c>
      <c r="D241" s="6">
        <v>7.1440000000000002E-4</v>
      </c>
      <c r="E241" s="3">
        <f>VLOOKUP(A241,'[4]CY Summary'!$A:$F,6,FALSE)</f>
        <v>-44364.24</v>
      </c>
      <c r="F241" s="3">
        <v>-43266.847999999998</v>
      </c>
      <c r="G241" s="3"/>
      <c r="H241" s="4">
        <v>11862.9882</v>
      </c>
      <c r="I241" s="4">
        <v>9483.7363000000005</v>
      </c>
      <c r="J241" s="4">
        <v>0</v>
      </c>
      <c r="K241" s="3">
        <v>927.27809999999772</v>
      </c>
      <c r="L241" s="3"/>
      <c r="M241" s="4">
        <v>0</v>
      </c>
      <c r="N241" s="4">
        <v>0</v>
      </c>
      <c r="O241" s="4">
        <v>0</v>
      </c>
      <c r="P241" s="3">
        <v>0</v>
      </c>
      <c r="Q241" s="3"/>
      <c r="R241" s="4">
        <v>22987.636699999999</v>
      </c>
      <c r="S241" s="5">
        <v>309.09269999999924</v>
      </c>
      <c r="T241" s="5">
        <v>23296.729399999997</v>
      </c>
    </row>
    <row r="242" spans="1:20">
      <c r="A242" s="22">
        <v>37800</v>
      </c>
      <c r="B242" s="23" t="s">
        <v>220</v>
      </c>
      <c r="C242" s="6">
        <v>7.3393E-3</v>
      </c>
      <c r="D242" s="6">
        <v>7.3857999999999997E-3</v>
      </c>
      <c r="E242" s="3">
        <f>VLOOKUP(A242,'[4]CY Summary'!$A:$F,6,FALSE)</f>
        <v>-458658.18</v>
      </c>
      <c r="F242" s="3">
        <v>-448578.016</v>
      </c>
      <c r="G242" s="3"/>
      <c r="H242" s="4">
        <v>122991.98940000001</v>
      </c>
      <c r="I242" s="4">
        <v>98324.602100000004</v>
      </c>
      <c r="J242" s="4">
        <v>0</v>
      </c>
      <c r="K242" s="3">
        <v>0</v>
      </c>
      <c r="L242" s="3"/>
      <c r="M242" s="4">
        <v>0</v>
      </c>
      <c r="N242" s="4">
        <v>0</v>
      </c>
      <c r="O242" s="4">
        <v>0</v>
      </c>
      <c r="P242" s="3">
        <v>130.02479999999923</v>
      </c>
      <c r="Q242" s="3"/>
      <c r="R242" s="4">
        <v>238329.0889</v>
      </c>
      <c r="S242" s="5">
        <v>-43.341599999999744</v>
      </c>
      <c r="T242" s="5">
        <v>238285.74729999999</v>
      </c>
    </row>
    <row r="243" spans="1:20">
      <c r="A243" s="22">
        <v>37801</v>
      </c>
      <c r="B243" s="23" t="s">
        <v>221</v>
      </c>
      <c r="C243" s="6">
        <v>5.6400000000000002E-5</v>
      </c>
      <c r="D243" s="6">
        <v>4.85E-5</v>
      </c>
      <c r="E243" s="3">
        <f>VLOOKUP(A243,'[4]CY Summary'!$A:$F,6,FALSE)</f>
        <v>-3011.85</v>
      </c>
      <c r="F243" s="3">
        <v>-3447.1680000000001</v>
      </c>
      <c r="G243" s="3"/>
      <c r="H243" s="4">
        <v>945.15120000000002</v>
      </c>
      <c r="I243" s="4">
        <v>755.59080000000006</v>
      </c>
      <c r="J243" s="4">
        <v>0</v>
      </c>
      <c r="K243" s="3">
        <v>0</v>
      </c>
      <c r="L243" s="3"/>
      <c r="M243" s="4">
        <v>0</v>
      </c>
      <c r="N243" s="4">
        <v>0</v>
      </c>
      <c r="O243" s="4">
        <v>0</v>
      </c>
      <c r="P243" s="3">
        <v>925.85040000000038</v>
      </c>
      <c r="Q243" s="3"/>
      <c r="R243" s="4">
        <v>1831.4772</v>
      </c>
      <c r="S243" s="5">
        <v>-308.61680000000013</v>
      </c>
      <c r="T243" s="5">
        <v>1522.8604</v>
      </c>
    </row>
    <row r="244" spans="1:20">
      <c r="A244" s="22">
        <v>37805</v>
      </c>
      <c r="B244" s="23" t="s">
        <v>222</v>
      </c>
      <c r="C244" s="6">
        <v>5.4929999999999996E-4</v>
      </c>
      <c r="D244" s="6">
        <v>5.8770000000000003E-4</v>
      </c>
      <c r="E244" s="3">
        <f>VLOOKUP(A244,'[4]CY Summary'!$A:$F,6,FALSE)</f>
        <v>-36496.17</v>
      </c>
      <c r="F244" s="3">
        <v>-33573.216</v>
      </c>
      <c r="G244" s="3"/>
      <c r="H244" s="4">
        <v>9205.1693999999989</v>
      </c>
      <c r="I244" s="4">
        <v>7358.972099999999</v>
      </c>
      <c r="J244" s="4">
        <v>0</v>
      </c>
      <c r="K244" s="3">
        <v>3960.2876999999953</v>
      </c>
      <c r="L244" s="3"/>
      <c r="M244" s="4">
        <v>0</v>
      </c>
      <c r="N244" s="4">
        <v>0</v>
      </c>
      <c r="O244" s="4">
        <v>0</v>
      </c>
      <c r="P244" s="3">
        <v>0</v>
      </c>
      <c r="Q244" s="3"/>
      <c r="R244" s="4">
        <v>17837.418900000001</v>
      </c>
      <c r="S244" s="5">
        <v>1320.0958999999984</v>
      </c>
      <c r="T244" s="5">
        <v>19157.514799999997</v>
      </c>
    </row>
    <row r="245" spans="1:20">
      <c r="A245" s="22">
        <v>37900</v>
      </c>
      <c r="B245" s="23" t="s">
        <v>223</v>
      </c>
      <c r="C245" s="6">
        <v>3.8422999999999999E-3</v>
      </c>
      <c r="D245" s="6">
        <v>4.0228E-3</v>
      </c>
      <c r="E245" s="3">
        <f>VLOOKUP(A245,'[4]CY Summary'!$A:$F,6,FALSE)</f>
        <v>-249815.88</v>
      </c>
      <c r="F245" s="3">
        <v>-234841.37599999999</v>
      </c>
      <c r="G245" s="3"/>
      <c r="H245" s="4">
        <v>64389.263399999996</v>
      </c>
      <c r="I245" s="4">
        <v>51475.293099999995</v>
      </c>
      <c r="J245" s="4">
        <v>0</v>
      </c>
      <c r="K245" s="3">
        <v>9950.2346999999718</v>
      </c>
      <c r="L245" s="3"/>
      <c r="M245" s="4">
        <v>0</v>
      </c>
      <c r="N245" s="4">
        <v>0</v>
      </c>
      <c r="O245" s="4">
        <v>0</v>
      </c>
      <c r="P245" s="3">
        <v>0</v>
      </c>
      <c r="Q245" s="3"/>
      <c r="R245" s="4">
        <v>124771.0079</v>
      </c>
      <c r="S245" s="5">
        <v>3316.7448999999906</v>
      </c>
      <c r="T245" s="5">
        <v>128087.75279999999</v>
      </c>
    </row>
    <row r="246" spans="1:20">
      <c r="A246" s="22">
        <v>37901</v>
      </c>
      <c r="B246" s="23" t="s">
        <v>224</v>
      </c>
      <c r="C246" s="6">
        <v>5.2200000000000002E-5</v>
      </c>
      <c r="D246" s="6">
        <v>5.5699999999999999E-5</v>
      </c>
      <c r="E246" s="3">
        <f>VLOOKUP(A246,'[4]CY Summary'!$A:$F,6,FALSE)</f>
        <v>-3458.97</v>
      </c>
      <c r="F246" s="3">
        <v>-3190.4639999999999</v>
      </c>
      <c r="G246" s="3"/>
      <c r="H246" s="4">
        <v>874.76760000000002</v>
      </c>
      <c r="I246" s="4">
        <v>699.32339999999999</v>
      </c>
      <c r="J246" s="4">
        <v>0</v>
      </c>
      <c r="K246" s="3">
        <v>229.33080000000018</v>
      </c>
      <c r="L246" s="3"/>
      <c r="M246" s="4">
        <v>0</v>
      </c>
      <c r="N246" s="4">
        <v>0</v>
      </c>
      <c r="O246" s="4">
        <v>0</v>
      </c>
      <c r="P246" s="3">
        <v>0</v>
      </c>
      <c r="Q246" s="3"/>
      <c r="R246" s="4">
        <v>1695.0906</v>
      </c>
      <c r="S246" s="5">
        <v>76.44360000000006</v>
      </c>
      <c r="T246" s="5">
        <v>1771.5342000000001</v>
      </c>
    </row>
    <row r="247" spans="1:20">
      <c r="A247" s="22">
        <v>37905</v>
      </c>
      <c r="B247" s="23" t="s">
        <v>225</v>
      </c>
      <c r="C247" s="6">
        <v>4.6309999999999998E-4</v>
      </c>
      <c r="D247" s="6">
        <v>4.4200000000000001E-4</v>
      </c>
      <c r="E247" s="3">
        <f>VLOOKUP(A247,'[4]CY Summary'!$A:$F,6,FALSE)</f>
        <v>-27448.2</v>
      </c>
      <c r="F247" s="3">
        <v>-28304.671999999999</v>
      </c>
      <c r="G247" s="3"/>
      <c r="H247" s="4">
        <v>7760.6297999999997</v>
      </c>
      <c r="I247" s="4">
        <v>6204.1507000000001</v>
      </c>
      <c r="J247" s="4">
        <v>0</v>
      </c>
      <c r="K247" s="3">
        <v>1451.0484000000042</v>
      </c>
      <c r="L247" s="3"/>
      <c r="M247" s="4">
        <v>0</v>
      </c>
      <c r="N247" s="4">
        <v>0</v>
      </c>
      <c r="O247" s="4">
        <v>0</v>
      </c>
      <c r="P247" s="3">
        <v>0</v>
      </c>
      <c r="Q247" s="3"/>
      <c r="R247" s="4">
        <v>15038.246299999999</v>
      </c>
      <c r="S247" s="5">
        <v>483.68280000000141</v>
      </c>
      <c r="T247" s="5">
        <v>15521.929100000001</v>
      </c>
    </row>
    <row r="248" spans="1:20">
      <c r="A248" s="22">
        <v>38000</v>
      </c>
      <c r="B248" s="23" t="s">
        <v>226</v>
      </c>
      <c r="C248" s="6">
        <v>6.3971999999999996E-3</v>
      </c>
      <c r="D248" s="6">
        <v>6.3898000000000002E-3</v>
      </c>
      <c r="E248" s="3">
        <f>VLOOKUP(A248,'[4]CY Summary'!$A:$F,6,FALSE)</f>
        <v>-396806.58</v>
      </c>
      <c r="F248" s="3">
        <v>-390996.864</v>
      </c>
      <c r="G248" s="3"/>
      <c r="H248" s="4">
        <v>107204.27759999999</v>
      </c>
      <c r="I248" s="4">
        <v>85703.28839999999</v>
      </c>
      <c r="J248" s="4">
        <v>0</v>
      </c>
      <c r="K248" s="3">
        <v>0</v>
      </c>
      <c r="L248" s="3"/>
      <c r="M248" s="4">
        <v>0</v>
      </c>
      <c r="N248" s="4">
        <v>0</v>
      </c>
      <c r="O248" s="4">
        <v>0</v>
      </c>
      <c r="P248" s="3">
        <v>9846.2066999999952</v>
      </c>
      <c r="Q248" s="3"/>
      <c r="R248" s="4">
        <v>207736.27559999999</v>
      </c>
      <c r="S248" s="5">
        <v>-3282.0688999999984</v>
      </c>
      <c r="T248" s="5">
        <v>204454.20669999998</v>
      </c>
    </row>
    <row r="249" spans="1:20">
      <c r="A249" s="22">
        <v>38005</v>
      </c>
      <c r="B249" s="23" t="s">
        <v>227</v>
      </c>
      <c r="C249" s="6">
        <v>1.2283999999999999E-3</v>
      </c>
      <c r="D249" s="6">
        <v>1.3235E-3</v>
      </c>
      <c r="E249" s="3">
        <f>VLOOKUP(A249,'[4]CY Summary'!$A:$F,6,FALSE)</f>
        <v>-82189.350000000006</v>
      </c>
      <c r="F249" s="3">
        <v>-75079.80799999999</v>
      </c>
      <c r="G249" s="3"/>
      <c r="H249" s="4">
        <v>20585.5272</v>
      </c>
      <c r="I249" s="4">
        <v>16456.874799999998</v>
      </c>
      <c r="J249" s="4">
        <v>0</v>
      </c>
      <c r="K249" s="3">
        <v>5080.9851000000017</v>
      </c>
      <c r="L249" s="3"/>
      <c r="M249" s="4">
        <v>0</v>
      </c>
      <c r="N249" s="4">
        <v>0</v>
      </c>
      <c r="O249" s="4">
        <v>0</v>
      </c>
      <c r="P249" s="3">
        <v>0</v>
      </c>
      <c r="Q249" s="3"/>
      <c r="R249" s="4">
        <v>39889.833200000001</v>
      </c>
      <c r="S249" s="5">
        <v>1693.6617000000006</v>
      </c>
      <c r="T249" s="5">
        <v>41583.494900000005</v>
      </c>
    </row>
    <row r="250" spans="1:20">
      <c r="A250" s="22">
        <v>38100</v>
      </c>
      <c r="B250" s="23" t="s">
        <v>228</v>
      </c>
      <c r="C250" s="6">
        <v>2.8528E-3</v>
      </c>
      <c r="D250" s="6">
        <v>2.9339000000000001E-3</v>
      </c>
      <c r="E250" s="3">
        <f>VLOOKUP(A250,'[4]CY Summary'!$A:$F,6,FALSE)</f>
        <v>-182195.19</v>
      </c>
      <c r="F250" s="3">
        <v>-174363.136</v>
      </c>
      <c r="G250" s="3"/>
      <c r="H250" s="4">
        <v>47807.222399999999</v>
      </c>
      <c r="I250" s="4">
        <v>38218.961600000002</v>
      </c>
      <c r="J250" s="4">
        <v>0</v>
      </c>
      <c r="K250" s="3">
        <v>4928.1116999999795</v>
      </c>
      <c r="L250" s="3"/>
      <c r="M250" s="4">
        <v>0</v>
      </c>
      <c r="N250" s="4">
        <v>0</v>
      </c>
      <c r="O250" s="4">
        <v>0</v>
      </c>
      <c r="P250" s="3">
        <v>0</v>
      </c>
      <c r="Q250" s="3"/>
      <c r="R250" s="4">
        <v>92638.974399999992</v>
      </c>
      <c r="S250" s="5">
        <v>1642.7038999999932</v>
      </c>
      <c r="T250" s="5">
        <v>94281.678299999985</v>
      </c>
    </row>
    <row r="251" spans="1:20">
      <c r="A251" s="22">
        <v>38105</v>
      </c>
      <c r="B251" s="23" t="s">
        <v>229</v>
      </c>
      <c r="C251" s="6">
        <v>5.7609999999999996E-4</v>
      </c>
      <c r="D251" s="6">
        <v>5.9949999999999999E-4</v>
      </c>
      <c r="E251" s="3">
        <f>VLOOKUP(A251,'[4]CY Summary'!$A:$F,6,FALSE)</f>
        <v>-37228.949999999997</v>
      </c>
      <c r="F251" s="3">
        <v>-35211.231999999996</v>
      </c>
      <c r="G251" s="3"/>
      <c r="H251" s="4">
        <v>9654.2837999999992</v>
      </c>
      <c r="I251" s="4">
        <v>7718.0116999999991</v>
      </c>
      <c r="J251" s="4">
        <v>0</v>
      </c>
      <c r="K251" s="3">
        <v>1407.7253999999994</v>
      </c>
      <c r="L251" s="3"/>
      <c r="M251" s="4">
        <v>0</v>
      </c>
      <c r="N251" s="4">
        <v>0</v>
      </c>
      <c r="O251" s="4">
        <v>0</v>
      </c>
      <c r="P251" s="3">
        <v>0</v>
      </c>
      <c r="Q251" s="3"/>
      <c r="R251" s="4">
        <v>18707.695299999999</v>
      </c>
      <c r="S251" s="5">
        <v>469.24179999999978</v>
      </c>
      <c r="T251" s="5">
        <v>19176.937099999999</v>
      </c>
    </row>
    <row r="252" spans="1:20">
      <c r="A252" s="22">
        <v>38200</v>
      </c>
      <c r="B252" s="23" t="s">
        <v>230</v>
      </c>
      <c r="C252" s="6">
        <v>2.7244000000000001E-3</v>
      </c>
      <c r="D252" s="6">
        <v>2.8557999999999999E-3</v>
      </c>
      <c r="E252" s="3">
        <f>VLOOKUP(A252,'[4]CY Summary'!$A:$F,6,FALSE)</f>
        <v>-177345.18</v>
      </c>
      <c r="F252" s="3">
        <v>-166515.32800000001</v>
      </c>
      <c r="G252" s="3"/>
      <c r="H252" s="4">
        <v>45655.495200000005</v>
      </c>
      <c r="I252" s="4">
        <v>36498.786800000002</v>
      </c>
      <c r="J252" s="4">
        <v>0</v>
      </c>
      <c r="K252" s="3">
        <v>2378.1965999999738</v>
      </c>
      <c r="L252" s="3"/>
      <c r="M252" s="4">
        <v>0</v>
      </c>
      <c r="N252" s="4">
        <v>0</v>
      </c>
      <c r="O252" s="4">
        <v>0</v>
      </c>
      <c r="P252" s="3">
        <v>0</v>
      </c>
      <c r="Q252" s="3"/>
      <c r="R252" s="4">
        <v>88469.441200000001</v>
      </c>
      <c r="S252" s="5">
        <v>792.73219999999128</v>
      </c>
      <c r="T252" s="5">
        <v>89262.1734</v>
      </c>
    </row>
    <row r="253" spans="1:20">
      <c r="A253" s="22">
        <v>38205</v>
      </c>
      <c r="B253" s="23" t="s">
        <v>231</v>
      </c>
      <c r="C253" s="6">
        <v>3.992E-4</v>
      </c>
      <c r="D253" s="6">
        <v>3.9550000000000002E-4</v>
      </c>
      <c r="E253" s="3">
        <f>VLOOKUP(A253,'[4]CY Summary'!$A:$F,6,FALSE)</f>
        <v>-24560.550000000003</v>
      </c>
      <c r="F253" s="3">
        <v>-24399.103999999999</v>
      </c>
      <c r="G253" s="3"/>
      <c r="H253" s="4">
        <v>6689.7936</v>
      </c>
      <c r="I253" s="4">
        <v>5348.0824000000002</v>
      </c>
      <c r="J253" s="4">
        <v>0</v>
      </c>
      <c r="K253" s="3">
        <v>1638.3588000000027</v>
      </c>
      <c r="L253" s="3"/>
      <c r="M253" s="4">
        <v>0</v>
      </c>
      <c r="N253" s="4">
        <v>0</v>
      </c>
      <c r="O253" s="4">
        <v>0</v>
      </c>
      <c r="P253" s="3">
        <v>0</v>
      </c>
      <c r="Q253" s="3"/>
      <c r="R253" s="4">
        <v>12963.221600000001</v>
      </c>
      <c r="S253" s="5">
        <v>546.1196000000009</v>
      </c>
      <c r="T253" s="5">
        <v>13509.341200000003</v>
      </c>
    </row>
    <row r="254" spans="1:20">
      <c r="A254" s="22">
        <v>38210</v>
      </c>
      <c r="B254" s="23" t="s">
        <v>232</v>
      </c>
      <c r="C254" s="6">
        <v>1.0332E-3</v>
      </c>
      <c r="D254" s="6">
        <v>1.0463E-3</v>
      </c>
      <c r="E254" s="3">
        <f>VLOOKUP(A254,'[4]CY Summary'!$A:$F,6,FALSE)</f>
        <v>-64975.23</v>
      </c>
      <c r="F254" s="3">
        <v>-63149.184000000001</v>
      </c>
      <c r="G254" s="3"/>
      <c r="H254" s="4">
        <v>17314.365600000001</v>
      </c>
      <c r="I254" s="4">
        <v>13841.7804</v>
      </c>
      <c r="J254" s="4">
        <v>0</v>
      </c>
      <c r="K254" s="3">
        <v>0</v>
      </c>
      <c r="L254" s="3"/>
      <c r="M254" s="4">
        <v>0</v>
      </c>
      <c r="N254" s="4">
        <v>0</v>
      </c>
      <c r="O254" s="4">
        <v>0</v>
      </c>
      <c r="P254" s="3">
        <v>1178.4251999999942</v>
      </c>
      <c r="Q254" s="3"/>
      <c r="R254" s="4">
        <v>33551.103600000002</v>
      </c>
      <c r="S254" s="5">
        <v>-392.80839999999807</v>
      </c>
      <c r="T254" s="5">
        <v>33158.295200000008</v>
      </c>
    </row>
    <row r="255" spans="1:20">
      <c r="A255" s="22">
        <v>38300</v>
      </c>
      <c r="B255" s="23" t="s">
        <v>233</v>
      </c>
      <c r="C255" s="6">
        <v>2.1595E-3</v>
      </c>
      <c r="D255" s="6">
        <v>2.2450999999999999E-3</v>
      </c>
      <c r="E255" s="3">
        <f>VLOOKUP(A255,'[4]CY Summary'!$A:$F,6,FALSE)</f>
        <v>-139420.71</v>
      </c>
      <c r="F255" s="3">
        <v>-131988.63999999998</v>
      </c>
      <c r="G255" s="3"/>
      <c r="H255" s="4">
        <v>36188.900999999998</v>
      </c>
      <c r="I255" s="4">
        <v>28930.821499999998</v>
      </c>
      <c r="J255" s="4">
        <v>0</v>
      </c>
      <c r="K255" s="3">
        <v>2029.210500000001</v>
      </c>
      <c r="L255" s="3"/>
      <c r="M255" s="4">
        <v>0</v>
      </c>
      <c r="N255" s="4">
        <v>0</v>
      </c>
      <c r="O255" s="4">
        <v>0</v>
      </c>
      <c r="P255" s="3">
        <v>0</v>
      </c>
      <c r="Q255" s="3"/>
      <c r="R255" s="4">
        <v>70125.443499999994</v>
      </c>
      <c r="S255" s="5">
        <v>676.40350000000035</v>
      </c>
      <c r="T255" s="5">
        <v>70801.846999999994</v>
      </c>
    </row>
    <row r="256" spans="1:20">
      <c r="A256" s="22">
        <v>38400</v>
      </c>
      <c r="B256" s="23" t="s">
        <v>234</v>
      </c>
      <c r="C256" s="6">
        <v>2.6337999999999999E-3</v>
      </c>
      <c r="D256" s="6">
        <v>2.7464999999999998E-3</v>
      </c>
      <c r="E256" s="3">
        <f>VLOOKUP(A256,'[4]CY Summary'!$A:$F,6,FALSE)</f>
        <v>-170557.65</v>
      </c>
      <c r="F256" s="3">
        <v>-160977.856</v>
      </c>
      <c r="G256" s="3"/>
      <c r="H256" s="4">
        <v>44137.220399999998</v>
      </c>
      <c r="I256" s="4">
        <v>35285.018599999996</v>
      </c>
      <c r="J256" s="4">
        <v>0</v>
      </c>
      <c r="K256" s="3">
        <v>5290.865699999973</v>
      </c>
      <c r="L256" s="3"/>
      <c r="M256" s="4">
        <v>0</v>
      </c>
      <c r="N256" s="4">
        <v>0</v>
      </c>
      <c r="O256" s="4">
        <v>0</v>
      </c>
      <c r="P256" s="3">
        <v>0</v>
      </c>
      <c r="Q256" s="3"/>
      <c r="R256" s="4">
        <v>85527.387399999992</v>
      </c>
      <c r="S256" s="5">
        <v>1763.621899999991</v>
      </c>
      <c r="T256" s="5">
        <v>87291.009299999976</v>
      </c>
    </row>
    <row r="257" spans="1:20">
      <c r="A257" s="22">
        <v>38402</v>
      </c>
      <c r="B257" s="23" t="s">
        <v>235</v>
      </c>
      <c r="C257" s="6">
        <v>1.12E-4</v>
      </c>
      <c r="D257" s="6">
        <v>9.6899999999999997E-5</v>
      </c>
      <c r="E257" s="3">
        <f>VLOOKUP(A257,'[4]CY Summary'!$A:$F,6,FALSE)</f>
        <v>-6017.49</v>
      </c>
      <c r="F257" s="3">
        <v>-6845.44</v>
      </c>
      <c r="G257" s="3"/>
      <c r="H257" s="4">
        <v>1876.896</v>
      </c>
      <c r="I257" s="4">
        <v>1500.4639999999999</v>
      </c>
      <c r="J257" s="4">
        <v>0</v>
      </c>
      <c r="K257" s="3">
        <v>0</v>
      </c>
      <c r="L257" s="3"/>
      <c r="M257" s="4">
        <v>0</v>
      </c>
      <c r="N257" s="4">
        <v>0</v>
      </c>
      <c r="O257" s="4">
        <v>0</v>
      </c>
      <c r="P257" s="3">
        <v>1443.837</v>
      </c>
      <c r="Q257" s="3"/>
      <c r="R257" s="4">
        <v>3636.9760000000001</v>
      </c>
      <c r="S257" s="5">
        <v>-481.279</v>
      </c>
      <c r="T257" s="5">
        <v>3155.6970000000001</v>
      </c>
    </row>
    <row r="258" spans="1:20">
      <c r="A258" s="22">
        <v>38405</v>
      </c>
      <c r="B258" s="23" t="s">
        <v>236</v>
      </c>
      <c r="C258" s="6">
        <v>7.0279999999999995E-4</v>
      </c>
      <c r="D258" s="6">
        <v>6.8249999999999995E-4</v>
      </c>
      <c r="E258" s="3">
        <f>VLOOKUP(A258,'[4]CY Summary'!$A:$F,6,FALSE)</f>
        <v>-42383.25</v>
      </c>
      <c r="F258" s="3">
        <v>-42955.135999999999</v>
      </c>
      <c r="G258" s="3"/>
      <c r="H258" s="4">
        <v>11777.5224</v>
      </c>
      <c r="I258" s="4">
        <v>9415.4115999999995</v>
      </c>
      <c r="J258" s="4">
        <v>0</v>
      </c>
      <c r="K258" s="3">
        <v>0</v>
      </c>
      <c r="L258" s="3"/>
      <c r="M258" s="4">
        <v>0</v>
      </c>
      <c r="N258" s="4">
        <v>0</v>
      </c>
      <c r="O258" s="4">
        <v>0</v>
      </c>
      <c r="P258" s="3">
        <v>2751.7382999999954</v>
      </c>
      <c r="Q258" s="3"/>
      <c r="R258" s="4">
        <v>22822.024399999998</v>
      </c>
      <c r="S258" s="5">
        <v>-917.24609999999848</v>
      </c>
      <c r="T258" s="5">
        <v>21904.778299999998</v>
      </c>
    </row>
    <row r="259" spans="1:20">
      <c r="A259" s="22">
        <v>38500</v>
      </c>
      <c r="B259" s="23" t="s">
        <v>237</v>
      </c>
      <c r="C259" s="6">
        <v>2.0376999999999999E-3</v>
      </c>
      <c r="D259" s="6">
        <v>2.2046000000000001E-3</v>
      </c>
      <c r="E259" s="3">
        <f>VLOOKUP(A259,'[4]CY Summary'!$A:$F,6,FALSE)</f>
        <v>-136905.66</v>
      </c>
      <c r="F259" s="3">
        <v>-124544.224</v>
      </c>
      <c r="G259" s="3"/>
      <c r="H259" s="4">
        <v>34147.776599999997</v>
      </c>
      <c r="I259" s="4">
        <v>27299.066899999998</v>
      </c>
      <c r="J259" s="4">
        <v>0</v>
      </c>
      <c r="K259" s="3">
        <v>8932.8227999999981</v>
      </c>
      <c r="L259" s="3"/>
      <c r="M259" s="4">
        <v>0</v>
      </c>
      <c r="N259" s="4">
        <v>0</v>
      </c>
      <c r="O259" s="4">
        <v>0</v>
      </c>
      <c r="P259" s="3">
        <v>0</v>
      </c>
      <c r="Q259" s="3"/>
      <c r="R259" s="4">
        <v>66170.232099999994</v>
      </c>
      <c r="S259" s="5">
        <v>2977.6075999999994</v>
      </c>
      <c r="T259" s="5">
        <v>69147.839699999997</v>
      </c>
    </row>
    <row r="260" spans="1:20">
      <c r="A260" s="22">
        <v>38600</v>
      </c>
      <c r="B260" s="23" t="s">
        <v>238</v>
      </c>
      <c r="C260" s="6">
        <v>2.6662000000000001E-3</v>
      </c>
      <c r="D260" s="6">
        <v>2.7312E-3</v>
      </c>
      <c r="E260" s="3">
        <f>VLOOKUP(A260,'[4]CY Summary'!$A:$F,6,FALSE)</f>
        <v>-169607.52</v>
      </c>
      <c r="F260" s="3">
        <v>-162958.144</v>
      </c>
      <c r="G260" s="3"/>
      <c r="H260" s="4">
        <v>44680.179600000003</v>
      </c>
      <c r="I260" s="4">
        <v>35719.081400000003</v>
      </c>
      <c r="J260" s="4">
        <v>0</v>
      </c>
      <c r="K260" s="3">
        <v>817.42679999997199</v>
      </c>
      <c r="L260" s="3"/>
      <c r="M260" s="4">
        <v>0</v>
      </c>
      <c r="N260" s="4">
        <v>0</v>
      </c>
      <c r="O260" s="4">
        <v>0</v>
      </c>
      <c r="P260" s="3">
        <v>0</v>
      </c>
      <c r="Q260" s="3"/>
      <c r="R260" s="4">
        <v>86579.512600000002</v>
      </c>
      <c r="S260" s="5">
        <v>272.47559999999066</v>
      </c>
      <c r="T260" s="5">
        <v>86851.988199999993</v>
      </c>
    </row>
    <row r="261" spans="1:20">
      <c r="A261" s="22">
        <v>38601</v>
      </c>
      <c r="B261" s="23" t="s">
        <v>239</v>
      </c>
      <c r="C261" s="6">
        <v>3.18E-5</v>
      </c>
      <c r="D261" s="6">
        <v>3.7499999999999997E-5</v>
      </c>
      <c r="E261" s="3">
        <f>VLOOKUP(A261,'[4]CY Summary'!$A:$F,6,FALSE)</f>
        <v>-2328.75</v>
      </c>
      <c r="F261" s="3">
        <v>-1943.616</v>
      </c>
      <c r="G261" s="3"/>
      <c r="H261" s="4">
        <v>532.90440000000001</v>
      </c>
      <c r="I261" s="4">
        <v>426.02460000000002</v>
      </c>
      <c r="J261" s="4">
        <v>0</v>
      </c>
      <c r="K261" s="3">
        <v>113.55269999999973</v>
      </c>
      <c r="L261" s="3"/>
      <c r="M261" s="4">
        <v>0</v>
      </c>
      <c r="N261" s="4">
        <v>0</v>
      </c>
      <c r="O261" s="4">
        <v>0</v>
      </c>
      <c r="P261" s="3">
        <v>0</v>
      </c>
      <c r="Q261" s="3"/>
      <c r="R261" s="4">
        <v>1032.6414</v>
      </c>
      <c r="S261" s="5">
        <v>37.850899999999911</v>
      </c>
      <c r="T261" s="5">
        <v>1070.4922999999999</v>
      </c>
    </row>
    <row r="262" spans="1:20">
      <c r="A262" s="22">
        <v>38602</v>
      </c>
      <c r="B262" s="23" t="s">
        <v>240</v>
      </c>
      <c r="C262" s="6">
        <v>1.9929999999999999E-4</v>
      </c>
      <c r="D262" s="6">
        <v>1.6359999999999999E-4</v>
      </c>
      <c r="E262" s="3">
        <f>VLOOKUP(A262,'[4]CY Summary'!$A:$F,6,FALSE)</f>
        <v>-10159.56</v>
      </c>
      <c r="F262" s="3">
        <v>-12181.216</v>
      </c>
      <c r="G262" s="3"/>
      <c r="H262" s="4">
        <v>3339.8694</v>
      </c>
      <c r="I262" s="4">
        <v>2670.0220999999997</v>
      </c>
      <c r="J262" s="4">
        <v>0</v>
      </c>
      <c r="K262" s="3">
        <v>0</v>
      </c>
      <c r="L262" s="3"/>
      <c r="M262" s="4">
        <v>0</v>
      </c>
      <c r="N262" s="4">
        <v>0</v>
      </c>
      <c r="O262" s="4">
        <v>0</v>
      </c>
      <c r="P262" s="3">
        <v>2259.1772999999985</v>
      </c>
      <c r="Q262" s="3"/>
      <c r="R262" s="4">
        <v>6471.8688999999995</v>
      </c>
      <c r="S262" s="5">
        <v>-753.05909999999949</v>
      </c>
      <c r="T262" s="5">
        <v>5718.8098</v>
      </c>
    </row>
    <row r="263" spans="1:20">
      <c r="A263" s="22">
        <v>38605</v>
      </c>
      <c r="B263" s="23" t="s">
        <v>241</v>
      </c>
      <c r="C263" s="6">
        <v>7.4120000000000002E-4</v>
      </c>
      <c r="D263" s="6">
        <v>7.5679999999999996E-4</v>
      </c>
      <c r="E263" s="3">
        <f>VLOOKUP(A263,'[4]CY Summary'!$A:$F,6,FALSE)</f>
        <v>-46997.279999999999</v>
      </c>
      <c r="F263" s="3">
        <v>-45302.144</v>
      </c>
      <c r="G263" s="3"/>
      <c r="H263" s="4">
        <v>12421.0296</v>
      </c>
      <c r="I263" s="4">
        <v>9929.8564000000006</v>
      </c>
      <c r="J263" s="4">
        <v>0</v>
      </c>
      <c r="K263" s="3">
        <v>541.00679999999556</v>
      </c>
      <c r="L263" s="3"/>
      <c r="M263" s="4">
        <v>0</v>
      </c>
      <c r="N263" s="4">
        <v>0</v>
      </c>
      <c r="O263" s="4">
        <v>0</v>
      </c>
      <c r="P263" s="3">
        <v>0</v>
      </c>
      <c r="Q263" s="3"/>
      <c r="R263" s="4">
        <v>24068.9876</v>
      </c>
      <c r="S263" s="5">
        <v>180.33559999999852</v>
      </c>
      <c r="T263" s="5">
        <v>24249.323199999999</v>
      </c>
    </row>
    <row r="264" spans="1:20">
      <c r="A264" s="22">
        <v>38610</v>
      </c>
      <c r="B264" s="23" t="s">
        <v>242</v>
      </c>
      <c r="C264" s="6">
        <v>5.1929999999999999E-4</v>
      </c>
      <c r="D264" s="6">
        <v>5.5329999999999995E-4</v>
      </c>
      <c r="E264" s="3">
        <f>VLOOKUP(A264,'[4]CY Summary'!$A:$F,6,FALSE)</f>
        <v>-34359.93</v>
      </c>
      <c r="F264" s="3">
        <v>-31739.615999999998</v>
      </c>
      <c r="G264" s="3"/>
      <c r="H264" s="4">
        <v>8702.4293999999991</v>
      </c>
      <c r="I264" s="4">
        <v>6957.0621000000001</v>
      </c>
      <c r="J264" s="4">
        <v>0</v>
      </c>
      <c r="K264" s="3">
        <v>3314.1402000000016</v>
      </c>
      <c r="L264" s="3"/>
      <c r="M264" s="4">
        <v>0</v>
      </c>
      <c r="N264" s="4">
        <v>0</v>
      </c>
      <c r="O264" s="4">
        <v>0</v>
      </c>
      <c r="P264" s="3">
        <v>0</v>
      </c>
      <c r="Q264" s="3"/>
      <c r="R264" s="4">
        <v>16863.228899999998</v>
      </c>
      <c r="S264" s="5">
        <v>1104.7134000000005</v>
      </c>
      <c r="T264" s="5">
        <v>17967.942299999999</v>
      </c>
    </row>
    <row r="265" spans="1:20">
      <c r="A265" s="22">
        <v>38620</v>
      </c>
      <c r="B265" s="23" t="s">
        <v>243</v>
      </c>
      <c r="C265" s="6">
        <v>4.3080000000000001E-4</v>
      </c>
      <c r="D265" s="6">
        <v>4.7150000000000002E-4</v>
      </c>
      <c r="E265" s="3">
        <f>VLOOKUP(A265,'[4]CY Summary'!$A:$F,6,FALSE)</f>
        <v>-29280.15</v>
      </c>
      <c r="F265" s="3">
        <v>-26330.495999999999</v>
      </c>
      <c r="G265" s="3"/>
      <c r="H265" s="4">
        <v>7219.3464000000004</v>
      </c>
      <c r="I265" s="4">
        <v>5771.4276</v>
      </c>
      <c r="J265" s="4">
        <v>0</v>
      </c>
      <c r="K265" s="3">
        <v>2265.6012000000019</v>
      </c>
      <c r="L265" s="3"/>
      <c r="M265" s="4">
        <v>0</v>
      </c>
      <c r="N265" s="4">
        <v>0</v>
      </c>
      <c r="O265" s="4">
        <v>0</v>
      </c>
      <c r="P265" s="3">
        <v>0</v>
      </c>
      <c r="Q265" s="3"/>
      <c r="R265" s="4">
        <v>13989.368399999999</v>
      </c>
      <c r="S265" s="5">
        <v>755.20040000000063</v>
      </c>
      <c r="T265" s="5">
        <v>14744.568800000001</v>
      </c>
    </row>
    <row r="266" spans="1:20">
      <c r="A266" s="22">
        <v>38700</v>
      </c>
      <c r="B266" s="23" t="s">
        <v>244</v>
      </c>
      <c r="C266" s="6">
        <v>8.0769999999999995E-4</v>
      </c>
      <c r="D266" s="6">
        <v>8.2010000000000004E-4</v>
      </c>
      <c r="E266" s="3">
        <f>VLOOKUP(A266,'[4]CY Summary'!$A:$F,6,FALSE)</f>
        <v>-50928.21</v>
      </c>
      <c r="F266" s="3">
        <v>-49366.623999999996</v>
      </c>
      <c r="G266" s="3"/>
      <c r="H266" s="4">
        <v>13535.436599999999</v>
      </c>
      <c r="I266" s="4">
        <v>10820.756899999998</v>
      </c>
      <c r="J266" s="4">
        <v>0</v>
      </c>
      <c r="K266" s="3">
        <v>0</v>
      </c>
      <c r="L266" s="3"/>
      <c r="M266" s="4">
        <v>0</v>
      </c>
      <c r="N266" s="4">
        <v>0</v>
      </c>
      <c r="O266" s="4">
        <v>0</v>
      </c>
      <c r="P266" s="3">
        <v>1883.3547000000071</v>
      </c>
      <c r="Q266" s="3"/>
      <c r="R266" s="4">
        <v>26228.4421</v>
      </c>
      <c r="S266" s="5">
        <v>-627.78490000000238</v>
      </c>
      <c r="T266" s="5">
        <v>25600.657199999998</v>
      </c>
    </row>
    <row r="267" spans="1:20">
      <c r="A267" s="22">
        <v>38701</v>
      </c>
      <c r="B267" s="23" t="s">
        <v>245</v>
      </c>
      <c r="C267" s="6">
        <v>4.4100000000000001E-5</v>
      </c>
      <c r="D267" s="6">
        <v>5.4400000000000001E-5</v>
      </c>
      <c r="E267" s="3">
        <f>VLOOKUP(A267,'[4]CY Summary'!$A:$F,6,FALSE)</f>
        <v>-3378.2400000000002</v>
      </c>
      <c r="F267" s="3">
        <v>-2695.3920000000003</v>
      </c>
      <c r="G267" s="3"/>
      <c r="H267" s="4">
        <v>739.02780000000007</v>
      </c>
      <c r="I267" s="4">
        <v>590.80770000000007</v>
      </c>
      <c r="J267" s="4">
        <v>0</v>
      </c>
      <c r="K267" s="3">
        <v>779.82990000000007</v>
      </c>
      <c r="L267" s="3"/>
      <c r="M267" s="4">
        <v>0</v>
      </c>
      <c r="N267" s="4">
        <v>0</v>
      </c>
      <c r="O267" s="4">
        <v>0</v>
      </c>
      <c r="P267" s="3">
        <v>0</v>
      </c>
      <c r="Q267" s="3"/>
      <c r="R267" s="4">
        <v>1432.0593000000001</v>
      </c>
      <c r="S267" s="5">
        <v>259.94330000000002</v>
      </c>
      <c r="T267" s="5">
        <v>1692.0026000000003</v>
      </c>
    </row>
    <row r="268" spans="1:20">
      <c r="A268" s="22">
        <v>38800</v>
      </c>
      <c r="B268" s="23" t="s">
        <v>246</v>
      </c>
      <c r="C268" s="6">
        <v>1.3588000000000001E-3</v>
      </c>
      <c r="D268" s="6">
        <v>1.4008E-3</v>
      </c>
      <c r="E268" s="3">
        <f>VLOOKUP(A268,'[4]CY Summary'!$A:$F,6,FALSE)</f>
        <v>-86989.680000000008</v>
      </c>
      <c r="F268" s="3">
        <v>-83049.856</v>
      </c>
      <c r="G268" s="3"/>
      <c r="H268" s="4">
        <v>22770.770400000001</v>
      </c>
      <c r="I268" s="4">
        <v>18203.8436</v>
      </c>
      <c r="J268" s="4">
        <v>0</v>
      </c>
      <c r="K268" s="3">
        <v>0</v>
      </c>
      <c r="L268" s="3"/>
      <c r="M268" s="4">
        <v>0</v>
      </c>
      <c r="N268" s="4">
        <v>0</v>
      </c>
      <c r="O268" s="4">
        <v>0</v>
      </c>
      <c r="P268" s="3">
        <v>37.194300000006479</v>
      </c>
      <c r="Q268" s="3"/>
      <c r="R268" s="4">
        <v>44124.312400000003</v>
      </c>
      <c r="S268" s="5">
        <v>-12.39810000000216</v>
      </c>
      <c r="T268" s="5">
        <v>44111.914300000004</v>
      </c>
    </row>
    <row r="269" spans="1:20">
      <c r="A269" s="22">
        <v>38801</v>
      </c>
      <c r="B269" s="23" t="s">
        <v>247</v>
      </c>
      <c r="C269" s="6">
        <v>1.1519999999999999E-4</v>
      </c>
      <c r="D269" s="6">
        <v>1.032E-4</v>
      </c>
      <c r="E269" s="3">
        <f>VLOOKUP(A269,'[4]CY Summary'!$A:$F,6,FALSE)</f>
        <v>-6408.72</v>
      </c>
      <c r="F269" s="3">
        <v>-7041.0239999999994</v>
      </c>
      <c r="G269" s="3"/>
      <c r="H269" s="4">
        <v>1930.5215999999998</v>
      </c>
      <c r="I269" s="4">
        <v>1543.3344</v>
      </c>
      <c r="J269" s="4">
        <v>0</v>
      </c>
      <c r="K269" s="3">
        <v>0</v>
      </c>
      <c r="L269" s="3"/>
      <c r="M269" s="4">
        <v>0</v>
      </c>
      <c r="N269" s="4">
        <v>0</v>
      </c>
      <c r="O269" s="4">
        <v>0</v>
      </c>
      <c r="P269" s="3">
        <v>1575.0597</v>
      </c>
      <c r="Q269" s="3"/>
      <c r="R269" s="4">
        <v>3740.8896</v>
      </c>
      <c r="S269" s="5">
        <v>-525.01990000000001</v>
      </c>
      <c r="T269" s="5">
        <v>3215.8697000000002</v>
      </c>
    </row>
    <row r="270" spans="1:20">
      <c r="A270" s="22">
        <v>38900</v>
      </c>
      <c r="B270" s="23" t="s">
        <v>248</v>
      </c>
      <c r="C270" s="6">
        <v>2.9349999999999998E-4</v>
      </c>
      <c r="D270" s="6">
        <v>3.1530000000000002E-4</v>
      </c>
      <c r="E270" s="3">
        <f>VLOOKUP(A270,'[4]CY Summary'!$A:$F,6,FALSE)</f>
        <v>-19580.13</v>
      </c>
      <c r="F270" s="3">
        <v>-17938.719999999998</v>
      </c>
      <c r="G270" s="3"/>
      <c r="H270" s="4">
        <v>4918.473</v>
      </c>
      <c r="I270" s="4">
        <v>3932.0194999999999</v>
      </c>
      <c r="J270" s="4">
        <v>0</v>
      </c>
      <c r="K270" s="3">
        <v>1077.2190000000037</v>
      </c>
      <c r="L270" s="3"/>
      <c r="M270" s="4">
        <v>0</v>
      </c>
      <c r="N270" s="4">
        <v>0</v>
      </c>
      <c r="O270" s="4">
        <v>0</v>
      </c>
      <c r="P270" s="3">
        <v>0</v>
      </c>
      <c r="Q270" s="3"/>
      <c r="R270" s="4">
        <v>9530.825499999999</v>
      </c>
      <c r="S270" s="5">
        <v>359.07300000000123</v>
      </c>
      <c r="T270" s="5">
        <v>9889.8984999999993</v>
      </c>
    </row>
    <row r="271" spans="1:20">
      <c r="A271" s="22">
        <v>39000</v>
      </c>
      <c r="B271" s="23" t="s">
        <v>249</v>
      </c>
      <c r="C271" s="6">
        <v>1.4090699999999999E-2</v>
      </c>
      <c r="D271" s="6">
        <v>1.41358E-2</v>
      </c>
      <c r="E271" s="3">
        <f>VLOOKUP(A271,'[4]CY Summary'!$A:$F,6,FALSE)</f>
        <v>-877833.18</v>
      </c>
      <c r="F271" s="3">
        <v>-861223.58399999992</v>
      </c>
      <c r="G271" s="3"/>
      <c r="H271" s="4">
        <v>236131.95059999998</v>
      </c>
      <c r="I271" s="4">
        <v>188773.1079</v>
      </c>
      <c r="J271" s="4">
        <v>0</v>
      </c>
      <c r="K271" s="3">
        <v>0</v>
      </c>
      <c r="L271" s="3"/>
      <c r="M271" s="4">
        <v>0</v>
      </c>
      <c r="N271" s="4">
        <v>0</v>
      </c>
      <c r="O271" s="4">
        <v>0</v>
      </c>
      <c r="P271" s="3">
        <v>52754.095199999807</v>
      </c>
      <c r="Q271" s="3"/>
      <c r="R271" s="4">
        <v>457567.30109999998</v>
      </c>
      <c r="S271" s="5">
        <v>-17584.698399999936</v>
      </c>
      <c r="T271" s="5">
        <v>439982.60270000005</v>
      </c>
    </row>
    <row r="272" spans="1:20">
      <c r="A272" s="22">
        <v>39100</v>
      </c>
      <c r="B272" s="23" t="s">
        <v>250</v>
      </c>
      <c r="C272" s="6">
        <v>2.0573000000000002E-3</v>
      </c>
      <c r="D272" s="6">
        <v>2.1825999999999998E-3</v>
      </c>
      <c r="E272" s="3">
        <f>VLOOKUP(A272,'[4]CY Summary'!$A:$F,6,FALSE)</f>
        <v>-135539.46</v>
      </c>
      <c r="F272" s="3">
        <v>-125742.17600000001</v>
      </c>
      <c r="G272" s="3"/>
      <c r="H272" s="4">
        <v>34476.233400000005</v>
      </c>
      <c r="I272" s="4">
        <v>27561.648100000002</v>
      </c>
      <c r="J272" s="4">
        <v>0</v>
      </c>
      <c r="K272" s="3">
        <v>11653.492199999979</v>
      </c>
      <c r="L272" s="3"/>
      <c r="M272" s="4">
        <v>0</v>
      </c>
      <c r="N272" s="4">
        <v>0</v>
      </c>
      <c r="O272" s="4">
        <v>0</v>
      </c>
      <c r="P272" s="3">
        <v>0</v>
      </c>
      <c r="Q272" s="3"/>
      <c r="R272" s="4">
        <v>66806.702900000004</v>
      </c>
      <c r="S272" s="5">
        <v>3884.4973999999929</v>
      </c>
      <c r="T272" s="5">
        <v>70691.200299999997</v>
      </c>
    </row>
    <row r="273" spans="1:20">
      <c r="A273" s="22">
        <v>39101</v>
      </c>
      <c r="B273" s="23" t="s">
        <v>251</v>
      </c>
      <c r="C273" s="6">
        <v>1.6899999999999999E-4</v>
      </c>
      <c r="D273" s="6">
        <v>1.5469999999999999E-4</v>
      </c>
      <c r="E273" s="3">
        <f>VLOOKUP(A273,'[4]CY Summary'!$A:$F,6,FALSE)</f>
        <v>-9606.869999999999</v>
      </c>
      <c r="F273" s="3">
        <v>-10329.279999999999</v>
      </c>
      <c r="G273" s="3"/>
      <c r="H273" s="4">
        <v>2832.1019999999999</v>
      </c>
      <c r="I273" s="4">
        <v>2264.0929999999998</v>
      </c>
      <c r="J273" s="4">
        <v>0</v>
      </c>
      <c r="K273" s="3">
        <v>0</v>
      </c>
      <c r="L273" s="3"/>
      <c r="M273" s="4">
        <v>0</v>
      </c>
      <c r="N273" s="4">
        <v>0</v>
      </c>
      <c r="O273" s="4">
        <v>0</v>
      </c>
      <c r="P273" s="3">
        <v>408.52649999999949</v>
      </c>
      <c r="Q273" s="3"/>
      <c r="R273" s="4">
        <v>5487.9369999999999</v>
      </c>
      <c r="S273" s="5">
        <v>-136.17549999999983</v>
      </c>
      <c r="T273" s="5">
        <v>5351.7615000000005</v>
      </c>
    </row>
    <row r="274" spans="1:20">
      <c r="A274" s="22">
        <v>39105</v>
      </c>
      <c r="B274" s="23" t="s">
        <v>252</v>
      </c>
      <c r="C274" s="6">
        <v>8.4730000000000005E-4</v>
      </c>
      <c r="D274" s="6">
        <v>8.9249999999999996E-4</v>
      </c>
      <c r="E274" s="3">
        <f>VLOOKUP(A274,'[4]CY Summary'!$A:$F,6,FALSE)</f>
        <v>-55424.25</v>
      </c>
      <c r="F274" s="3">
        <v>-51786.976000000002</v>
      </c>
      <c r="G274" s="3"/>
      <c r="H274" s="4">
        <v>14199.053400000001</v>
      </c>
      <c r="I274" s="4">
        <v>11351.278100000001</v>
      </c>
      <c r="J274" s="4">
        <v>0</v>
      </c>
      <c r="K274" s="3">
        <v>3127.0121999999956</v>
      </c>
      <c r="L274" s="3"/>
      <c r="M274" s="4">
        <v>0</v>
      </c>
      <c r="N274" s="4">
        <v>0</v>
      </c>
      <c r="O274" s="4">
        <v>0</v>
      </c>
      <c r="P274" s="3">
        <v>0</v>
      </c>
      <c r="Q274" s="3"/>
      <c r="R274" s="4">
        <v>27514.372900000002</v>
      </c>
      <c r="S274" s="5">
        <v>1042.3373999999985</v>
      </c>
      <c r="T274" s="5">
        <v>28556.710299999999</v>
      </c>
    </row>
    <row r="275" spans="1:20">
      <c r="A275" s="22">
        <v>39200</v>
      </c>
      <c r="B275" s="23" t="s">
        <v>362</v>
      </c>
      <c r="C275" s="6">
        <v>5.8469500000000001E-2</v>
      </c>
      <c r="D275" s="6">
        <v>5.7920400000000004E-2</v>
      </c>
      <c r="E275" s="3">
        <f>VLOOKUP(A275,'[4]CY Summary'!$A:$F,6,FALSE)</f>
        <v>-3596856.8400000003</v>
      </c>
      <c r="F275" s="3">
        <v>-3573655.84</v>
      </c>
      <c r="G275" s="3"/>
      <c r="H275" s="4">
        <v>979831.88100000005</v>
      </c>
      <c r="I275" s="4">
        <v>783315.89150000003</v>
      </c>
      <c r="J275" s="4">
        <v>0</v>
      </c>
      <c r="K275" s="3">
        <v>0</v>
      </c>
      <c r="L275" s="3"/>
      <c r="M275" s="4">
        <v>0</v>
      </c>
      <c r="N275" s="4">
        <v>0</v>
      </c>
      <c r="O275" s="4">
        <v>0</v>
      </c>
      <c r="P275" s="3">
        <v>235844.30699999991</v>
      </c>
      <c r="Q275" s="3"/>
      <c r="R275" s="4">
        <v>1898680.0734999999</v>
      </c>
      <c r="S275" s="5">
        <v>-78614.768999999971</v>
      </c>
      <c r="T275" s="5">
        <v>1820065.3045000001</v>
      </c>
    </row>
    <row r="276" spans="1:20">
      <c r="A276" s="22">
        <v>39201</v>
      </c>
      <c r="B276" s="23" t="s">
        <v>253</v>
      </c>
      <c r="C276" s="6">
        <v>1.7530000000000001E-4</v>
      </c>
      <c r="D276" s="6">
        <v>1.784E-4</v>
      </c>
      <c r="E276" s="3">
        <f>VLOOKUP(A276,'[4]CY Summary'!$A:$F,6,FALSE)</f>
        <v>-11078.64</v>
      </c>
      <c r="F276" s="3">
        <v>-10714.336000000001</v>
      </c>
      <c r="G276" s="3"/>
      <c r="H276" s="4">
        <v>2937.6774</v>
      </c>
      <c r="I276" s="4">
        <v>2348.4940999999999</v>
      </c>
      <c r="J276" s="4">
        <v>0</v>
      </c>
      <c r="K276" s="3">
        <v>0</v>
      </c>
      <c r="L276" s="3"/>
      <c r="M276" s="4">
        <v>0</v>
      </c>
      <c r="N276" s="4">
        <v>0</v>
      </c>
      <c r="O276" s="4">
        <v>0</v>
      </c>
      <c r="P276" s="3">
        <v>1842.2808000000018</v>
      </c>
      <c r="Q276" s="3"/>
      <c r="R276" s="4">
        <v>5692.5169000000005</v>
      </c>
      <c r="S276" s="5">
        <v>-614.09360000000061</v>
      </c>
      <c r="T276" s="5">
        <v>5078.4233000000004</v>
      </c>
    </row>
    <row r="277" spans="1:20">
      <c r="A277" s="22">
        <v>39204</v>
      </c>
      <c r="B277" s="23" t="s">
        <v>254</v>
      </c>
      <c r="C277" s="6">
        <v>1.641E-4</v>
      </c>
      <c r="D277" s="6">
        <v>1.225E-4</v>
      </c>
      <c r="E277" s="3">
        <f>VLOOKUP(A277,'[4]CY Summary'!$A:$F,6,FALSE)</f>
        <v>-7607.25</v>
      </c>
      <c r="F277" s="3">
        <v>-10029.791999999999</v>
      </c>
      <c r="G277" s="3"/>
      <c r="H277" s="4">
        <v>2749.9877999999999</v>
      </c>
      <c r="I277" s="4">
        <v>2198.4477000000002</v>
      </c>
      <c r="J277" s="4">
        <v>0</v>
      </c>
      <c r="K277" s="3">
        <v>0</v>
      </c>
      <c r="L277" s="3"/>
      <c r="M277" s="4">
        <v>0</v>
      </c>
      <c r="N277" s="4">
        <v>0</v>
      </c>
      <c r="O277" s="4">
        <v>0</v>
      </c>
      <c r="P277" s="3">
        <v>3323.5551000000005</v>
      </c>
      <c r="Q277" s="3"/>
      <c r="R277" s="4">
        <v>5328.8193000000001</v>
      </c>
      <c r="S277" s="5">
        <v>-1107.8517000000002</v>
      </c>
      <c r="T277" s="5">
        <v>4220.9675999999999</v>
      </c>
    </row>
    <row r="278" spans="1:20">
      <c r="A278" s="22">
        <v>39205</v>
      </c>
      <c r="B278" s="23" t="s">
        <v>255</v>
      </c>
      <c r="C278" s="6">
        <v>4.7406999999999996E-3</v>
      </c>
      <c r="D278" s="6">
        <v>4.5104999999999998E-3</v>
      </c>
      <c r="E278" s="3">
        <f>VLOOKUP(A278,'[4]CY Summary'!$A:$F,6,FALSE)</f>
        <v>-280102.05</v>
      </c>
      <c r="F278" s="3">
        <v>-289751.58399999997</v>
      </c>
      <c r="G278" s="3"/>
      <c r="H278" s="4">
        <v>79444.650599999994</v>
      </c>
      <c r="I278" s="4">
        <v>63511.157899999991</v>
      </c>
      <c r="J278" s="4">
        <v>0</v>
      </c>
      <c r="K278" s="3">
        <v>0</v>
      </c>
      <c r="L278" s="3"/>
      <c r="M278" s="4">
        <v>0</v>
      </c>
      <c r="N278" s="4">
        <v>0</v>
      </c>
      <c r="O278" s="4">
        <v>0</v>
      </c>
      <c r="P278" s="3">
        <v>8744.957699999999</v>
      </c>
      <c r="Q278" s="3"/>
      <c r="R278" s="4">
        <v>153944.75109999999</v>
      </c>
      <c r="S278" s="5">
        <v>-2914.9858999999997</v>
      </c>
      <c r="T278" s="5">
        <v>151029.76519999999</v>
      </c>
    </row>
    <row r="279" spans="1:20">
      <c r="A279" s="22">
        <v>39208</v>
      </c>
      <c r="B279" s="23" t="s">
        <v>363</v>
      </c>
      <c r="C279" s="6">
        <v>3.4610000000000001E-4</v>
      </c>
      <c r="D279" s="6">
        <v>3.6979999999999999E-4</v>
      </c>
      <c r="E279" s="3">
        <f>VLOOKUP(A279,'[4]CY Summary'!$A:$F,6,FALSE)</f>
        <v>-22964.579999999998</v>
      </c>
      <c r="F279" s="3">
        <v>-21153.632000000001</v>
      </c>
      <c r="G279" s="3"/>
      <c r="H279" s="4">
        <v>5799.9438</v>
      </c>
      <c r="I279" s="4">
        <v>4636.7017000000005</v>
      </c>
      <c r="J279" s="4">
        <v>0</v>
      </c>
      <c r="K279" s="3">
        <v>0</v>
      </c>
      <c r="L279" s="3"/>
      <c r="M279" s="4">
        <v>0</v>
      </c>
      <c r="N279" s="4">
        <v>0</v>
      </c>
      <c r="O279" s="4">
        <v>0</v>
      </c>
      <c r="P279" s="3">
        <v>1668.3471000000036</v>
      </c>
      <c r="Q279" s="3"/>
      <c r="R279" s="4">
        <v>11238.9053</v>
      </c>
      <c r="S279" s="5">
        <v>-556.1157000000012</v>
      </c>
      <c r="T279" s="5">
        <v>10682.7896</v>
      </c>
    </row>
    <row r="280" spans="1:20">
      <c r="A280" s="22">
        <v>39209</v>
      </c>
      <c r="B280" s="23" t="s">
        <v>256</v>
      </c>
      <c r="C280" s="6">
        <v>1.916E-4</v>
      </c>
      <c r="D280" s="6">
        <v>1.8430000000000001E-4</v>
      </c>
      <c r="E280" s="3">
        <f>VLOOKUP(A280,'[4]CY Summary'!$A:$F,6,FALSE)</f>
        <v>-11445.03</v>
      </c>
      <c r="F280" s="3">
        <v>-11710.592000000001</v>
      </c>
      <c r="G280" s="3"/>
      <c r="H280" s="4">
        <v>3210.8328000000001</v>
      </c>
      <c r="I280" s="4">
        <v>2566.8651999999997</v>
      </c>
      <c r="J280" s="4">
        <v>0</v>
      </c>
      <c r="K280" s="3">
        <v>0</v>
      </c>
      <c r="L280" s="3"/>
      <c r="M280" s="4">
        <v>0</v>
      </c>
      <c r="N280" s="4">
        <v>0</v>
      </c>
      <c r="O280" s="4">
        <v>0</v>
      </c>
      <c r="P280" s="3">
        <v>2298.8676000000005</v>
      </c>
      <c r="Q280" s="3"/>
      <c r="R280" s="4">
        <v>6221.8267999999998</v>
      </c>
      <c r="S280" s="5">
        <v>-766.28920000000016</v>
      </c>
      <c r="T280" s="5">
        <v>5455.5375999999997</v>
      </c>
    </row>
    <row r="281" spans="1:20">
      <c r="A281" s="22">
        <v>39300</v>
      </c>
      <c r="B281" s="23" t="s">
        <v>257</v>
      </c>
      <c r="C281" s="6">
        <v>7.6119999999999996E-4</v>
      </c>
      <c r="D281" s="6">
        <v>8.5419999999999995E-4</v>
      </c>
      <c r="E281" s="3">
        <f>VLOOKUP(A281,'[4]CY Summary'!$A:$F,6,FALSE)</f>
        <v>-53045.82</v>
      </c>
      <c r="F281" s="3">
        <v>-46524.543999999994</v>
      </c>
      <c r="G281" s="3"/>
      <c r="H281" s="4">
        <v>12756.1896</v>
      </c>
      <c r="I281" s="4">
        <v>10197.796399999999</v>
      </c>
      <c r="J281" s="4">
        <v>0</v>
      </c>
      <c r="K281" s="3">
        <v>5970.0393000000058</v>
      </c>
      <c r="L281" s="3"/>
      <c r="M281" s="4">
        <v>0</v>
      </c>
      <c r="N281" s="4">
        <v>0</v>
      </c>
      <c r="O281" s="4">
        <v>0</v>
      </c>
      <c r="P281" s="3">
        <v>0</v>
      </c>
      <c r="Q281" s="3"/>
      <c r="R281" s="4">
        <v>24718.4476</v>
      </c>
      <c r="S281" s="5">
        <v>1990.0131000000019</v>
      </c>
      <c r="T281" s="5">
        <v>26708.460700000003</v>
      </c>
    </row>
    <row r="282" spans="1:20">
      <c r="A282" s="22">
        <v>39301</v>
      </c>
      <c r="B282" s="23" t="s">
        <v>258</v>
      </c>
      <c r="C282" s="6">
        <v>5.3900000000000002E-5</v>
      </c>
      <c r="D282" s="6">
        <v>4.74E-5</v>
      </c>
      <c r="E282" s="3">
        <f>VLOOKUP(A282,'[4]CY Summary'!$A:$F,6,FALSE)</f>
        <v>-2943.54</v>
      </c>
      <c r="F282" s="3">
        <v>-3294.3679999999999</v>
      </c>
      <c r="G282" s="3"/>
      <c r="H282" s="4">
        <v>903.25620000000004</v>
      </c>
      <c r="I282" s="4">
        <v>722.09829999999999</v>
      </c>
      <c r="J282" s="4">
        <v>0</v>
      </c>
      <c r="K282" s="3">
        <v>0</v>
      </c>
      <c r="L282" s="3"/>
      <c r="M282" s="4">
        <v>0</v>
      </c>
      <c r="N282" s="4">
        <v>0</v>
      </c>
      <c r="O282" s="4">
        <v>0</v>
      </c>
      <c r="P282" s="3">
        <v>492.62789999999995</v>
      </c>
      <c r="Q282" s="3"/>
      <c r="R282" s="4">
        <v>1750.2947000000001</v>
      </c>
      <c r="S282" s="5">
        <v>-164.20929999999998</v>
      </c>
      <c r="T282" s="5">
        <v>1586.0854000000002</v>
      </c>
    </row>
    <row r="283" spans="1:20">
      <c r="A283" s="22">
        <v>39400</v>
      </c>
      <c r="B283" s="23" t="s">
        <v>259</v>
      </c>
      <c r="C283" s="6">
        <v>5.419E-4</v>
      </c>
      <c r="D283" s="6">
        <v>5.844E-4</v>
      </c>
      <c r="E283" s="3">
        <f>VLOOKUP(A283,'[4]CY Summary'!$A:$F,6,FALSE)</f>
        <v>-36291.24</v>
      </c>
      <c r="F283" s="3">
        <v>-33120.928</v>
      </c>
      <c r="G283" s="3"/>
      <c r="H283" s="4">
        <v>9081.1602000000003</v>
      </c>
      <c r="I283" s="4">
        <v>7259.8343000000004</v>
      </c>
      <c r="J283" s="4">
        <v>0</v>
      </c>
      <c r="K283" s="3">
        <v>4942.6340999999957</v>
      </c>
      <c r="L283" s="3"/>
      <c r="M283" s="4">
        <v>0</v>
      </c>
      <c r="N283" s="4">
        <v>0</v>
      </c>
      <c r="O283" s="4">
        <v>0</v>
      </c>
      <c r="P283" s="3">
        <v>0</v>
      </c>
      <c r="Q283" s="3"/>
      <c r="R283" s="4">
        <v>17597.118699999999</v>
      </c>
      <c r="S283" s="5">
        <v>1647.5446999999986</v>
      </c>
      <c r="T283" s="5">
        <v>19244.663399999998</v>
      </c>
    </row>
    <row r="284" spans="1:20">
      <c r="A284" s="22">
        <v>39401</v>
      </c>
      <c r="B284" s="23" t="s">
        <v>260</v>
      </c>
      <c r="C284" s="6">
        <v>3.1119999999999997E-4</v>
      </c>
      <c r="D284" s="6">
        <v>2.1699999999999999E-4</v>
      </c>
      <c r="E284" s="3">
        <f>VLOOKUP(A284,'[4]CY Summary'!$A:$F,6,FALSE)</f>
        <v>-13475.699999999999</v>
      </c>
      <c r="F284" s="3">
        <v>-19020.543999999998</v>
      </c>
      <c r="G284" s="3"/>
      <c r="H284" s="4">
        <v>5215.0895999999993</v>
      </c>
      <c r="I284" s="4">
        <v>4169.1463999999996</v>
      </c>
      <c r="J284" s="4">
        <v>0</v>
      </c>
      <c r="K284" s="3">
        <v>0</v>
      </c>
      <c r="L284" s="3"/>
      <c r="M284" s="4">
        <v>0</v>
      </c>
      <c r="N284" s="4">
        <v>0</v>
      </c>
      <c r="O284" s="4">
        <v>0</v>
      </c>
      <c r="P284" s="3">
        <v>8766.0506999999998</v>
      </c>
      <c r="Q284" s="3"/>
      <c r="R284" s="4">
        <v>10105.597599999999</v>
      </c>
      <c r="S284" s="5">
        <v>-2922.0168999999996</v>
      </c>
      <c r="T284" s="5">
        <v>7183.5806999999995</v>
      </c>
    </row>
    <row r="285" spans="1:20">
      <c r="A285" s="22">
        <v>39500</v>
      </c>
      <c r="B285" s="23" t="s">
        <v>261</v>
      </c>
      <c r="C285" s="6">
        <v>1.745E-3</v>
      </c>
      <c r="D285" s="6">
        <v>1.7711000000000001E-3</v>
      </c>
      <c r="E285" s="3">
        <f>VLOOKUP(A285,'[4]CY Summary'!$A:$F,6,FALSE)</f>
        <v>-109985.31</v>
      </c>
      <c r="F285" s="3">
        <v>-106654.39999999999</v>
      </c>
      <c r="G285" s="3"/>
      <c r="H285" s="4">
        <v>29242.71</v>
      </c>
      <c r="I285" s="4">
        <v>23377.764999999999</v>
      </c>
      <c r="J285" s="4">
        <v>0</v>
      </c>
      <c r="K285" s="3">
        <v>0</v>
      </c>
      <c r="L285" s="3"/>
      <c r="M285" s="4">
        <v>0</v>
      </c>
      <c r="N285" s="4">
        <v>0</v>
      </c>
      <c r="O285" s="4">
        <v>0</v>
      </c>
      <c r="P285" s="3">
        <v>1043.9474999999948</v>
      </c>
      <c r="Q285" s="3"/>
      <c r="R285" s="4">
        <v>56665.385000000002</v>
      </c>
      <c r="S285" s="5">
        <v>-347.98249999999825</v>
      </c>
      <c r="T285" s="5">
        <v>56317.402500000004</v>
      </c>
    </row>
    <row r="286" spans="1:20">
      <c r="A286" s="22">
        <v>39501</v>
      </c>
      <c r="B286" s="23" t="s">
        <v>262</v>
      </c>
      <c r="C286" s="6">
        <v>6.0399999999999998E-5</v>
      </c>
      <c r="D286" s="6">
        <v>5.7000000000000003E-5</v>
      </c>
      <c r="E286" s="3">
        <f>VLOOKUP(A286,'[4]CY Summary'!$A:$F,6,FALSE)</f>
        <v>-3539.7000000000003</v>
      </c>
      <c r="F286" s="3">
        <v>-3691.6479999999997</v>
      </c>
      <c r="G286" s="3"/>
      <c r="H286" s="4">
        <v>1012.1831999999999</v>
      </c>
      <c r="I286" s="4">
        <v>809.17880000000002</v>
      </c>
      <c r="J286" s="4">
        <v>0</v>
      </c>
      <c r="K286" s="3">
        <v>0</v>
      </c>
      <c r="L286" s="3"/>
      <c r="M286" s="4">
        <v>0</v>
      </c>
      <c r="N286" s="4">
        <v>0</v>
      </c>
      <c r="O286" s="4">
        <v>0</v>
      </c>
      <c r="P286" s="3">
        <v>487.66439999999966</v>
      </c>
      <c r="Q286" s="3"/>
      <c r="R286" s="4">
        <v>1961.3691999999999</v>
      </c>
      <c r="S286" s="5">
        <v>-162.55479999999989</v>
      </c>
      <c r="T286" s="5">
        <v>1798.8144</v>
      </c>
    </row>
    <row r="287" spans="1:20">
      <c r="A287" s="22">
        <v>39600</v>
      </c>
      <c r="B287" s="23" t="s">
        <v>263</v>
      </c>
      <c r="C287" s="6">
        <v>5.7155000000000001E-3</v>
      </c>
      <c r="D287" s="6">
        <v>5.7600999999999998E-3</v>
      </c>
      <c r="E287" s="3">
        <f>VLOOKUP(A287,'[4]CY Summary'!$A:$F,6,FALSE)</f>
        <v>-357702.20999999996</v>
      </c>
      <c r="F287" s="3">
        <v>-349331.36</v>
      </c>
      <c r="G287" s="3"/>
      <c r="H287" s="4">
        <v>95780.349000000002</v>
      </c>
      <c r="I287" s="4">
        <v>76570.553499999995</v>
      </c>
      <c r="J287" s="4">
        <v>0</v>
      </c>
      <c r="K287" s="3">
        <v>5420.9295000000129</v>
      </c>
      <c r="L287" s="3"/>
      <c r="M287" s="4">
        <v>0</v>
      </c>
      <c r="N287" s="4">
        <v>0</v>
      </c>
      <c r="O287" s="4">
        <v>0</v>
      </c>
      <c r="P287" s="3">
        <v>0</v>
      </c>
      <c r="Q287" s="3"/>
      <c r="R287" s="4">
        <v>185599.43150000001</v>
      </c>
      <c r="S287" s="5">
        <v>1806.9765000000043</v>
      </c>
      <c r="T287" s="5">
        <v>187406.408</v>
      </c>
    </row>
    <row r="288" spans="1:20">
      <c r="A288" s="22">
        <v>39605</v>
      </c>
      <c r="B288" s="23" t="s">
        <v>264</v>
      </c>
      <c r="C288" s="6">
        <v>8.4079999999999995E-4</v>
      </c>
      <c r="D288" s="6">
        <v>8.3909999999999996E-4</v>
      </c>
      <c r="E288" s="3">
        <f>VLOOKUP(A288,'[4]CY Summary'!$A:$F,6,FALSE)</f>
        <v>-52108.11</v>
      </c>
      <c r="F288" s="3">
        <v>-51389.695999999996</v>
      </c>
      <c r="G288" s="3"/>
      <c r="H288" s="4">
        <v>14090.126399999999</v>
      </c>
      <c r="I288" s="4">
        <v>11264.1976</v>
      </c>
      <c r="J288" s="4">
        <v>0</v>
      </c>
      <c r="K288" s="3">
        <v>735.39120000000548</v>
      </c>
      <c r="L288" s="3"/>
      <c r="M288" s="4">
        <v>0</v>
      </c>
      <c r="N288" s="4">
        <v>0</v>
      </c>
      <c r="O288" s="4">
        <v>0</v>
      </c>
      <c r="P288" s="3">
        <v>0</v>
      </c>
      <c r="Q288" s="3"/>
      <c r="R288" s="4">
        <v>27303.2984</v>
      </c>
      <c r="S288" s="5">
        <v>245.13040000000183</v>
      </c>
      <c r="T288" s="5">
        <v>27548.428800000002</v>
      </c>
    </row>
    <row r="289" spans="1:20">
      <c r="A289" s="22">
        <v>39700</v>
      </c>
      <c r="B289" s="23" t="s">
        <v>265</v>
      </c>
      <c r="C289" s="6">
        <v>3.3145000000000002E-3</v>
      </c>
      <c r="D289" s="6">
        <v>3.4721000000000001E-3</v>
      </c>
      <c r="E289" s="3">
        <f>VLOOKUP(A289,'[4]CY Summary'!$A:$F,6,FALSE)</f>
        <v>-215617.41</v>
      </c>
      <c r="F289" s="3">
        <v>-202582.24000000002</v>
      </c>
      <c r="G289" s="3"/>
      <c r="H289" s="4">
        <v>55544.391000000003</v>
      </c>
      <c r="I289" s="4">
        <v>44404.356500000002</v>
      </c>
      <c r="J289" s="4">
        <v>0</v>
      </c>
      <c r="K289" s="3">
        <v>2024.2379999999757</v>
      </c>
      <c r="L289" s="3"/>
      <c r="M289" s="4">
        <v>0</v>
      </c>
      <c r="N289" s="4">
        <v>0</v>
      </c>
      <c r="O289" s="4">
        <v>0</v>
      </c>
      <c r="P289" s="3">
        <v>0</v>
      </c>
      <c r="Q289" s="3"/>
      <c r="R289" s="4">
        <v>107631.75850000001</v>
      </c>
      <c r="S289" s="5">
        <v>674.74599999999191</v>
      </c>
      <c r="T289" s="5">
        <v>108306.50450000001</v>
      </c>
    </row>
    <row r="290" spans="1:20">
      <c r="A290" s="22">
        <v>39703</v>
      </c>
      <c r="B290" s="23" t="s">
        <v>266</v>
      </c>
      <c r="C290" s="6">
        <v>1.4329999999999999E-4</v>
      </c>
      <c r="D290" s="6">
        <v>1.119E-4</v>
      </c>
      <c r="E290" s="3">
        <f>VLOOKUP(A290,'[4]CY Summary'!$A:$F,6,FALSE)</f>
        <v>-6948.99</v>
      </c>
      <c r="F290" s="3">
        <v>-8758.4959999999992</v>
      </c>
      <c r="G290" s="3"/>
      <c r="H290" s="4">
        <v>2401.4213999999997</v>
      </c>
      <c r="I290" s="4">
        <v>1919.7900999999997</v>
      </c>
      <c r="J290" s="4">
        <v>0</v>
      </c>
      <c r="K290" s="3">
        <v>0</v>
      </c>
      <c r="L290" s="3"/>
      <c r="M290" s="4">
        <v>0</v>
      </c>
      <c r="N290" s="4">
        <v>0</v>
      </c>
      <c r="O290" s="4">
        <v>0</v>
      </c>
      <c r="P290" s="3">
        <v>3030.4712999999974</v>
      </c>
      <c r="Q290" s="3"/>
      <c r="R290" s="4">
        <v>4653.3808999999992</v>
      </c>
      <c r="S290" s="5">
        <v>-1010.1570999999992</v>
      </c>
      <c r="T290" s="5">
        <v>3643.2237999999998</v>
      </c>
    </row>
    <row r="291" spans="1:20">
      <c r="A291" s="22">
        <v>39705</v>
      </c>
      <c r="B291" s="23" t="s">
        <v>267</v>
      </c>
      <c r="C291" s="6">
        <v>7.8140000000000002E-4</v>
      </c>
      <c r="D291" s="6">
        <v>7.9449999999999996E-4</v>
      </c>
      <c r="E291" s="3">
        <f>VLOOKUP(A291,'[4]CY Summary'!$A:$F,6,FALSE)</f>
        <v>-49338.45</v>
      </c>
      <c r="F291" s="3">
        <v>-47759.167999999998</v>
      </c>
      <c r="G291" s="3"/>
      <c r="H291" s="4">
        <v>13094.7012</v>
      </c>
      <c r="I291" s="4">
        <v>10468.415800000001</v>
      </c>
      <c r="J291" s="4">
        <v>0</v>
      </c>
      <c r="K291" s="3">
        <v>3454.5771000000004</v>
      </c>
      <c r="L291" s="3"/>
      <c r="M291" s="4">
        <v>0</v>
      </c>
      <c r="N291" s="4">
        <v>0</v>
      </c>
      <c r="O291" s="4">
        <v>0</v>
      </c>
      <c r="P291" s="3">
        <v>0</v>
      </c>
      <c r="Q291" s="3"/>
      <c r="R291" s="4">
        <v>25374.4022</v>
      </c>
      <c r="S291" s="5">
        <v>1151.5257000000001</v>
      </c>
      <c r="T291" s="5">
        <v>26525.927900000002</v>
      </c>
    </row>
    <row r="292" spans="1:20">
      <c r="A292" s="22">
        <v>39800</v>
      </c>
      <c r="B292" s="23" t="s">
        <v>268</v>
      </c>
      <c r="C292" s="6">
        <v>3.7190999999999999E-3</v>
      </c>
      <c r="D292" s="6">
        <v>3.8138E-3</v>
      </c>
      <c r="E292" s="3">
        <f>VLOOKUP(A292,'[4]CY Summary'!$A:$F,6,FALSE)</f>
        <v>-236836.98</v>
      </c>
      <c r="F292" s="3">
        <v>-227311.39199999999</v>
      </c>
      <c r="G292" s="3"/>
      <c r="H292" s="4">
        <v>62324.677799999998</v>
      </c>
      <c r="I292" s="4">
        <v>49824.782699999996</v>
      </c>
      <c r="J292" s="4">
        <v>0</v>
      </c>
      <c r="K292" s="3">
        <v>4563.5274000000354</v>
      </c>
      <c r="L292" s="3"/>
      <c r="M292" s="4">
        <v>0</v>
      </c>
      <c r="N292" s="4">
        <v>0</v>
      </c>
      <c r="O292" s="4">
        <v>0</v>
      </c>
      <c r="P292" s="3">
        <v>0</v>
      </c>
      <c r="Q292" s="3"/>
      <c r="R292" s="4">
        <v>120770.3343</v>
      </c>
      <c r="S292" s="5">
        <v>1521.1758000000118</v>
      </c>
      <c r="T292" s="5">
        <v>122291.51010000001</v>
      </c>
    </row>
    <row r="293" spans="1:20">
      <c r="A293" s="22">
        <v>39805</v>
      </c>
      <c r="B293" s="23" t="s">
        <v>269</v>
      </c>
      <c r="C293" s="6">
        <v>4.4000000000000002E-4</v>
      </c>
      <c r="D293" s="6">
        <v>4.2749999999999998E-4</v>
      </c>
      <c r="E293" s="3">
        <f>VLOOKUP(A293,'[4]CY Summary'!$A:$F,6,FALSE)</f>
        <v>-26547.75</v>
      </c>
      <c r="F293" s="3">
        <v>-26892.799999999999</v>
      </c>
      <c r="G293" s="3"/>
      <c r="H293" s="4">
        <v>7373.52</v>
      </c>
      <c r="I293" s="4">
        <v>5894.68</v>
      </c>
      <c r="J293" s="4">
        <v>0</v>
      </c>
      <c r="K293" s="3">
        <v>886.67999999999574</v>
      </c>
      <c r="L293" s="3"/>
      <c r="M293" s="4">
        <v>0</v>
      </c>
      <c r="N293" s="4">
        <v>0</v>
      </c>
      <c r="O293" s="4">
        <v>0</v>
      </c>
      <c r="P293" s="3">
        <v>0</v>
      </c>
      <c r="Q293" s="3"/>
      <c r="R293" s="4">
        <v>14288.12</v>
      </c>
      <c r="S293" s="5">
        <v>295.55999999999858</v>
      </c>
      <c r="T293" s="5">
        <v>14583.68</v>
      </c>
    </row>
    <row r="294" spans="1:20">
      <c r="A294" s="22">
        <v>39900</v>
      </c>
      <c r="B294" s="23" t="s">
        <v>270</v>
      </c>
      <c r="C294" s="6">
        <v>1.8667E-3</v>
      </c>
      <c r="D294" s="6">
        <v>1.8894000000000001E-3</v>
      </c>
      <c r="E294" s="3">
        <f>VLOOKUP(A294,'[4]CY Summary'!$A:$F,6,FALSE)</f>
        <v>-117331.74</v>
      </c>
      <c r="F294" s="3">
        <v>-114092.704</v>
      </c>
      <c r="G294" s="3"/>
      <c r="H294" s="4">
        <v>31282.158599999999</v>
      </c>
      <c r="I294" s="4">
        <v>25008.179899999999</v>
      </c>
      <c r="J294" s="4">
        <v>0</v>
      </c>
      <c r="K294" s="3">
        <v>2300.3838000000032</v>
      </c>
      <c r="L294" s="3"/>
      <c r="M294" s="4">
        <v>0</v>
      </c>
      <c r="N294" s="4">
        <v>0</v>
      </c>
      <c r="O294" s="4">
        <v>0</v>
      </c>
      <c r="P294" s="3">
        <v>0</v>
      </c>
      <c r="Q294" s="3"/>
      <c r="R294" s="4">
        <v>60617.349099999999</v>
      </c>
      <c r="S294" s="5">
        <v>766.79460000000108</v>
      </c>
      <c r="T294" s="5">
        <v>61384.143700000001</v>
      </c>
    </row>
    <row r="295" spans="1:20">
      <c r="A295" s="22">
        <v>51000</v>
      </c>
      <c r="B295" s="23" t="s">
        <v>335</v>
      </c>
      <c r="C295" s="6">
        <v>2.6253800000000001E-2</v>
      </c>
      <c r="D295" s="6">
        <v>2.9415299999999998E-2</v>
      </c>
      <c r="E295" s="3">
        <f>VLOOKUP(A295,'[4]CY Summary'!$A:$F,6,FALSE)</f>
        <v>-1870576.2</v>
      </c>
      <c r="F295" s="3">
        <v>-1604632.2560000001</v>
      </c>
      <c r="G295" s="3"/>
      <c r="H295" s="4">
        <v>439961.18040000001</v>
      </c>
      <c r="I295" s="4">
        <v>351722.15860000002</v>
      </c>
      <c r="J295" s="4">
        <v>0</v>
      </c>
      <c r="K295" s="3">
        <v>406492.08569999988</v>
      </c>
      <c r="L295" s="3"/>
      <c r="M295" s="4">
        <v>0</v>
      </c>
      <c r="N295" s="4">
        <v>0</v>
      </c>
      <c r="O295" s="4">
        <v>0</v>
      </c>
      <c r="P295" s="3">
        <v>0</v>
      </c>
      <c r="Q295" s="3"/>
      <c r="R295" s="4">
        <v>852539.64740000002</v>
      </c>
      <c r="S295" s="5">
        <v>135497.36189999996</v>
      </c>
      <c r="T295" s="5">
        <v>988037.00930000003</v>
      </c>
    </row>
    <row r="296" spans="1:20">
      <c r="A296" s="22">
        <v>51000.2</v>
      </c>
      <c r="B296" s="23" t="s">
        <v>336</v>
      </c>
      <c r="C296" s="6">
        <v>1.63E-5</v>
      </c>
      <c r="D296" s="6">
        <v>1.95E-5</v>
      </c>
      <c r="E296" s="3">
        <v>0</v>
      </c>
      <c r="F296" s="3">
        <v>-996.25599999999997</v>
      </c>
      <c r="G296" s="3"/>
      <c r="H296" s="4">
        <v>273.15539999999999</v>
      </c>
      <c r="I296" s="4">
        <v>218.37109999999998</v>
      </c>
      <c r="J296" s="4">
        <v>0</v>
      </c>
      <c r="K296" s="3">
        <v>697.39319999999998</v>
      </c>
      <c r="L296" s="3"/>
      <c r="M296" s="4">
        <v>0</v>
      </c>
      <c r="N296" s="4">
        <v>0</v>
      </c>
      <c r="O296" s="4">
        <v>0</v>
      </c>
      <c r="P296" s="3">
        <v>0</v>
      </c>
      <c r="Q296" s="3"/>
      <c r="R296" s="4">
        <v>529.30989999999997</v>
      </c>
      <c r="S296" s="5">
        <v>232.46440000000001</v>
      </c>
      <c r="T296" s="5">
        <v>761.77430000000004</v>
      </c>
    </row>
    <row r="297" spans="1:20">
      <c r="A297" s="22">
        <v>51000.3</v>
      </c>
      <c r="B297" s="23" t="s">
        <v>337</v>
      </c>
      <c r="C297" s="6">
        <v>6.3610000000000001E-4</v>
      </c>
      <c r="D297" s="6">
        <v>6.8720000000000001E-4</v>
      </c>
      <c r="E297" s="3">
        <v>0</v>
      </c>
      <c r="F297" s="3">
        <v>-38878.432000000001</v>
      </c>
      <c r="G297" s="3"/>
      <c r="H297" s="4">
        <v>10659.763800000001</v>
      </c>
      <c r="I297" s="4">
        <v>8521.8317000000006</v>
      </c>
      <c r="J297" s="4">
        <v>0</v>
      </c>
      <c r="K297" s="3">
        <v>8579.2629000000015</v>
      </c>
      <c r="L297" s="3"/>
      <c r="M297" s="4">
        <v>0</v>
      </c>
      <c r="N297" s="4">
        <v>0</v>
      </c>
      <c r="O297" s="4">
        <v>0</v>
      </c>
      <c r="P297" s="3">
        <v>0</v>
      </c>
      <c r="Q297" s="3"/>
      <c r="R297" s="4">
        <v>20656.0753</v>
      </c>
      <c r="S297" s="5">
        <v>2859.7543000000005</v>
      </c>
      <c r="T297" s="5">
        <v>23515.829600000001</v>
      </c>
    </row>
    <row r="298" spans="1:20">
      <c r="A298" s="22"/>
      <c r="B298" s="23"/>
      <c r="C298" s="6"/>
      <c r="D298" s="6"/>
      <c r="F298" s="3"/>
      <c r="G298" s="3"/>
      <c r="H298" s="4"/>
      <c r="I298" s="4"/>
      <c r="J298" s="4"/>
      <c r="K298" s="3"/>
      <c r="L298" s="3"/>
      <c r="M298" s="4"/>
      <c r="N298" s="4"/>
      <c r="O298" s="4"/>
      <c r="P298" s="3"/>
      <c r="Q298" s="3"/>
      <c r="R298" s="4"/>
      <c r="S298" s="5"/>
      <c r="T298" s="5"/>
    </row>
    <row r="299" spans="1:20">
      <c r="A299" s="22"/>
      <c r="B299" s="23"/>
      <c r="C299" s="6"/>
      <c r="D299" s="6"/>
      <c r="F299" s="3"/>
      <c r="G299" s="3"/>
      <c r="H299" s="4"/>
      <c r="I299" s="4"/>
      <c r="J299" s="4"/>
      <c r="K299" s="3"/>
      <c r="L299" s="3"/>
      <c r="M299" s="4"/>
      <c r="N299" s="4"/>
      <c r="O299" s="4"/>
      <c r="P299" s="3"/>
      <c r="Q299" s="3"/>
      <c r="R299" s="4"/>
      <c r="S299" s="5"/>
      <c r="T299" s="5"/>
    </row>
    <row r="300" spans="1:20">
      <c r="A300" s="22"/>
      <c r="B300" s="10"/>
      <c r="C300" s="30">
        <v>0.99999999999999911</v>
      </c>
      <c r="D300" s="30">
        <v>1.0000000000000009</v>
      </c>
      <c r="E300" s="49">
        <f>SUM(E4:E297)</f>
        <v>-62100000.000000037</v>
      </c>
      <c r="F300" s="31">
        <v>-61119999.99999997</v>
      </c>
      <c r="G300" s="9"/>
      <c r="H300" s="31">
        <v>16757999.999999994</v>
      </c>
      <c r="I300" s="31">
        <v>13396999.999999991</v>
      </c>
      <c r="J300" s="31">
        <v>0</v>
      </c>
      <c r="K300" s="31">
        <v>1710444.0915000006</v>
      </c>
      <c r="L300" s="9"/>
      <c r="M300" s="31">
        <v>0</v>
      </c>
      <c r="N300" s="31">
        <v>0</v>
      </c>
      <c r="O300" s="31">
        <v>0</v>
      </c>
      <c r="P300" s="31">
        <v>1710077.9264999996</v>
      </c>
      <c r="Q300" s="9"/>
      <c r="R300" s="31">
        <v>32472999.999999996</v>
      </c>
      <c r="S300" s="31">
        <v>122.0550000004032</v>
      </c>
      <c r="T300" s="31">
        <v>32473122.055000011</v>
      </c>
    </row>
    <row r="301" spans="1:20">
      <c r="A301" s="22"/>
      <c r="B301" s="23"/>
      <c r="C301" s="6"/>
      <c r="D301" s="6"/>
      <c r="F301" s="3"/>
      <c r="G301" s="3"/>
      <c r="H301" s="4"/>
      <c r="I301" s="4"/>
      <c r="J301" s="4"/>
      <c r="K301" s="3"/>
      <c r="L301" s="3"/>
      <c r="M301" s="4"/>
      <c r="N301" s="4"/>
      <c r="O301" s="4"/>
      <c r="P301" s="3"/>
      <c r="Q301" s="3"/>
      <c r="R301" s="4"/>
      <c r="S301" s="5"/>
      <c r="T301" s="5"/>
    </row>
    <row r="302" spans="1:20">
      <c r="A302" s="22"/>
      <c r="B302" s="23" t="s">
        <v>375</v>
      </c>
      <c r="C302" s="24" t="s">
        <v>376</v>
      </c>
      <c r="D302" s="6"/>
      <c r="F302" s="3"/>
      <c r="G302" s="3"/>
      <c r="H302" s="4"/>
      <c r="I302" s="4"/>
      <c r="J302" s="4"/>
      <c r="K302" s="3"/>
      <c r="L302" s="3"/>
      <c r="M302" s="4"/>
      <c r="N302" s="4"/>
      <c r="O302" s="4"/>
      <c r="P302" s="3"/>
      <c r="Q302" s="3"/>
      <c r="R302" s="4"/>
      <c r="S302" s="5"/>
      <c r="T302" s="5"/>
    </row>
    <row r="303" spans="1:20">
      <c r="A303" s="22"/>
      <c r="B303" s="23" t="s">
        <v>126</v>
      </c>
      <c r="C303" s="22">
        <v>33501</v>
      </c>
      <c r="D303" s="6"/>
      <c r="F303" s="3"/>
      <c r="G303" s="3"/>
      <c r="H303" s="4"/>
      <c r="I303" s="4"/>
      <c r="J303" s="4"/>
      <c r="K303" s="3"/>
      <c r="L303" s="3"/>
      <c r="M303" s="4"/>
      <c r="N303" s="4"/>
      <c r="O303" s="4"/>
      <c r="P303" s="3"/>
      <c r="Q303" s="3"/>
      <c r="R303" s="4"/>
      <c r="S303" s="5"/>
      <c r="T303" s="5"/>
    </row>
    <row r="304" spans="1:20">
      <c r="A304" s="22"/>
      <c r="B304" s="23" t="s">
        <v>185</v>
      </c>
      <c r="C304" s="22">
        <v>36301</v>
      </c>
      <c r="D304" s="6"/>
      <c r="F304" s="3"/>
      <c r="G304" s="3"/>
      <c r="H304" s="4"/>
      <c r="I304" s="4"/>
      <c r="J304" s="4"/>
      <c r="K304" s="3"/>
      <c r="L304" s="3"/>
      <c r="M304" s="4"/>
      <c r="N304" s="4"/>
      <c r="O304" s="4"/>
      <c r="P304" s="3"/>
      <c r="Q304" s="3"/>
      <c r="R304" s="4"/>
      <c r="S304" s="5"/>
      <c r="T304" s="5"/>
    </row>
    <row r="305" spans="1:20">
      <c r="A305" s="22"/>
      <c r="B305" s="23" t="s">
        <v>3</v>
      </c>
      <c r="C305" s="22">
        <v>10800</v>
      </c>
      <c r="D305" s="6"/>
      <c r="F305" s="3"/>
      <c r="G305" s="3"/>
      <c r="H305" s="4"/>
      <c r="I305" s="4"/>
      <c r="J305" s="4"/>
      <c r="K305" s="3"/>
      <c r="L305" s="3"/>
      <c r="M305" s="4"/>
      <c r="N305" s="4"/>
      <c r="O305" s="4"/>
      <c r="P305" s="3"/>
      <c r="Q305" s="3"/>
      <c r="R305" s="4"/>
      <c r="S305" s="5"/>
      <c r="T305" s="5"/>
    </row>
    <row r="306" spans="1:20">
      <c r="A306" s="22"/>
      <c r="B306" s="23" t="s">
        <v>55</v>
      </c>
      <c r="C306" s="22">
        <v>30105</v>
      </c>
      <c r="D306" s="6"/>
      <c r="F306" s="3"/>
      <c r="G306" s="3"/>
      <c r="H306" s="4"/>
      <c r="I306" s="4"/>
      <c r="J306" s="4"/>
      <c r="K306" s="3"/>
      <c r="L306" s="3"/>
      <c r="M306" s="4"/>
      <c r="N306" s="4"/>
      <c r="O306" s="4"/>
      <c r="P306" s="3"/>
      <c r="Q306" s="3"/>
      <c r="R306" s="4"/>
      <c r="S306" s="5"/>
      <c r="T306" s="5"/>
    </row>
    <row r="307" spans="1:20">
      <c r="A307" s="22"/>
      <c r="B307" s="23" t="s">
        <v>51</v>
      </c>
      <c r="C307" s="22">
        <v>30100</v>
      </c>
      <c r="D307" s="6"/>
      <c r="F307" s="3"/>
      <c r="G307" s="3"/>
      <c r="H307" s="4"/>
      <c r="I307" s="4"/>
      <c r="J307" s="4"/>
      <c r="K307" s="3"/>
      <c r="L307" s="3"/>
      <c r="M307" s="4"/>
      <c r="N307" s="4"/>
      <c r="O307" s="4"/>
      <c r="P307" s="3"/>
      <c r="Q307" s="3"/>
      <c r="R307" s="4"/>
      <c r="S307" s="5"/>
      <c r="T307" s="5"/>
    </row>
    <row r="308" spans="1:20">
      <c r="A308" s="22"/>
      <c r="B308" s="23" t="s">
        <v>56</v>
      </c>
      <c r="C308" s="22">
        <v>30200</v>
      </c>
      <c r="D308" s="6"/>
      <c r="F308" s="3"/>
      <c r="G308" s="3"/>
      <c r="H308" s="4"/>
      <c r="I308" s="4"/>
      <c r="J308" s="4"/>
      <c r="K308" s="3"/>
      <c r="L308" s="3"/>
      <c r="M308" s="4"/>
      <c r="N308" s="4"/>
      <c r="O308" s="4"/>
      <c r="P308" s="3"/>
      <c r="Q308" s="3"/>
      <c r="R308" s="4"/>
      <c r="S308" s="5"/>
      <c r="T308" s="5"/>
    </row>
    <row r="309" spans="1:20">
      <c r="A309" s="22"/>
      <c r="B309" s="23" t="s">
        <v>57</v>
      </c>
      <c r="C309" s="22">
        <v>30300</v>
      </c>
      <c r="D309" s="6"/>
      <c r="F309" s="3"/>
      <c r="G309" s="3"/>
      <c r="H309" s="4"/>
      <c r="I309" s="4"/>
      <c r="J309" s="4"/>
      <c r="K309" s="3"/>
      <c r="L309" s="3"/>
      <c r="M309" s="4"/>
      <c r="N309" s="4"/>
      <c r="O309" s="4"/>
      <c r="P309" s="3"/>
      <c r="Q309" s="3"/>
      <c r="R309" s="4"/>
      <c r="S309" s="5"/>
      <c r="T309" s="5"/>
    </row>
    <row r="310" spans="1:20">
      <c r="A310" s="22"/>
      <c r="B310" s="23" t="s">
        <v>357</v>
      </c>
      <c r="C310" s="22">
        <v>34901</v>
      </c>
      <c r="D310" s="6"/>
      <c r="F310" s="3"/>
      <c r="G310" s="3"/>
      <c r="H310" s="4"/>
      <c r="I310" s="4"/>
      <c r="J310" s="4"/>
      <c r="K310" s="3"/>
      <c r="L310" s="3"/>
      <c r="M310" s="4"/>
      <c r="N310" s="4"/>
      <c r="O310" s="4"/>
      <c r="P310" s="3"/>
      <c r="Q310" s="3"/>
      <c r="R310" s="4"/>
      <c r="S310" s="5"/>
      <c r="T310" s="5"/>
    </row>
    <row r="311" spans="1:20">
      <c r="B311" s="23" t="s">
        <v>58</v>
      </c>
      <c r="C311" s="22">
        <v>30400</v>
      </c>
    </row>
    <row r="312" spans="1:20" s="10" customFormat="1">
      <c r="B312" s="23" t="s">
        <v>31</v>
      </c>
      <c r="C312" s="22">
        <v>20100</v>
      </c>
      <c r="E312" s="21"/>
    </row>
    <row r="313" spans="1:20">
      <c r="B313" s="23" t="s">
        <v>202</v>
      </c>
      <c r="C313" s="22">
        <v>36901</v>
      </c>
    </row>
    <row r="314" spans="1:20">
      <c r="B314" s="23" t="s">
        <v>123</v>
      </c>
      <c r="C314" s="22">
        <v>33402</v>
      </c>
    </row>
    <row r="315" spans="1:20">
      <c r="B315" s="23" t="s">
        <v>60</v>
      </c>
      <c r="C315" s="22">
        <v>30500</v>
      </c>
    </row>
    <row r="316" spans="1:20">
      <c r="B316" s="23" t="s">
        <v>217</v>
      </c>
      <c r="C316" s="22">
        <v>37610</v>
      </c>
    </row>
    <row r="317" spans="1:20">
      <c r="B317" s="23" t="s">
        <v>74</v>
      </c>
      <c r="C317" s="22">
        <v>31110</v>
      </c>
    </row>
    <row r="318" spans="1:20">
      <c r="B318" s="23" t="s">
        <v>73</v>
      </c>
      <c r="C318" s="22">
        <v>31105</v>
      </c>
    </row>
    <row r="319" spans="1:20">
      <c r="B319" s="23" t="s">
        <v>61</v>
      </c>
      <c r="C319" s="22">
        <v>30600</v>
      </c>
    </row>
    <row r="320" spans="1:20">
      <c r="B320" s="23" t="s">
        <v>24</v>
      </c>
      <c r="C320" s="22">
        <v>18600</v>
      </c>
    </row>
    <row r="321" spans="2:3">
      <c r="B321" s="23" t="s">
        <v>119</v>
      </c>
      <c r="C321" s="22">
        <v>33206</v>
      </c>
    </row>
    <row r="322" spans="2:3">
      <c r="B322" s="23" t="s">
        <v>64</v>
      </c>
      <c r="C322" s="22">
        <v>30705</v>
      </c>
    </row>
    <row r="323" spans="2:3">
      <c r="B323" s="23" t="s">
        <v>63</v>
      </c>
      <c r="C323" s="22">
        <v>30700</v>
      </c>
    </row>
    <row r="324" spans="2:3">
      <c r="B324" s="23" t="s">
        <v>65</v>
      </c>
      <c r="C324" s="22">
        <v>30800</v>
      </c>
    </row>
    <row r="325" spans="2:3">
      <c r="B325" s="23" t="s">
        <v>224</v>
      </c>
      <c r="C325" s="22">
        <v>37901</v>
      </c>
    </row>
    <row r="326" spans="2:3">
      <c r="B326" s="23" t="s">
        <v>67</v>
      </c>
      <c r="C326" s="22">
        <v>30905</v>
      </c>
    </row>
    <row r="327" spans="2:3">
      <c r="B327" s="23" t="s">
        <v>66</v>
      </c>
      <c r="C327" s="22">
        <v>30900</v>
      </c>
    </row>
    <row r="328" spans="2:3">
      <c r="B328" s="23" t="s">
        <v>144</v>
      </c>
      <c r="C328" s="22">
        <v>34505</v>
      </c>
    </row>
    <row r="329" spans="2:3">
      <c r="B329" s="23" t="s">
        <v>247</v>
      </c>
      <c r="C329" s="22">
        <v>38801</v>
      </c>
    </row>
    <row r="330" spans="2:3">
      <c r="B330" s="23" t="s">
        <v>239</v>
      </c>
      <c r="C330" s="22">
        <v>38601</v>
      </c>
    </row>
    <row r="331" spans="2:3">
      <c r="B331" s="23" t="s">
        <v>69</v>
      </c>
      <c r="C331" s="22">
        <v>31005</v>
      </c>
    </row>
    <row r="332" spans="2:3">
      <c r="B332" s="23" t="s">
        <v>68</v>
      </c>
      <c r="C332" s="22">
        <v>31000</v>
      </c>
    </row>
    <row r="333" spans="2:3">
      <c r="B333" s="23" t="s">
        <v>70</v>
      </c>
      <c r="C333" s="22">
        <v>31100</v>
      </c>
    </row>
    <row r="334" spans="2:3">
      <c r="B334" s="23" t="s">
        <v>75</v>
      </c>
      <c r="C334" s="22">
        <v>31200</v>
      </c>
    </row>
    <row r="335" spans="2:3">
      <c r="B335" s="23" t="s">
        <v>77</v>
      </c>
      <c r="C335" s="22">
        <v>31300</v>
      </c>
    </row>
    <row r="336" spans="2:3">
      <c r="B336" s="23" t="s">
        <v>81</v>
      </c>
      <c r="C336" s="22">
        <v>31405</v>
      </c>
    </row>
    <row r="337" spans="2:3">
      <c r="B337" s="23" t="s">
        <v>80</v>
      </c>
      <c r="C337" s="22">
        <v>31400</v>
      </c>
    </row>
    <row r="338" spans="2:3">
      <c r="B338" s="23" t="s">
        <v>82</v>
      </c>
      <c r="C338" s="22">
        <v>31500</v>
      </c>
    </row>
    <row r="339" spans="2:3">
      <c r="B339" s="23" t="s">
        <v>192</v>
      </c>
      <c r="C339" s="22">
        <v>36505</v>
      </c>
    </row>
    <row r="340" spans="2:3">
      <c r="B340" s="23" t="s">
        <v>190</v>
      </c>
      <c r="C340" s="22">
        <v>36501</v>
      </c>
    </row>
    <row r="341" spans="2:3">
      <c r="B341" s="23" t="s">
        <v>78</v>
      </c>
      <c r="C341" s="22">
        <v>31301</v>
      </c>
    </row>
    <row r="342" spans="2:3">
      <c r="B342" s="23" t="s">
        <v>84</v>
      </c>
      <c r="C342" s="22">
        <v>31605</v>
      </c>
    </row>
    <row r="343" spans="2:3">
      <c r="B343" s="23" t="s">
        <v>83</v>
      </c>
      <c r="C343" s="22">
        <v>31600</v>
      </c>
    </row>
    <row r="344" spans="2:3">
      <c r="B344" s="23" t="s">
        <v>256</v>
      </c>
      <c r="C344" s="22">
        <v>39209</v>
      </c>
    </row>
    <row r="345" spans="2:3">
      <c r="B345" s="23" t="s">
        <v>85</v>
      </c>
      <c r="C345" s="22">
        <v>31700</v>
      </c>
    </row>
    <row r="346" spans="2:3">
      <c r="B346" s="23" t="s">
        <v>86</v>
      </c>
      <c r="C346" s="22">
        <v>31800</v>
      </c>
    </row>
    <row r="347" spans="2:3">
      <c r="B347" s="23" t="s">
        <v>87</v>
      </c>
      <c r="C347" s="22">
        <v>31805</v>
      </c>
    </row>
    <row r="348" spans="2:3">
      <c r="B348" s="23" t="s">
        <v>159</v>
      </c>
      <c r="C348" s="22">
        <v>35305</v>
      </c>
    </row>
    <row r="349" spans="2:3">
      <c r="B349" s="23" t="s">
        <v>115</v>
      </c>
      <c r="C349" s="22">
        <v>33202</v>
      </c>
    </row>
    <row r="350" spans="2:3">
      <c r="B350" s="23" t="s">
        <v>174</v>
      </c>
      <c r="C350" s="22">
        <v>36005</v>
      </c>
    </row>
    <row r="351" spans="2:3">
      <c r="B351" s="23" t="s">
        <v>361</v>
      </c>
      <c r="C351" s="22">
        <v>36810</v>
      </c>
    </row>
    <row r="352" spans="2:3">
      <c r="B352" s="23" t="s">
        <v>178</v>
      </c>
      <c r="C352" s="22">
        <v>36009</v>
      </c>
    </row>
    <row r="353" spans="2:3">
      <c r="B353" s="23" t="s">
        <v>170</v>
      </c>
      <c r="C353" s="22">
        <v>36000</v>
      </c>
    </row>
    <row r="354" spans="2:3">
      <c r="B354" s="23" t="s">
        <v>90</v>
      </c>
      <c r="C354" s="22">
        <v>31900</v>
      </c>
    </row>
    <row r="355" spans="2:3">
      <c r="B355" s="23" t="s">
        <v>91</v>
      </c>
      <c r="C355" s="22">
        <v>32000</v>
      </c>
    </row>
    <row r="356" spans="2:3">
      <c r="B356" s="23" t="s">
        <v>161</v>
      </c>
      <c r="C356" s="22">
        <v>35401</v>
      </c>
    </row>
    <row r="357" spans="2:3">
      <c r="B357" s="23" t="s">
        <v>94</v>
      </c>
      <c r="C357" s="22">
        <v>32200</v>
      </c>
    </row>
    <row r="358" spans="2:3">
      <c r="B358" s="23" t="s">
        <v>353</v>
      </c>
      <c r="C358" s="22">
        <v>32305</v>
      </c>
    </row>
    <row r="359" spans="2:3">
      <c r="B359" s="23" t="s">
        <v>95</v>
      </c>
      <c r="C359" s="22">
        <v>32300</v>
      </c>
    </row>
    <row r="360" spans="2:3">
      <c r="B360" s="23" t="s">
        <v>232</v>
      </c>
      <c r="C360" s="22">
        <v>38210</v>
      </c>
    </row>
    <row r="361" spans="2:3">
      <c r="B361" s="23" t="s">
        <v>52</v>
      </c>
      <c r="C361" s="22">
        <v>30102</v>
      </c>
    </row>
    <row r="362" spans="2:3">
      <c r="B362" s="23" t="s">
        <v>197</v>
      </c>
      <c r="C362" s="22">
        <v>36705</v>
      </c>
    </row>
    <row r="363" spans="2:3">
      <c r="B363" s="23" t="s">
        <v>205</v>
      </c>
      <c r="C363" s="22">
        <v>37005</v>
      </c>
    </row>
    <row r="364" spans="2:3">
      <c r="B364" s="23" t="s">
        <v>96</v>
      </c>
      <c r="C364" s="22">
        <v>32400</v>
      </c>
    </row>
    <row r="365" spans="2:3">
      <c r="B365" s="23" t="s">
        <v>171</v>
      </c>
      <c r="C365" s="22">
        <v>36001</v>
      </c>
    </row>
    <row r="366" spans="2:3">
      <c r="B366" s="23" t="s">
        <v>29</v>
      </c>
      <c r="C366" s="22">
        <v>19005</v>
      </c>
    </row>
    <row r="367" spans="2:3">
      <c r="B367" s="23" t="s">
        <v>173</v>
      </c>
      <c r="C367" s="22">
        <v>36003</v>
      </c>
    </row>
    <row r="368" spans="2:3">
      <c r="B368" s="23" t="s">
        <v>111</v>
      </c>
      <c r="C368" s="22">
        <v>33027</v>
      </c>
    </row>
    <row r="369" spans="2:3">
      <c r="B369" s="23" t="s">
        <v>358</v>
      </c>
      <c r="C369" s="22">
        <v>36004</v>
      </c>
    </row>
    <row r="370" spans="2:3">
      <c r="B370" s="23" t="s">
        <v>100</v>
      </c>
      <c r="C370" s="22">
        <v>32505</v>
      </c>
    </row>
    <row r="371" spans="2:3">
      <c r="B371" s="23" t="s">
        <v>101</v>
      </c>
      <c r="C371" s="22">
        <v>32600</v>
      </c>
    </row>
    <row r="372" spans="2:3">
      <c r="B372" s="23" t="s">
        <v>103</v>
      </c>
      <c r="C372" s="22">
        <v>32700</v>
      </c>
    </row>
    <row r="373" spans="2:3">
      <c r="B373" s="23" t="s">
        <v>104</v>
      </c>
      <c r="C373" s="22">
        <v>32800</v>
      </c>
    </row>
    <row r="374" spans="2:3">
      <c r="B374" s="23" t="s">
        <v>106</v>
      </c>
      <c r="C374" s="22">
        <v>32905</v>
      </c>
    </row>
    <row r="375" spans="2:3">
      <c r="B375" s="23" t="s">
        <v>105</v>
      </c>
      <c r="C375" s="22">
        <v>32900</v>
      </c>
    </row>
    <row r="376" spans="2:3">
      <c r="B376" s="23" t="s">
        <v>109</v>
      </c>
      <c r="C376" s="22">
        <v>33000</v>
      </c>
    </row>
    <row r="377" spans="2:3">
      <c r="B377" s="23" t="s">
        <v>5</v>
      </c>
      <c r="C377" s="22">
        <v>10900</v>
      </c>
    </row>
    <row r="378" spans="2:3">
      <c r="B378" s="23" t="s">
        <v>18</v>
      </c>
      <c r="C378" s="22">
        <v>12510</v>
      </c>
    </row>
    <row r="379" spans="2:3">
      <c r="B379" s="23" t="s">
        <v>1</v>
      </c>
      <c r="C379" s="22">
        <v>10400</v>
      </c>
    </row>
    <row r="380" spans="2:3">
      <c r="B380" s="23" t="s">
        <v>350</v>
      </c>
      <c r="C380" s="22">
        <v>10700</v>
      </c>
    </row>
    <row r="381" spans="2:3">
      <c r="B381" s="23" t="s">
        <v>46</v>
      </c>
      <c r="C381" s="22">
        <v>22000</v>
      </c>
    </row>
    <row r="382" spans="2:3">
      <c r="B382" s="23" t="s">
        <v>30</v>
      </c>
      <c r="C382" s="22">
        <v>19100</v>
      </c>
    </row>
    <row r="383" spans="2:3">
      <c r="B383" s="23" t="s">
        <v>351</v>
      </c>
      <c r="C383" s="22">
        <v>18400</v>
      </c>
    </row>
    <row r="384" spans="2:3">
      <c r="B384" s="23" t="s">
        <v>112</v>
      </c>
      <c r="C384" s="22">
        <v>33100</v>
      </c>
    </row>
    <row r="385" spans="2:3">
      <c r="B385" s="23" t="s">
        <v>114</v>
      </c>
      <c r="C385" s="22">
        <v>33200</v>
      </c>
    </row>
    <row r="386" spans="2:3">
      <c r="B386" s="23" t="s">
        <v>118</v>
      </c>
      <c r="C386" s="22">
        <v>33205</v>
      </c>
    </row>
    <row r="387" spans="2:3">
      <c r="B387" s="23" t="s">
        <v>33</v>
      </c>
      <c r="C387" s="22">
        <v>20300</v>
      </c>
    </row>
    <row r="388" spans="2:3">
      <c r="B388" s="23" t="s">
        <v>363</v>
      </c>
      <c r="C388" s="22">
        <v>39208</v>
      </c>
    </row>
    <row r="389" spans="2:3">
      <c r="B389" s="23" t="s">
        <v>93</v>
      </c>
      <c r="C389" s="22">
        <v>32100</v>
      </c>
    </row>
    <row r="390" spans="2:3">
      <c r="B390" s="23" t="s">
        <v>120</v>
      </c>
      <c r="C390" s="22">
        <v>33300</v>
      </c>
    </row>
    <row r="391" spans="2:3">
      <c r="B391" s="23" t="s">
        <v>121</v>
      </c>
      <c r="C391" s="22">
        <v>33305</v>
      </c>
    </row>
    <row r="392" spans="2:3">
      <c r="B392" s="23" t="s">
        <v>204</v>
      </c>
      <c r="C392" s="22">
        <v>37000</v>
      </c>
    </row>
    <row r="393" spans="2:3">
      <c r="B393" s="23" t="s">
        <v>34</v>
      </c>
      <c r="C393" s="22">
        <v>20400</v>
      </c>
    </row>
    <row r="394" spans="2:3">
      <c r="B394" s="23" t="s">
        <v>243</v>
      </c>
      <c r="C394" s="22">
        <v>38620</v>
      </c>
    </row>
    <row r="395" spans="2:3">
      <c r="B395" s="23" t="s">
        <v>253</v>
      </c>
      <c r="C395" s="22">
        <v>39201</v>
      </c>
    </row>
    <row r="396" spans="2:3">
      <c r="B396" s="23" t="s">
        <v>10</v>
      </c>
      <c r="C396" s="22">
        <v>11300</v>
      </c>
    </row>
    <row r="397" spans="2:3">
      <c r="B397" s="23" t="s">
        <v>72</v>
      </c>
      <c r="C397" s="22">
        <v>31102</v>
      </c>
    </row>
    <row r="398" spans="2:3">
      <c r="B398" s="23" t="s">
        <v>71</v>
      </c>
      <c r="C398" s="22">
        <v>31101</v>
      </c>
    </row>
    <row r="399" spans="2:3">
      <c r="B399" s="23" t="s">
        <v>35</v>
      </c>
      <c r="C399" s="22">
        <v>20600</v>
      </c>
    </row>
    <row r="400" spans="2:3">
      <c r="B400" s="23" t="s">
        <v>102</v>
      </c>
      <c r="C400" s="22">
        <v>32605</v>
      </c>
    </row>
    <row r="401" spans="2:3">
      <c r="B401" s="23" t="s">
        <v>343</v>
      </c>
      <c r="C401" s="22">
        <v>36310</v>
      </c>
    </row>
    <row r="402" spans="2:3">
      <c r="B402" s="23" t="s">
        <v>124</v>
      </c>
      <c r="C402" s="22">
        <v>33405</v>
      </c>
    </row>
    <row r="403" spans="2:3">
      <c r="B403" s="23" t="s">
        <v>125</v>
      </c>
      <c r="C403" s="22">
        <v>33500</v>
      </c>
    </row>
    <row r="404" spans="2:3">
      <c r="B404" s="23" t="s">
        <v>128</v>
      </c>
      <c r="C404" s="22">
        <v>33605</v>
      </c>
    </row>
    <row r="405" spans="2:3">
      <c r="B405" s="23" t="s">
        <v>194</v>
      </c>
      <c r="C405" s="22">
        <v>36601</v>
      </c>
    </row>
    <row r="406" spans="2:3">
      <c r="B406" s="23" t="s">
        <v>127</v>
      </c>
      <c r="C406" s="22">
        <v>33600</v>
      </c>
    </row>
    <row r="407" spans="2:3">
      <c r="B407" s="23" t="s">
        <v>129</v>
      </c>
      <c r="C407" s="22">
        <v>33700</v>
      </c>
    </row>
    <row r="408" spans="2:3">
      <c r="B408" s="23" t="s">
        <v>16</v>
      </c>
      <c r="C408" s="22">
        <v>12160</v>
      </c>
    </row>
    <row r="409" spans="2:3">
      <c r="B409" s="23" t="s">
        <v>14</v>
      </c>
      <c r="C409" s="22">
        <v>12100</v>
      </c>
    </row>
    <row r="410" spans="2:3">
      <c r="B410" s="23" t="s">
        <v>130</v>
      </c>
      <c r="C410" s="22">
        <v>33800</v>
      </c>
    </row>
    <row r="411" spans="2:3">
      <c r="B411" s="23" t="s">
        <v>62</v>
      </c>
      <c r="C411" s="22">
        <v>30601</v>
      </c>
    </row>
    <row r="412" spans="2:3">
      <c r="B412" s="23" t="s">
        <v>131</v>
      </c>
      <c r="C412" s="22">
        <v>33900</v>
      </c>
    </row>
    <row r="413" spans="2:3">
      <c r="B413" s="23" t="s">
        <v>235</v>
      </c>
      <c r="C413" s="22">
        <v>38402</v>
      </c>
    </row>
    <row r="414" spans="2:3">
      <c r="B414" s="23" t="s">
        <v>132</v>
      </c>
      <c r="C414" s="22">
        <v>34000</v>
      </c>
    </row>
    <row r="415" spans="2:3">
      <c r="B415" s="23" t="s">
        <v>133</v>
      </c>
      <c r="C415" s="24">
        <v>34100</v>
      </c>
    </row>
    <row r="416" spans="2:3">
      <c r="B416" s="23" t="s">
        <v>134</v>
      </c>
      <c r="C416" s="24">
        <v>34105</v>
      </c>
    </row>
    <row r="417" spans="2:3">
      <c r="B417" s="23" t="s">
        <v>136</v>
      </c>
      <c r="C417" s="22">
        <v>34205</v>
      </c>
    </row>
    <row r="418" spans="2:3">
      <c r="B418" s="23" t="s">
        <v>135</v>
      </c>
      <c r="C418" s="24">
        <v>34200</v>
      </c>
    </row>
    <row r="419" spans="2:3">
      <c r="B419" s="23" t="s">
        <v>258</v>
      </c>
      <c r="C419" s="22">
        <v>39301</v>
      </c>
    </row>
    <row r="420" spans="2:3">
      <c r="B420" s="23" t="s">
        <v>139</v>
      </c>
      <c r="C420" s="22">
        <v>34300</v>
      </c>
    </row>
    <row r="421" spans="2:3">
      <c r="B421" s="23" t="s">
        <v>140</v>
      </c>
      <c r="C421" s="22">
        <v>34400</v>
      </c>
    </row>
    <row r="422" spans="2:3">
      <c r="B422" s="23" t="s">
        <v>141</v>
      </c>
      <c r="C422" s="22">
        <v>34405</v>
      </c>
    </row>
    <row r="423" spans="2:3">
      <c r="B423" s="23" t="s">
        <v>17</v>
      </c>
      <c r="C423" s="22">
        <v>12220</v>
      </c>
    </row>
    <row r="424" spans="2:3">
      <c r="B424" s="23" t="s">
        <v>116</v>
      </c>
      <c r="C424" s="22">
        <v>33203</v>
      </c>
    </row>
    <row r="425" spans="2:3">
      <c r="B425" s="23" t="s">
        <v>260</v>
      </c>
      <c r="C425" s="22">
        <v>39401</v>
      </c>
    </row>
    <row r="426" spans="2:3">
      <c r="B426" s="23" t="s">
        <v>142</v>
      </c>
      <c r="C426" s="22">
        <v>34500</v>
      </c>
    </row>
    <row r="427" spans="2:3">
      <c r="B427" s="23" t="s">
        <v>145</v>
      </c>
      <c r="C427" s="22">
        <v>34600</v>
      </c>
    </row>
    <row r="428" spans="2:3">
      <c r="B428" s="23" t="s">
        <v>88</v>
      </c>
      <c r="C428" s="22">
        <v>31810</v>
      </c>
    </row>
    <row r="429" spans="2:3">
      <c r="B429" s="23" t="s">
        <v>336</v>
      </c>
      <c r="C429" s="22">
        <v>51000.2</v>
      </c>
    </row>
    <row r="430" spans="2:3">
      <c r="B430" s="23" t="s">
        <v>337</v>
      </c>
      <c r="C430" s="22">
        <v>51000.3</v>
      </c>
    </row>
    <row r="431" spans="2:3">
      <c r="B431" s="23" t="s">
        <v>335</v>
      </c>
      <c r="C431" s="22">
        <v>51000</v>
      </c>
    </row>
    <row r="432" spans="2:3">
      <c r="B432" s="23" t="s">
        <v>147</v>
      </c>
      <c r="C432" s="22">
        <v>34700</v>
      </c>
    </row>
    <row r="433" spans="2:3">
      <c r="B433" s="23" t="s">
        <v>148</v>
      </c>
      <c r="C433" s="22">
        <v>34800</v>
      </c>
    </row>
    <row r="434" spans="2:3">
      <c r="B434" s="23" t="s">
        <v>7</v>
      </c>
      <c r="C434" s="22">
        <v>10930</v>
      </c>
    </row>
    <row r="435" spans="2:3">
      <c r="B435" s="23" t="s">
        <v>19</v>
      </c>
      <c r="C435" s="22">
        <v>12600</v>
      </c>
    </row>
    <row r="436" spans="2:3">
      <c r="B436" s="23" t="s">
        <v>319</v>
      </c>
      <c r="C436" s="22">
        <v>33207</v>
      </c>
    </row>
    <row r="437" spans="2:3">
      <c r="B437" s="23" t="s">
        <v>355</v>
      </c>
      <c r="C437" s="22">
        <v>32901</v>
      </c>
    </row>
    <row r="438" spans="2:3">
      <c r="B438" s="23" t="s">
        <v>356</v>
      </c>
      <c r="C438" s="22">
        <v>34900</v>
      </c>
    </row>
    <row r="439" spans="2:3">
      <c r="B439" s="23" t="s">
        <v>229</v>
      </c>
      <c r="C439" s="22">
        <v>38105</v>
      </c>
    </row>
    <row r="440" spans="2:3">
      <c r="B440" s="23" t="s">
        <v>152</v>
      </c>
      <c r="C440" s="22">
        <v>35000</v>
      </c>
    </row>
    <row r="441" spans="2:3">
      <c r="B441" s="23" t="s">
        <v>113</v>
      </c>
      <c r="C441" s="22">
        <v>33105</v>
      </c>
    </row>
    <row r="442" spans="2:3">
      <c r="B442" s="23" t="s">
        <v>154</v>
      </c>
      <c r="C442" s="22">
        <v>35100</v>
      </c>
    </row>
    <row r="443" spans="2:3">
      <c r="B443" s="23" t="s">
        <v>155</v>
      </c>
      <c r="C443" s="22">
        <v>35105</v>
      </c>
    </row>
    <row r="444" spans="2:3">
      <c r="B444" s="23" t="s">
        <v>157</v>
      </c>
      <c r="C444" s="22">
        <v>35200</v>
      </c>
    </row>
    <row r="445" spans="2:3">
      <c r="B445" s="23" t="s">
        <v>79</v>
      </c>
      <c r="C445" s="22">
        <v>31320</v>
      </c>
    </row>
    <row r="446" spans="2:3">
      <c r="B446" s="23" t="s">
        <v>172</v>
      </c>
      <c r="C446" s="22">
        <v>36002</v>
      </c>
    </row>
    <row r="447" spans="2:3">
      <c r="B447" s="23" t="s">
        <v>180</v>
      </c>
      <c r="C447" s="22">
        <v>36102</v>
      </c>
    </row>
    <row r="448" spans="2:3">
      <c r="B448" s="23" t="s">
        <v>320</v>
      </c>
      <c r="C448" s="22">
        <v>33208</v>
      </c>
    </row>
    <row r="449" spans="2:3">
      <c r="B449" s="23" t="s">
        <v>20</v>
      </c>
      <c r="C449" s="22">
        <v>12700</v>
      </c>
    </row>
    <row r="450" spans="2:3">
      <c r="B450" s="23" t="s">
        <v>175</v>
      </c>
      <c r="C450" s="22">
        <v>36006</v>
      </c>
    </row>
    <row r="451" spans="2:3">
      <c r="B451" s="23" t="s">
        <v>379</v>
      </c>
      <c r="C451" s="22">
        <v>35300</v>
      </c>
    </row>
    <row r="452" spans="2:3">
      <c r="B452" s="23" t="s">
        <v>162</v>
      </c>
      <c r="C452" s="22">
        <v>35405</v>
      </c>
    </row>
    <row r="453" spans="2:3">
      <c r="B453" s="23" t="s">
        <v>160</v>
      </c>
      <c r="C453" s="22">
        <v>35400</v>
      </c>
    </row>
    <row r="454" spans="2:3">
      <c r="B454" s="23" t="s">
        <v>107</v>
      </c>
      <c r="C454" s="22">
        <v>32910</v>
      </c>
    </row>
    <row r="455" spans="2:3">
      <c r="B455" s="23" t="s">
        <v>163</v>
      </c>
      <c r="C455" s="22">
        <v>35500</v>
      </c>
    </row>
    <row r="456" spans="2:3">
      <c r="B456" s="23" t="s">
        <v>15</v>
      </c>
      <c r="C456" s="22">
        <v>12150</v>
      </c>
    </row>
    <row r="457" spans="2:3">
      <c r="B457" s="23" t="s">
        <v>164</v>
      </c>
      <c r="C457" s="22">
        <v>35600</v>
      </c>
    </row>
    <row r="458" spans="2:3">
      <c r="B458" s="23" t="s">
        <v>165</v>
      </c>
      <c r="C458" s="22">
        <v>35700</v>
      </c>
    </row>
    <row r="459" spans="2:3">
      <c r="B459" s="23" t="s">
        <v>167</v>
      </c>
      <c r="C459" s="22">
        <v>35805</v>
      </c>
    </row>
    <row r="460" spans="2:3">
      <c r="B460" s="23" t="s">
        <v>166</v>
      </c>
      <c r="C460" s="22">
        <v>35800</v>
      </c>
    </row>
    <row r="461" spans="2:3">
      <c r="B461" s="23" t="s">
        <v>181</v>
      </c>
      <c r="C461" s="22">
        <v>36105</v>
      </c>
    </row>
    <row r="462" spans="2:3">
      <c r="B462" s="23" t="s">
        <v>168</v>
      </c>
      <c r="C462" s="22">
        <v>35900</v>
      </c>
    </row>
    <row r="463" spans="2:3">
      <c r="B463" s="23" t="s">
        <v>169</v>
      </c>
      <c r="C463" s="22">
        <v>35905</v>
      </c>
    </row>
    <row r="464" spans="2:3">
      <c r="B464" s="23" t="s">
        <v>240</v>
      </c>
      <c r="C464" s="22">
        <v>38602</v>
      </c>
    </row>
    <row r="465" spans="2:3">
      <c r="B465" s="23" t="s">
        <v>150</v>
      </c>
      <c r="C465" s="22">
        <v>34905</v>
      </c>
    </row>
    <row r="466" spans="2:3">
      <c r="B466" s="23" t="s">
        <v>179</v>
      </c>
      <c r="C466" s="22">
        <v>36100</v>
      </c>
    </row>
    <row r="467" spans="2:3">
      <c r="B467" s="23" t="s">
        <v>183</v>
      </c>
      <c r="C467" s="22">
        <v>36205</v>
      </c>
    </row>
    <row r="468" spans="2:3">
      <c r="B468" s="23" t="s">
        <v>182</v>
      </c>
      <c r="C468" s="22">
        <v>36200</v>
      </c>
    </row>
    <row r="469" spans="2:3">
      <c r="B469" s="23" t="s">
        <v>184</v>
      </c>
      <c r="C469" s="22">
        <v>36300</v>
      </c>
    </row>
    <row r="470" spans="2:3">
      <c r="B470" s="23" t="s">
        <v>151</v>
      </c>
      <c r="C470" s="22">
        <v>34910</v>
      </c>
    </row>
    <row r="471" spans="2:3">
      <c r="B471" s="23" t="s">
        <v>242</v>
      </c>
      <c r="C471" s="22">
        <v>38610</v>
      </c>
    </row>
    <row r="472" spans="2:3">
      <c r="B472" s="23" t="s">
        <v>143</v>
      </c>
      <c r="C472" s="22">
        <v>34501</v>
      </c>
    </row>
    <row r="473" spans="2:3">
      <c r="B473" s="23" t="s">
        <v>245</v>
      </c>
      <c r="C473" s="22">
        <v>38701</v>
      </c>
    </row>
    <row r="474" spans="2:3">
      <c r="B474" s="23" t="s">
        <v>27</v>
      </c>
      <c r="C474" s="22">
        <v>18740</v>
      </c>
    </row>
    <row r="475" spans="2:3">
      <c r="B475" s="23" t="s">
        <v>37</v>
      </c>
      <c r="C475" s="22">
        <v>20800</v>
      </c>
    </row>
    <row r="476" spans="2:3">
      <c r="B476" s="23" t="s">
        <v>26</v>
      </c>
      <c r="C476" s="22">
        <v>18690</v>
      </c>
    </row>
    <row r="477" spans="2:3">
      <c r="B477" s="23" t="s">
        <v>9</v>
      </c>
      <c r="C477" s="22">
        <v>10950</v>
      </c>
    </row>
    <row r="478" spans="2:3">
      <c r="B478" s="23" t="s">
        <v>32</v>
      </c>
      <c r="C478" s="22">
        <v>20200</v>
      </c>
    </row>
    <row r="479" spans="2:3">
      <c r="B479" s="23" t="s">
        <v>28</v>
      </c>
      <c r="C479" s="22">
        <v>18780</v>
      </c>
    </row>
    <row r="480" spans="2:3">
      <c r="B480" s="23" t="s">
        <v>40</v>
      </c>
      <c r="C480" s="22">
        <v>21300</v>
      </c>
    </row>
    <row r="481" spans="2:3">
      <c r="B481" s="23" t="s">
        <v>334</v>
      </c>
      <c r="C481" s="22">
        <v>37001</v>
      </c>
    </row>
    <row r="482" spans="2:3">
      <c r="B482" s="23" t="s">
        <v>110</v>
      </c>
      <c r="C482" s="22">
        <v>33001</v>
      </c>
    </row>
    <row r="483" spans="2:3">
      <c r="B483" s="23" t="s">
        <v>360</v>
      </c>
      <c r="C483" s="22">
        <v>36405</v>
      </c>
    </row>
    <row r="484" spans="2:3">
      <c r="B484" s="23" t="s">
        <v>188</v>
      </c>
      <c r="C484" s="22">
        <v>36400</v>
      </c>
    </row>
    <row r="485" spans="2:3">
      <c r="B485" s="23" t="s">
        <v>36</v>
      </c>
      <c r="C485" s="22">
        <v>20700</v>
      </c>
    </row>
    <row r="486" spans="2:3">
      <c r="B486" s="23" t="s">
        <v>11</v>
      </c>
      <c r="C486" s="22">
        <v>11310</v>
      </c>
    </row>
    <row r="487" spans="2:3">
      <c r="B487" s="23" t="s">
        <v>156</v>
      </c>
      <c r="C487" s="22">
        <v>35106</v>
      </c>
    </row>
    <row r="488" spans="2:3">
      <c r="B488" s="23" t="s">
        <v>354</v>
      </c>
      <c r="C488" s="22">
        <v>32500</v>
      </c>
    </row>
    <row r="489" spans="2:3">
      <c r="B489" s="23" t="s">
        <v>189</v>
      </c>
      <c r="C489" s="22">
        <v>36500</v>
      </c>
    </row>
    <row r="490" spans="2:3">
      <c r="B490" s="23" t="s">
        <v>89</v>
      </c>
      <c r="C490" s="22">
        <v>31820</v>
      </c>
    </row>
    <row r="491" spans="2:3">
      <c r="B491" s="23" t="s">
        <v>0</v>
      </c>
      <c r="C491" s="22">
        <v>10200</v>
      </c>
    </row>
    <row r="492" spans="2:3">
      <c r="B492" s="23" t="s">
        <v>193</v>
      </c>
      <c r="C492" s="22">
        <v>36600</v>
      </c>
    </row>
    <row r="493" spans="2:3">
      <c r="B493" s="23" t="s">
        <v>4</v>
      </c>
      <c r="C493" s="22">
        <v>10850</v>
      </c>
    </row>
    <row r="494" spans="2:3">
      <c r="B494" s="23" t="s">
        <v>6</v>
      </c>
      <c r="C494" s="22">
        <v>10910</v>
      </c>
    </row>
    <row r="495" spans="2:3">
      <c r="B495" s="23" t="s">
        <v>8</v>
      </c>
      <c r="C495" s="22">
        <v>10940</v>
      </c>
    </row>
    <row r="496" spans="2:3">
      <c r="B496" s="23" t="s">
        <v>195</v>
      </c>
      <c r="C496" s="22">
        <v>36700</v>
      </c>
    </row>
    <row r="497" spans="2:3">
      <c r="B497" s="23" t="s">
        <v>200</v>
      </c>
      <c r="C497" s="22">
        <v>36802</v>
      </c>
    </row>
    <row r="498" spans="2:3">
      <c r="B498" s="23" t="s">
        <v>198</v>
      </c>
      <c r="C498" s="22">
        <v>36800</v>
      </c>
    </row>
    <row r="499" spans="2:3">
      <c r="B499" s="23" t="s">
        <v>199</v>
      </c>
      <c r="C499" s="22">
        <v>36801</v>
      </c>
    </row>
    <row r="500" spans="2:3">
      <c r="B500" s="23" t="s">
        <v>203</v>
      </c>
      <c r="C500" s="22">
        <v>36905</v>
      </c>
    </row>
    <row r="501" spans="2:3">
      <c r="B501" s="23" t="s">
        <v>201</v>
      </c>
      <c r="C501" s="22">
        <v>36900</v>
      </c>
    </row>
    <row r="502" spans="2:3">
      <c r="B502" s="23" t="s">
        <v>206</v>
      </c>
      <c r="C502" s="22">
        <v>37100</v>
      </c>
    </row>
    <row r="503" spans="2:3">
      <c r="B503" s="23" t="s">
        <v>207</v>
      </c>
      <c r="C503" s="22">
        <v>37200</v>
      </c>
    </row>
    <row r="504" spans="2:3">
      <c r="B504" s="23" t="s">
        <v>208</v>
      </c>
      <c r="C504" s="22">
        <v>37300</v>
      </c>
    </row>
    <row r="505" spans="2:3">
      <c r="B505" s="23" t="s">
        <v>210</v>
      </c>
      <c r="C505" s="22">
        <v>37305</v>
      </c>
    </row>
    <row r="506" spans="2:3">
      <c r="B506" s="23" t="s">
        <v>177</v>
      </c>
      <c r="C506" s="22">
        <v>36008</v>
      </c>
    </row>
    <row r="507" spans="2:3">
      <c r="B507" s="23" t="s">
        <v>266</v>
      </c>
      <c r="C507" s="22">
        <v>39703</v>
      </c>
    </row>
    <row r="508" spans="2:3">
      <c r="B508" s="23" t="s">
        <v>321</v>
      </c>
      <c r="C508" s="22">
        <v>33209</v>
      </c>
    </row>
    <row r="509" spans="2:3">
      <c r="B509" s="23" t="s">
        <v>212</v>
      </c>
      <c r="C509" s="22">
        <v>37405</v>
      </c>
    </row>
    <row r="510" spans="2:3">
      <c r="B510" s="23" t="s">
        <v>211</v>
      </c>
      <c r="C510" s="22">
        <v>37400</v>
      </c>
    </row>
    <row r="511" spans="2:3">
      <c r="B511" s="23" t="s">
        <v>213</v>
      </c>
      <c r="C511" s="22">
        <v>37500</v>
      </c>
    </row>
    <row r="512" spans="2:3">
      <c r="B512" s="23" t="s">
        <v>216</v>
      </c>
      <c r="C512" s="22">
        <v>37605</v>
      </c>
    </row>
    <row r="513" spans="2:3">
      <c r="B513" s="23" t="s">
        <v>214</v>
      </c>
      <c r="C513" s="22">
        <v>37600</v>
      </c>
    </row>
    <row r="514" spans="2:3">
      <c r="B514" s="23" t="s">
        <v>21</v>
      </c>
      <c r="C514" s="22">
        <v>13500</v>
      </c>
    </row>
    <row r="515" spans="2:3">
      <c r="B515" s="23" t="s">
        <v>218</v>
      </c>
      <c r="C515" s="22">
        <v>37700</v>
      </c>
    </row>
    <row r="516" spans="2:3">
      <c r="B516" s="23" t="s">
        <v>219</v>
      </c>
      <c r="C516" s="22">
        <v>37705</v>
      </c>
    </row>
    <row r="517" spans="2:3">
      <c r="B517" s="23" t="s">
        <v>53</v>
      </c>
      <c r="C517" s="22">
        <v>30103</v>
      </c>
    </row>
    <row r="518" spans="2:3">
      <c r="B518" s="23" t="s">
        <v>137</v>
      </c>
      <c r="C518" s="22">
        <v>34220</v>
      </c>
    </row>
    <row r="519" spans="2:3">
      <c r="B519" s="23" t="s">
        <v>146</v>
      </c>
      <c r="C519" s="22">
        <v>34605</v>
      </c>
    </row>
    <row r="520" spans="2:3">
      <c r="B520" s="23" t="s">
        <v>222</v>
      </c>
      <c r="C520" s="22">
        <v>37805</v>
      </c>
    </row>
    <row r="521" spans="2:3">
      <c r="B521" s="23" t="s">
        <v>220</v>
      </c>
      <c r="C521" s="22">
        <v>37800</v>
      </c>
    </row>
    <row r="522" spans="2:3">
      <c r="B522" s="23" t="s">
        <v>225</v>
      </c>
      <c r="C522" s="22">
        <v>37905</v>
      </c>
    </row>
    <row r="523" spans="2:3">
      <c r="B523" s="23" t="s">
        <v>223</v>
      </c>
      <c r="C523" s="22">
        <v>37900</v>
      </c>
    </row>
    <row r="524" spans="2:3">
      <c r="B524" s="23" t="s">
        <v>227</v>
      </c>
      <c r="C524" s="22">
        <v>38005</v>
      </c>
    </row>
    <row r="525" spans="2:3">
      <c r="B525" s="23" t="s">
        <v>226</v>
      </c>
      <c r="C525" s="22">
        <v>38000</v>
      </c>
    </row>
    <row r="526" spans="2:3">
      <c r="B526" s="23" t="s">
        <v>209</v>
      </c>
      <c r="C526" s="22">
        <v>37301</v>
      </c>
    </row>
    <row r="527" spans="2:3">
      <c r="B527" s="23" t="s">
        <v>228</v>
      </c>
      <c r="C527" s="22">
        <v>38100</v>
      </c>
    </row>
    <row r="528" spans="2:3">
      <c r="B528" s="23" t="s">
        <v>231</v>
      </c>
      <c r="C528" s="22">
        <v>38205</v>
      </c>
    </row>
    <row r="529" spans="2:3">
      <c r="B529" s="23" t="s">
        <v>230</v>
      </c>
      <c r="C529" s="22">
        <v>38200</v>
      </c>
    </row>
    <row r="530" spans="2:3">
      <c r="B530" s="23" t="s">
        <v>187</v>
      </c>
      <c r="C530" s="22">
        <v>36305</v>
      </c>
    </row>
    <row r="531" spans="2:3">
      <c r="B531" s="23" t="s">
        <v>233</v>
      </c>
      <c r="C531" s="22">
        <v>38300</v>
      </c>
    </row>
    <row r="532" spans="2:3">
      <c r="B532" s="23" t="s">
        <v>22</v>
      </c>
      <c r="C532" s="22">
        <v>13700</v>
      </c>
    </row>
    <row r="533" spans="2:3">
      <c r="B533" s="23" t="s">
        <v>99</v>
      </c>
      <c r="C533" s="22">
        <v>32420</v>
      </c>
    </row>
    <row r="534" spans="2:3">
      <c r="B534" s="23" t="s">
        <v>176</v>
      </c>
      <c r="C534" s="22">
        <v>36007</v>
      </c>
    </row>
    <row r="535" spans="2:3">
      <c r="B535" s="23" t="s">
        <v>59</v>
      </c>
      <c r="C535" s="22">
        <v>30405</v>
      </c>
    </row>
    <row r="536" spans="2:3">
      <c r="B536" s="23" t="s">
        <v>221</v>
      </c>
      <c r="C536" s="22">
        <v>37801</v>
      </c>
    </row>
    <row r="537" spans="2:3">
      <c r="B537" s="23" t="s">
        <v>97</v>
      </c>
      <c r="C537" s="22">
        <v>32405</v>
      </c>
    </row>
    <row r="538" spans="2:3">
      <c r="B538" s="23" t="s">
        <v>254</v>
      </c>
      <c r="C538" s="22">
        <v>39204</v>
      </c>
    </row>
    <row r="539" spans="2:3">
      <c r="B539" s="23" t="s">
        <v>153</v>
      </c>
      <c r="C539" s="22">
        <v>35005</v>
      </c>
    </row>
    <row r="540" spans="2:3">
      <c r="B540" s="23" t="s">
        <v>236</v>
      </c>
      <c r="C540" s="22">
        <v>38405</v>
      </c>
    </row>
    <row r="541" spans="2:3">
      <c r="B541" s="23" t="s">
        <v>234</v>
      </c>
      <c r="C541" s="22">
        <v>38400</v>
      </c>
    </row>
    <row r="542" spans="2:3">
      <c r="B542" s="23" t="s">
        <v>186</v>
      </c>
      <c r="C542" s="22">
        <v>36302</v>
      </c>
    </row>
    <row r="543" spans="2:3">
      <c r="B543" s="23" t="s">
        <v>2</v>
      </c>
      <c r="C543" s="22">
        <v>10500</v>
      </c>
    </row>
    <row r="544" spans="2:3">
      <c r="B544" s="23" t="s">
        <v>13</v>
      </c>
      <c r="C544" s="22">
        <v>11900</v>
      </c>
    </row>
    <row r="545" spans="2:3">
      <c r="B545" s="23" t="s">
        <v>342</v>
      </c>
      <c r="C545" s="22">
        <v>12200</v>
      </c>
    </row>
    <row r="546" spans="2:3">
      <c r="B546" s="23" t="s">
        <v>331</v>
      </c>
      <c r="C546" s="22">
        <v>14300.2</v>
      </c>
    </row>
    <row r="547" spans="2:3">
      <c r="B547" s="23" t="s">
        <v>330</v>
      </c>
      <c r="C547" s="22">
        <v>14300</v>
      </c>
    </row>
    <row r="548" spans="2:3">
      <c r="B548" s="23" t="s">
        <v>237</v>
      </c>
      <c r="C548" s="22">
        <v>38500</v>
      </c>
    </row>
    <row r="549" spans="2:3">
      <c r="B549" s="23" t="s">
        <v>149</v>
      </c>
      <c r="C549" s="22">
        <v>34903</v>
      </c>
    </row>
    <row r="550" spans="2:3">
      <c r="B550" s="23" t="s">
        <v>241</v>
      </c>
      <c r="C550" s="22">
        <v>38605</v>
      </c>
    </row>
    <row r="551" spans="2:3">
      <c r="B551" s="23" t="s">
        <v>238</v>
      </c>
      <c r="C551" s="22">
        <v>38600</v>
      </c>
    </row>
    <row r="552" spans="2:3">
      <c r="B552" s="23" t="s">
        <v>244</v>
      </c>
      <c r="C552" s="22">
        <v>38700</v>
      </c>
    </row>
    <row r="553" spans="2:3">
      <c r="B553" s="23" t="s">
        <v>54</v>
      </c>
      <c r="C553" s="22">
        <v>30104</v>
      </c>
    </row>
    <row r="554" spans="2:3">
      <c r="B554" s="23" t="s">
        <v>108</v>
      </c>
      <c r="C554" s="22">
        <v>32920</v>
      </c>
    </row>
    <row r="555" spans="2:3">
      <c r="B555" s="23" t="s">
        <v>246</v>
      </c>
      <c r="C555" s="22">
        <v>38800</v>
      </c>
    </row>
    <row r="556" spans="2:3">
      <c r="B556" s="23" t="s">
        <v>92</v>
      </c>
      <c r="C556" s="22">
        <v>32005</v>
      </c>
    </row>
    <row r="557" spans="2:3">
      <c r="B557" s="23" t="s">
        <v>262</v>
      </c>
      <c r="C557" s="22">
        <v>39501</v>
      </c>
    </row>
    <row r="558" spans="2:3">
      <c r="B558" s="23" t="s">
        <v>248</v>
      </c>
      <c r="C558" s="22">
        <v>38900</v>
      </c>
    </row>
    <row r="559" spans="2:3">
      <c r="B559" s="23" t="s">
        <v>39</v>
      </c>
      <c r="C559" s="22">
        <v>21200</v>
      </c>
    </row>
    <row r="560" spans="2:3">
      <c r="B560" s="23" t="s">
        <v>42</v>
      </c>
      <c r="C560" s="22">
        <v>21550</v>
      </c>
    </row>
    <row r="561" spans="2:3">
      <c r="B561" s="23" t="s">
        <v>352</v>
      </c>
      <c r="C561" s="22">
        <v>21520</v>
      </c>
    </row>
    <row r="562" spans="2:3">
      <c r="B562" s="23" t="s">
        <v>333</v>
      </c>
      <c r="C562" s="22">
        <v>21525.200000000001</v>
      </c>
    </row>
    <row r="563" spans="2:3">
      <c r="B563" s="23" t="s">
        <v>332</v>
      </c>
      <c r="C563" s="22">
        <v>21525</v>
      </c>
    </row>
    <row r="564" spans="2:3">
      <c r="B564" s="23" t="s">
        <v>249</v>
      </c>
      <c r="C564" s="22">
        <v>39000</v>
      </c>
    </row>
    <row r="565" spans="2:3">
      <c r="B565" s="23" t="s">
        <v>47</v>
      </c>
      <c r="C565" s="22">
        <v>23000</v>
      </c>
    </row>
    <row r="566" spans="2:3">
      <c r="B566" s="23" t="s">
        <v>48</v>
      </c>
      <c r="C566" s="22">
        <v>23100</v>
      </c>
    </row>
    <row r="567" spans="2:3">
      <c r="B567" s="23" t="s">
        <v>38</v>
      </c>
      <c r="C567" s="22">
        <v>20900</v>
      </c>
    </row>
    <row r="568" spans="2:3">
      <c r="B568" s="23" t="s">
        <v>49</v>
      </c>
      <c r="C568" s="22">
        <v>23200</v>
      </c>
    </row>
    <row r="569" spans="2:3">
      <c r="B569" s="23" t="s">
        <v>43</v>
      </c>
      <c r="C569" s="22">
        <v>21570</v>
      </c>
    </row>
    <row r="570" spans="2:3">
      <c r="B570" s="23" t="s">
        <v>215</v>
      </c>
      <c r="C570" s="22">
        <v>37601</v>
      </c>
    </row>
    <row r="571" spans="2:3">
      <c r="B571" s="23" t="s">
        <v>251</v>
      </c>
      <c r="C571" s="22">
        <v>39101</v>
      </c>
    </row>
    <row r="572" spans="2:3">
      <c r="B572" s="23" t="s">
        <v>250</v>
      </c>
      <c r="C572" s="22">
        <v>39100</v>
      </c>
    </row>
    <row r="573" spans="2:3">
      <c r="B573" s="23" t="s">
        <v>252</v>
      </c>
      <c r="C573" s="22">
        <v>39105</v>
      </c>
    </row>
    <row r="574" spans="2:3">
      <c r="B574" s="23" t="s">
        <v>117</v>
      </c>
      <c r="C574" s="22">
        <v>33204</v>
      </c>
    </row>
    <row r="575" spans="2:3">
      <c r="B575" s="23" t="s">
        <v>362</v>
      </c>
      <c r="C575" s="22">
        <v>39200</v>
      </c>
    </row>
    <row r="576" spans="2:3">
      <c r="B576" s="23" t="s">
        <v>255</v>
      </c>
      <c r="C576" s="22">
        <v>39205</v>
      </c>
    </row>
    <row r="577" spans="2:3">
      <c r="B577" s="23" t="s">
        <v>257</v>
      </c>
      <c r="C577" s="22">
        <v>39300</v>
      </c>
    </row>
    <row r="578" spans="2:3">
      <c r="B578" s="23" t="s">
        <v>259</v>
      </c>
      <c r="C578" s="22">
        <v>39400</v>
      </c>
    </row>
    <row r="579" spans="2:3">
      <c r="B579" s="23" t="s">
        <v>261</v>
      </c>
      <c r="C579" s="22">
        <v>39500</v>
      </c>
    </row>
    <row r="580" spans="2:3">
      <c r="B580" s="23" t="s">
        <v>264</v>
      </c>
      <c r="C580" s="22">
        <v>39605</v>
      </c>
    </row>
    <row r="581" spans="2:3">
      <c r="B581" s="23" t="s">
        <v>263</v>
      </c>
      <c r="C581" s="22">
        <v>39600</v>
      </c>
    </row>
    <row r="582" spans="2:3">
      <c r="B582" s="23" t="s">
        <v>138</v>
      </c>
      <c r="C582" s="22">
        <v>34230</v>
      </c>
    </row>
    <row r="583" spans="2:3">
      <c r="B583" s="23" t="s">
        <v>44</v>
      </c>
      <c r="C583" s="22">
        <v>21800</v>
      </c>
    </row>
    <row r="584" spans="2:3">
      <c r="B584" s="23" t="s">
        <v>76</v>
      </c>
      <c r="C584" s="22">
        <v>31205</v>
      </c>
    </row>
    <row r="585" spans="2:3">
      <c r="B585" s="23" t="s">
        <v>98</v>
      </c>
      <c r="C585" s="22">
        <v>32410</v>
      </c>
    </row>
    <row r="586" spans="2:3">
      <c r="B586" s="23" t="s">
        <v>12</v>
      </c>
      <c r="C586" s="22">
        <v>11600</v>
      </c>
    </row>
    <row r="587" spans="2:3">
      <c r="B587" s="23" t="s">
        <v>267</v>
      </c>
      <c r="C587" s="22">
        <v>39705</v>
      </c>
    </row>
    <row r="588" spans="2:3">
      <c r="B588" s="23" t="s">
        <v>265</v>
      </c>
      <c r="C588" s="22">
        <v>39700</v>
      </c>
    </row>
    <row r="589" spans="2:3">
      <c r="B589" s="23" t="s">
        <v>191</v>
      </c>
      <c r="C589" s="22">
        <v>36502</v>
      </c>
    </row>
    <row r="590" spans="2:3">
      <c r="B590" s="23" t="s">
        <v>269</v>
      </c>
      <c r="C590" s="22">
        <v>39805</v>
      </c>
    </row>
    <row r="591" spans="2:3">
      <c r="B591" s="23" t="s">
        <v>268</v>
      </c>
      <c r="C591" s="22">
        <v>39800</v>
      </c>
    </row>
    <row r="592" spans="2:3">
      <c r="B592" s="23" t="s">
        <v>45</v>
      </c>
      <c r="C592" s="22">
        <v>21900</v>
      </c>
    </row>
    <row r="593" spans="2:3">
      <c r="B593" s="23" t="s">
        <v>122</v>
      </c>
      <c r="C593" s="22">
        <v>33400</v>
      </c>
    </row>
    <row r="594" spans="2:3">
      <c r="B594" s="23" t="s">
        <v>270</v>
      </c>
      <c r="C594" s="22">
        <v>39900</v>
      </c>
    </row>
    <row r="595" spans="2:3">
      <c r="B595" s="23" t="s">
        <v>50</v>
      </c>
      <c r="C595" s="22">
        <v>30000</v>
      </c>
    </row>
    <row r="596" spans="2:3">
      <c r="B596" s="23" t="s">
        <v>196</v>
      </c>
      <c r="C596" s="22">
        <v>36701</v>
      </c>
    </row>
  </sheetData>
  <pageMargins left="0.25" right="0.25" top="0.75" bottom="0.75" header="0.3" footer="0.3"/>
  <pageSetup paperSize="5" scale="50" fitToHeight="0" orientation="landscape" r:id="rId1"/>
  <headerFooter>
    <oddHeader>&amp;C&amp;"-,Bold"&amp;28Appendix B: Allocation of Pension Expense</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2C900-E1E4-4552-9BD3-8B36E78CB143}">
  <dimension ref="A1:C295"/>
  <sheetViews>
    <sheetView zoomScale="80" zoomScaleNormal="80" workbookViewId="0"/>
  </sheetViews>
  <sheetFormatPr defaultRowHeight="15"/>
  <cols>
    <col min="1" max="1" width="14.28515625" style="11" customWidth="1"/>
    <col min="2" max="2" width="54" style="11" customWidth="1"/>
    <col min="3" max="3" width="25.28515625" style="11" customWidth="1"/>
    <col min="4" max="16384" width="9.140625" style="11"/>
  </cols>
  <sheetData>
    <row r="1" spans="1:3">
      <c r="A1" s="11" t="s">
        <v>348</v>
      </c>
      <c r="B1" s="11" t="s">
        <v>349</v>
      </c>
      <c r="C1" s="11" t="s">
        <v>419</v>
      </c>
    </row>
    <row r="2" spans="1:3">
      <c r="A2" s="2" t="s">
        <v>376</v>
      </c>
      <c r="B2" s="11" t="s">
        <v>375</v>
      </c>
      <c r="C2" s="12">
        <v>0</v>
      </c>
    </row>
    <row r="3" spans="1:3">
      <c r="A3" s="11">
        <v>10200</v>
      </c>
      <c r="B3" s="11" t="s">
        <v>0</v>
      </c>
      <c r="C3" s="12">
        <v>55028.200000000004</v>
      </c>
    </row>
    <row r="4" spans="1:3">
      <c r="A4" s="11">
        <v>10400</v>
      </c>
      <c r="B4" s="11" t="s">
        <v>1</v>
      </c>
      <c r="C4" s="12">
        <v>188627.48</v>
      </c>
    </row>
    <row r="5" spans="1:3">
      <c r="A5" s="11">
        <v>10500</v>
      </c>
      <c r="B5" s="11" t="s">
        <v>2</v>
      </c>
      <c r="C5" s="12">
        <v>40464.959999999992</v>
      </c>
    </row>
    <row r="6" spans="1:3">
      <c r="A6" s="11">
        <v>10700</v>
      </c>
      <c r="B6" s="11" t="s">
        <v>350</v>
      </c>
      <c r="C6" s="12">
        <v>279734.5</v>
      </c>
    </row>
    <row r="7" spans="1:3">
      <c r="A7" s="11">
        <v>10800</v>
      </c>
      <c r="B7" s="11" t="s">
        <v>3</v>
      </c>
      <c r="C7" s="12">
        <v>1172145.07</v>
      </c>
    </row>
    <row r="8" spans="1:3">
      <c r="A8" s="11">
        <v>10850</v>
      </c>
      <c r="B8" s="11" t="s">
        <v>4</v>
      </c>
      <c r="C8" s="12">
        <v>11878.619999999999</v>
      </c>
    </row>
    <row r="9" spans="1:3">
      <c r="A9" s="11">
        <v>10900</v>
      </c>
      <c r="B9" s="11" t="s">
        <v>5</v>
      </c>
      <c r="C9" s="12">
        <v>122380.29999999999</v>
      </c>
    </row>
    <row r="10" spans="1:3">
      <c r="A10" s="11">
        <v>10910</v>
      </c>
      <c r="B10" s="11" t="s">
        <v>6</v>
      </c>
      <c r="C10" s="12">
        <v>15737.25</v>
      </c>
    </row>
    <row r="11" spans="1:3">
      <c r="A11" s="11">
        <v>10930</v>
      </c>
      <c r="B11" s="11" t="s">
        <v>7</v>
      </c>
      <c r="C11" s="12">
        <v>175276.37000000002</v>
      </c>
    </row>
    <row r="12" spans="1:3">
      <c r="A12" s="11">
        <v>10940</v>
      </c>
      <c r="B12" s="11" t="s">
        <v>8</v>
      </c>
      <c r="C12" s="12">
        <v>44236.34</v>
      </c>
    </row>
    <row r="13" spans="1:3">
      <c r="A13" s="11">
        <v>10950</v>
      </c>
      <c r="B13" s="11" t="s">
        <v>9</v>
      </c>
      <c r="C13" s="12">
        <v>48128.58</v>
      </c>
    </row>
    <row r="14" spans="1:3">
      <c r="A14" s="11">
        <v>11300</v>
      </c>
      <c r="B14" s="11" t="s">
        <v>10</v>
      </c>
      <c r="C14" s="12">
        <v>308429.46999999997</v>
      </c>
    </row>
    <row r="15" spans="1:3">
      <c r="A15" s="11">
        <v>11310</v>
      </c>
      <c r="B15" s="11" t="s">
        <v>11</v>
      </c>
      <c r="C15" s="12">
        <v>32828.340000000004</v>
      </c>
    </row>
    <row r="16" spans="1:3">
      <c r="A16" s="11">
        <v>11600</v>
      </c>
      <c r="B16" s="11" t="s">
        <v>12</v>
      </c>
      <c r="C16" s="12">
        <v>118248.3</v>
      </c>
    </row>
    <row r="17" spans="1:3">
      <c r="A17" s="11">
        <v>11900</v>
      </c>
      <c r="B17" s="11" t="s">
        <v>13</v>
      </c>
      <c r="C17" s="12">
        <v>11838.42</v>
      </c>
    </row>
    <row r="18" spans="1:3">
      <c r="A18" s="11">
        <v>12100</v>
      </c>
      <c r="B18" s="11" t="s">
        <v>14</v>
      </c>
      <c r="C18" s="12">
        <v>15324.390000000001</v>
      </c>
    </row>
    <row r="19" spans="1:3">
      <c r="A19" s="11">
        <v>12150</v>
      </c>
      <c r="B19" s="11" t="s">
        <v>15</v>
      </c>
      <c r="C19" s="12">
        <v>1850.2800000000004</v>
      </c>
    </row>
    <row r="20" spans="1:3">
      <c r="A20" s="11">
        <v>12160</v>
      </c>
      <c r="B20" s="11" t="s">
        <v>16</v>
      </c>
      <c r="C20" s="12">
        <v>117177.12999999999</v>
      </c>
    </row>
    <row r="21" spans="1:3">
      <c r="A21" s="11">
        <v>12220</v>
      </c>
      <c r="B21" s="11" t="s">
        <v>17</v>
      </c>
      <c r="C21" s="12">
        <v>2915570.4299999997</v>
      </c>
    </row>
    <row r="22" spans="1:3">
      <c r="A22" s="11">
        <v>12510</v>
      </c>
      <c r="B22" s="11" t="s">
        <v>18</v>
      </c>
      <c r="C22" s="12">
        <v>352154.80000000005</v>
      </c>
    </row>
    <row r="23" spans="1:3">
      <c r="A23" s="11">
        <v>12600</v>
      </c>
      <c r="B23" s="11" t="s">
        <v>19</v>
      </c>
      <c r="C23" s="12">
        <v>95607.309999999983</v>
      </c>
    </row>
    <row r="24" spans="1:3">
      <c r="A24" s="11">
        <v>12700</v>
      </c>
      <c r="B24" s="11" t="s">
        <v>20</v>
      </c>
      <c r="C24" s="12">
        <v>73453.800000000017</v>
      </c>
    </row>
    <row r="25" spans="1:3">
      <c r="A25" s="11">
        <v>13500</v>
      </c>
      <c r="B25" s="11" t="s">
        <v>21</v>
      </c>
      <c r="C25" s="12">
        <v>265025.67000000004</v>
      </c>
    </row>
    <row r="26" spans="1:3">
      <c r="A26" s="11">
        <v>13700</v>
      </c>
      <c r="B26" s="11" t="s">
        <v>22</v>
      </c>
      <c r="C26" s="12">
        <v>31217</v>
      </c>
    </row>
    <row r="27" spans="1:3">
      <c r="A27" s="11">
        <v>14300</v>
      </c>
      <c r="B27" s="11" t="s">
        <v>23</v>
      </c>
      <c r="C27" s="12">
        <v>104454.51000000001</v>
      </c>
    </row>
    <row r="28" spans="1:3">
      <c r="A28" s="11">
        <v>18400</v>
      </c>
      <c r="B28" s="11" t="s">
        <v>351</v>
      </c>
      <c r="C28" s="12">
        <v>342203.39999999997</v>
      </c>
    </row>
    <row r="29" spans="1:3">
      <c r="A29" s="11">
        <v>18600</v>
      </c>
      <c r="B29" s="11" t="s">
        <v>24</v>
      </c>
      <c r="C29" s="12">
        <v>961.25</v>
      </c>
    </row>
    <row r="30" spans="1:3">
      <c r="A30" s="11">
        <v>18640</v>
      </c>
      <c r="B30" s="11" t="s">
        <v>25</v>
      </c>
      <c r="C30" s="12">
        <v>19</v>
      </c>
    </row>
    <row r="31" spans="1:3">
      <c r="A31" s="11">
        <v>18690</v>
      </c>
      <c r="B31" s="11" t="s">
        <v>26</v>
      </c>
      <c r="C31" s="12">
        <v>238.87</v>
      </c>
    </row>
    <row r="32" spans="1:3">
      <c r="A32" s="11">
        <v>18740</v>
      </c>
      <c r="B32" s="11" t="s">
        <v>27</v>
      </c>
      <c r="C32" s="12">
        <v>494.46</v>
      </c>
    </row>
    <row r="33" spans="1:3">
      <c r="A33" s="11">
        <v>18780</v>
      </c>
      <c r="B33" s="11" t="s">
        <v>28</v>
      </c>
      <c r="C33" s="12">
        <v>943.87999999999977</v>
      </c>
    </row>
    <row r="34" spans="1:3">
      <c r="A34" s="11">
        <v>19005</v>
      </c>
      <c r="B34" s="11" t="s">
        <v>29</v>
      </c>
      <c r="C34" s="12">
        <v>51914.39</v>
      </c>
    </row>
    <row r="35" spans="1:3">
      <c r="A35" s="11">
        <v>19100</v>
      </c>
      <c r="B35" s="11" t="s">
        <v>30</v>
      </c>
      <c r="C35" s="12">
        <v>3960239.31</v>
      </c>
    </row>
    <row r="36" spans="1:3">
      <c r="A36" s="47">
        <v>20100</v>
      </c>
      <c r="B36" s="47" t="s">
        <v>31</v>
      </c>
      <c r="C36" s="48">
        <v>655778.84</v>
      </c>
    </row>
    <row r="37" spans="1:3">
      <c r="A37" s="11">
        <v>20200</v>
      </c>
      <c r="B37" s="11" t="s">
        <v>32</v>
      </c>
      <c r="C37" s="12">
        <v>102191.32</v>
      </c>
    </row>
    <row r="38" spans="1:3">
      <c r="A38" s="11">
        <v>20300</v>
      </c>
      <c r="B38" s="11" t="s">
        <v>33</v>
      </c>
      <c r="C38" s="12">
        <v>1515610.5400000003</v>
      </c>
    </row>
    <row r="39" spans="1:3">
      <c r="A39" s="11">
        <v>20400</v>
      </c>
      <c r="B39" s="11" t="s">
        <v>34</v>
      </c>
      <c r="C39" s="12">
        <v>80103.430000000008</v>
      </c>
    </row>
    <row r="40" spans="1:3">
      <c r="A40" s="11">
        <v>20600</v>
      </c>
      <c r="B40" s="11" t="s">
        <v>35</v>
      </c>
      <c r="C40" s="12">
        <v>187892.47</v>
      </c>
    </row>
    <row r="41" spans="1:3">
      <c r="A41" s="11">
        <v>20700</v>
      </c>
      <c r="B41" s="11" t="s">
        <v>36</v>
      </c>
      <c r="C41" s="12">
        <v>404314.7</v>
      </c>
    </row>
    <row r="42" spans="1:3">
      <c r="A42" s="11">
        <v>20800</v>
      </c>
      <c r="B42" s="11" t="s">
        <v>37</v>
      </c>
      <c r="C42" s="12">
        <v>307982.95</v>
      </c>
    </row>
    <row r="43" spans="1:3">
      <c r="A43" s="11">
        <v>20900</v>
      </c>
      <c r="B43" s="11" t="s">
        <v>38</v>
      </c>
      <c r="C43" s="12">
        <v>625375.09</v>
      </c>
    </row>
    <row r="44" spans="1:3">
      <c r="A44" s="11">
        <v>21200</v>
      </c>
      <c r="B44" s="11" t="s">
        <v>39</v>
      </c>
      <c r="C44" s="12">
        <v>189730.62000000002</v>
      </c>
    </row>
    <row r="45" spans="1:3">
      <c r="A45" s="11">
        <v>21300</v>
      </c>
      <c r="B45" s="11" t="s">
        <v>40</v>
      </c>
      <c r="C45" s="12">
        <v>2370987.4199999995</v>
      </c>
    </row>
    <row r="46" spans="1:3">
      <c r="A46" s="11">
        <v>21520</v>
      </c>
      <c r="B46" s="11" t="s">
        <v>352</v>
      </c>
      <c r="C46" s="12">
        <v>4202749.92</v>
      </c>
    </row>
    <row r="47" spans="1:3">
      <c r="A47" s="11">
        <v>21525</v>
      </c>
      <c r="B47" s="11" t="s">
        <v>41</v>
      </c>
      <c r="C47" s="12">
        <v>121245.73999999999</v>
      </c>
    </row>
    <row r="48" spans="1:3">
      <c r="A48" s="11">
        <v>21550</v>
      </c>
      <c r="B48" s="11" t="s">
        <v>42</v>
      </c>
      <c r="C48" s="12">
        <v>2317812.5699999998</v>
      </c>
    </row>
    <row r="49" spans="1:3">
      <c r="A49" s="11">
        <v>21570</v>
      </c>
      <c r="B49" s="11" t="s">
        <v>43</v>
      </c>
      <c r="C49" s="12">
        <v>11826.29</v>
      </c>
    </row>
    <row r="50" spans="1:3">
      <c r="A50" s="11">
        <v>21800</v>
      </c>
      <c r="B50" s="11" t="s">
        <v>44</v>
      </c>
      <c r="C50" s="12">
        <v>346556.48</v>
      </c>
    </row>
    <row r="51" spans="1:3">
      <c r="A51" s="11">
        <v>21900</v>
      </c>
      <c r="B51" s="11" t="s">
        <v>45</v>
      </c>
      <c r="C51" s="12">
        <v>213433.08000000005</v>
      </c>
    </row>
    <row r="52" spans="1:3">
      <c r="A52" s="11">
        <v>22000</v>
      </c>
      <c r="B52" s="11" t="s">
        <v>46</v>
      </c>
      <c r="C52" s="12">
        <v>245281.77</v>
      </c>
    </row>
    <row r="53" spans="1:3">
      <c r="A53" s="11">
        <v>23000</v>
      </c>
      <c r="B53" s="11" t="s">
        <v>47</v>
      </c>
      <c r="C53" s="12">
        <v>159068.81</v>
      </c>
    </row>
    <row r="54" spans="1:3">
      <c r="A54" s="11">
        <v>23100</v>
      </c>
      <c r="B54" s="11" t="s">
        <v>48</v>
      </c>
      <c r="C54" s="12">
        <v>928113.95000000007</v>
      </c>
    </row>
    <row r="55" spans="1:3">
      <c r="A55" s="11">
        <v>23200</v>
      </c>
      <c r="B55" s="11" t="s">
        <v>49</v>
      </c>
      <c r="C55" s="12">
        <v>474107.44</v>
      </c>
    </row>
    <row r="56" spans="1:3">
      <c r="A56" s="11">
        <v>30000</v>
      </c>
      <c r="B56" s="11" t="s">
        <v>50</v>
      </c>
      <c r="C56" s="12">
        <v>52748.259999999995</v>
      </c>
    </row>
    <row r="57" spans="1:3">
      <c r="A57" s="11">
        <v>30100</v>
      </c>
      <c r="B57" s="11" t="s">
        <v>51</v>
      </c>
      <c r="C57" s="12">
        <v>435695.25</v>
      </c>
    </row>
    <row r="58" spans="1:3">
      <c r="A58" s="11">
        <v>30102</v>
      </c>
      <c r="B58" s="11" t="s">
        <v>52</v>
      </c>
      <c r="C58" s="12">
        <v>7757.300000000002</v>
      </c>
    </row>
    <row r="59" spans="1:3">
      <c r="A59" s="11">
        <v>30103</v>
      </c>
      <c r="B59" s="11" t="s">
        <v>53</v>
      </c>
      <c r="C59" s="12">
        <v>10296.77</v>
      </c>
    </row>
    <row r="60" spans="1:3">
      <c r="A60" s="11">
        <v>30104</v>
      </c>
      <c r="B60" s="11" t="s">
        <v>54</v>
      </c>
      <c r="C60" s="12">
        <v>5280.6100000000006</v>
      </c>
    </row>
    <row r="61" spans="1:3">
      <c r="A61" s="11">
        <v>30105</v>
      </c>
      <c r="B61" s="11" t="s">
        <v>55</v>
      </c>
      <c r="C61" s="12">
        <v>52256.409999999996</v>
      </c>
    </row>
    <row r="62" spans="1:3">
      <c r="A62" s="11">
        <v>30200</v>
      </c>
      <c r="B62" s="11" t="s">
        <v>56</v>
      </c>
      <c r="C62" s="12">
        <v>104307.76000000001</v>
      </c>
    </row>
    <row r="63" spans="1:3">
      <c r="A63" s="11">
        <v>30300</v>
      </c>
      <c r="B63" s="11" t="s">
        <v>57</v>
      </c>
      <c r="C63" s="12">
        <v>34602.78</v>
      </c>
    </row>
    <row r="64" spans="1:3">
      <c r="A64" s="11">
        <v>30400</v>
      </c>
      <c r="B64" s="11" t="s">
        <v>58</v>
      </c>
      <c r="C64" s="12">
        <v>70410.95</v>
      </c>
    </row>
    <row r="65" spans="1:3">
      <c r="A65" s="11">
        <v>30405</v>
      </c>
      <c r="B65" s="11" t="s">
        <v>59</v>
      </c>
      <c r="C65" s="12">
        <v>44158.340000000004</v>
      </c>
    </row>
    <row r="66" spans="1:3">
      <c r="A66" s="11">
        <v>30500</v>
      </c>
      <c r="B66" s="11" t="s">
        <v>60</v>
      </c>
      <c r="C66" s="12">
        <v>69277.839999999982</v>
      </c>
    </row>
    <row r="67" spans="1:3">
      <c r="A67" s="11">
        <v>30600</v>
      </c>
      <c r="B67" s="11" t="s">
        <v>61</v>
      </c>
      <c r="C67" s="12">
        <v>54250.06</v>
      </c>
    </row>
    <row r="68" spans="1:3">
      <c r="A68" s="11">
        <v>30601</v>
      </c>
      <c r="B68" s="11" t="s">
        <v>62</v>
      </c>
      <c r="C68" s="12">
        <v>1158.54</v>
      </c>
    </row>
    <row r="69" spans="1:3">
      <c r="A69" s="11">
        <v>30700</v>
      </c>
      <c r="B69" s="11" t="s">
        <v>63</v>
      </c>
      <c r="C69" s="12">
        <v>140570.6</v>
      </c>
    </row>
    <row r="70" spans="1:3">
      <c r="A70" s="11">
        <v>30705</v>
      </c>
      <c r="B70" s="11" t="s">
        <v>64</v>
      </c>
      <c r="C70" s="12">
        <v>27586.519999999997</v>
      </c>
    </row>
    <row r="71" spans="1:3">
      <c r="A71" s="11">
        <v>30800</v>
      </c>
      <c r="B71" s="11" t="s">
        <v>65</v>
      </c>
      <c r="C71" s="12">
        <v>54358.540000000008</v>
      </c>
    </row>
    <row r="72" spans="1:3">
      <c r="A72" s="11">
        <v>30900</v>
      </c>
      <c r="B72" s="11" t="s">
        <v>66</v>
      </c>
      <c r="C72" s="12">
        <v>95893.510000000009</v>
      </c>
    </row>
    <row r="73" spans="1:3">
      <c r="A73" s="11">
        <v>30905</v>
      </c>
      <c r="B73" s="11" t="s">
        <v>67</v>
      </c>
      <c r="C73" s="12">
        <v>22515.919999999998</v>
      </c>
    </row>
    <row r="74" spans="1:3">
      <c r="A74" s="11">
        <v>31000</v>
      </c>
      <c r="B74" s="11" t="s">
        <v>68</v>
      </c>
      <c r="C74" s="12">
        <v>262025.9</v>
      </c>
    </row>
    <row r="75" spans="1:3">
      <c r="A75" s="11">
        <v>31005</v>
      </c>
      <c r="B75" s="11" t="s">
        <v>69</v>
      </c>
      <c r="C75" s="12">
        <v>28728.03</v>
      </c>
    </row>
    <row r="76" spans="1:3">
      <c r="A76" s="11">
        <v>31100</v>
      </c>
      <c r="B76" s="11" t="s">
        <v>70</v>
      </c>
      <c r="C76" s="12">
        <v>525027.66</v>
      </c>
    </row>
    <row r="77" spans="1:3">
      <c r="A77" s="11">
        <v>31101</v>
      </c>
      <c r="B77" s="11" t="s">
        <v>71</v>
      </c>
      <c r="C77" s="12">
        <v>3221.5399999999995</v>
      </c>
    </row>
    <row r="78" spans="1:3">
      <c r="A78" s="11">
        <v>31102</v>
      </c>
      <c r="B78" s="11" t="s">
        <v>72</v>
      </c>
      <c r="C78" s="12">
        <v>7585.5300000000016</v>
      </c>
    </row>
    <row r="79" spans="1:3">
      <c r="A79" s="11">
        <v>31105</v>
      </c>
      <c r="B79" s="11" t="s">
        <v>73</v>
      </c>
      <c r="C79" s="12">
        <v>89794.030000000013</v>
      </c>
    </row>
    <row r="80" spans="1:3">
      <c r="A80" s="11">
        <v>31110</v>
      </c>
      <c r="B80" s="11" t="s">
        <v>74</v>
      </c>
      <c r="C80" s="12">
        <v>115075.34999999998</v>
      </c>
    </row>
    <row r="81" spans="1:3">
      <c r="A81" s="11">
        <v>31200</v>
      </c>
      <c r="B81" s="11" t="s">
        <v>75</v>
      </c>
      <c r="C81" s="12">
        <v>239179.44999999995</v>
      </c>
    </row>
    <row r="82" spans="1:3">
      <c r="A82" s="11">
        <v>31205</v>
      </c>
      <c r="B82" s="11" t="s">
        <v>76</v>
      </c>
      <c r="C82" s="12">
        <v>32313.599999999999</v>
      </c>
    </row>
    <row r="83" spans="1:3">
      <c r="A83" s="11">
        <v>31300</v>
      </c>
      <c r="B83" s="11" t="s">
        <v>77</v>
      </c>
      <c r="C83" s="12">
        <v>599377.03</v>
      </c>
    </row>
    <row r="84" spans="1:3">
      <c r="A84" s="11">
        <v>31301</v>
      </c>
      <c r="B84" s="11" t="s">
        <v>78</v>
      </c>
      <c r="C84" s="12">
        <v>13094.100000000002</v>
      </c>
    </row>
    <row r="85" spans="1:3">
      <c r="A85" s="11">
        <v>31320</v>
      </c>
      <c r="B85" s="11" t="s">
        <v>79</v>
      </c>
      <c r="C85" s="12">
        <v>108244.85</v>
      </c>
    </row>
    <row r="86" spans="1:3">
      <c r="A86" s="11">
        <v>31400</v>
      </c>
      <c r="B86" s="11" t="s">
        <v>80</v>
      </c>
      <c r="C86" s="12">
        <v>249257.61000000002</v>
      </c>
    </row>
    <row r="87" spans="1:3">
      <c r="A87" s="11">
        <v>31405</v>
      </c>
      <c r="B87" s="11" t="s">
        <v>81</v>
      </c>
      <c r="C87" s="12">
        <v>56871.670000000013</v>
      </c>
    </row>
    <row r="88" spans="1:3">
      <c r="A88" s="11">
        <v>31500</v>
      </c>
      <c r="B88" s="11" t="s">
        <v>82</v>
      </c>
      <c r="C88" s="12">
        <v>39746.659999999996</v>
      </c>
    </row>
    <row r="89" spans="1:3">
      <c r="A89" s="11">
        <v>31600</v>
      </c>
      <c r="B89" s="11" t="s">
        <v>83</v>
      </c>
      <c r="C89" s="12">
        <v>176059.3</v>
      </c>
    </row>
    <row r="90" spans="1:3">
      <c r="A90" s="11">
        <v>31605</v>
      </c>
      <c r="B90" s="11" t="s">
        <v>84</v>
      </c>
      <c r="C90" s="12">
        <v>28877.670000000002</v>
      </c>
    </row>
    <row r="91" spans="1:3">
      <c r="A91" s="11">
        <v>31700</v>
      </c>
      <c r="B91" s="11" t="s">
        <v>85</v>
      </c>
      <c r="C91" s="12">
        <v>56151.609999999993</v>
      </c>
    </row>
    <row r="92" spans="1:3">
      <c r="A92" s="11">
        <v>31800</v>
      </c>
      <c r="B92" s="11" t="s">
        <v>86</v>
      </c>
      <c r="C92" s="12">
        <v>318426.54000000004</v>
      </c>
    </row>
    <row r="93" spans="1:3">
      <c r="A93" s="11">
        <v>31805</v>
      </c>
      <c r="B93" s="11" t="s">
        <v>87</v>
      </c>
      <c r="C93" s="12">
        <v>67964.19</v>
      </c>
    </row>
    <row r="94" spans="1:3">
      <c r="A94" s="11">
        <v>31810</v>
      </c>
      <c r="B94" s="11" t="s">
        <v>88</v>
      </c>
      <c r="C94" s="12">
        <v>80788.27</v>
      </c>
    </row>
    <row r="95" spans="1:3">
      <c r="A95" s="11">
        <v>31820</v>
      </c>
      <c r="B95" s="11" t="s">
        <v>89</v>
      </c>
      <c r="C95" s="12">
        <v>66390.600000000006</v>
      </c>
    </row>
    <row r="96" spans="1:3">
      <c r="A96" s="11">
        <v>31900</v>
      </c>
      <c r="B96" s="11" t="s">
        <v>90</v>
      </c>
      <c r="C96" s="12">
        <v>189465.73</v>
      </c>
    </row>
    <row r="97" spans="1:3">
      <c r="A97" s="11">
        <v>32000</v>
      </c>
      <c r="B97" s="11" t="s">
        <v>91</v>
      </c>
      <c r="C97" s="12">
        <v>77877.540000000008</v>
      </c>
    </row>
    <row r="98" spans="1:3">
      <c r="A98" s="11">
        <v>32005</v>
      </c>
      <c r="B98" s="11" t="s">
        <v>92</v>
      </c>
      <c r="C98" s="12">
        <v>19425.11</v>
      </c>
    </row>
    <row r="99" spans="1:3">
      <c r="A99" s="11">
        <v>32100</v>
      </c>
      <c r="B99" s="11" t="s">
        <v>93</v>
      </c>
      <c r="C99" s="12">
        <v>47417.689999999995</v>
      </c>
    </row>
    <row r="100" spans="1:3">
      <c r="A100" s="11">
        <v>32200</v>
      </c>
      <c r="B100" s="11" t="s">
        <v>94</v>
      </c>
      <c r="C100" s="12">
        <v>30338.750000000004</v>
      </c>
    </row>
    <row r="101" spans="1:3">
      <c r="A101" s="11">
        <v>32300</v>
      </c>
      <c r="B101" s="11" t="s">
        <v>95</v>
      </c>
      <c r="C101" s="12">
        <v>322943.08</v>
      </c>
    </row>
    <row r="102" spans="1:3">
      <c r="A102" s="11">
        <v>32305</v>
      </c>
      <c r="B102" s="11" t="s">
        <v>353</v>
      </c>
      <c r="C102" s="12">
        <v>37930.480000000003</v>
      </c>
    </row>
    <row r="103" spans="1:3">
      <c r="A103" s="11">
        <v>32400</v>
      </c>
      <c r="B103" s="11" t="s">
        <v>96</v>
      </c>
      <c r="C103" s="12">
        <v>125396.15999999999</v>
      </c>
    </row>
    <row r="104" spans="1:3">
      <c r="A104" s="11">
        <v>32405</v>
      </c>
      <c r="B104" s="11" t="s">
        <v>97</v>
      </c>
      <c r="C104" s="12">
        <v>33896.119999999995</v>
      </c>
    </row>
    <row r="105" spans="1:3">
      <c r="A105" s="11">
        <v>32410</v>
      </c>
      <c r="B105" s="11" t="s">
        <v>98</v>
      </c>
      <c r="C105" s="12">
        <v>49496.960000000006</v>
      </c>
    </row>
    <row r="106" spans="1:3">
      <c r="A106" s="11">
        <v>32500</v>
      </c>
      <c r="B106" s="11" t="s">
        <v>354</v>
      </c>
      <c r="C106" s="12">
        <v>256876.05</v>
      </c>
    </row>
    <row r="107" spans="1:3">
      <c r="A107" s="11">
        <v>32505</v>
      </c>
      <c r="B107" s="11" t="s">
        <v>100</v>
      </c>
      <c r="C107" s="12">
        <v>42185.91</v>
      </c>
    </row>
    <row r="108" spans="1:3">
      <c r="A108" s="11">
        <v>32600</v>
      </c>
      <c r="B108" s="11" t="s">
        <v>101</v>
      </c>
      <c r="C108" s="12">
        <v>928130.07000000007</v>
      </c>
    </row>
    <row r="109" spans="1:3">
      <c r="A109" s="11">
        <v>32605</v>
      </c>
      <c r="B109" s="11" t="s">
        <v>102</v>
      </c>
      <c r="C109" s="12">
        <v>148755.51</v>
      </c>
    </row>
    <row r="110" spans="1:3">
      <c r="A110" s="11">
        <v>32700</v>
      </c>
      <c r="B110" s="11" t="s">
        <v>103</v>
      </c>
      <c r="C110" s="12">
        <v>86229.17</v>
      </c>
    </row>
    <row r="111" spans="1:3">
      <c r="A111" s="11">
        <v>32800</v>
      </c>
      <c r="B111" s="11" t="s">
        <v>104</v>
      </c>
      <c r="C111" s="12">
        <v>126899.74</v>
      </c>
    </row>
    <row r="112" spans="1:3">
      <c r="A112" s="11">
        <v>32900</v>
      </c>
      <c r="B112" s="11" t="s">
        <v>105</v>
      </c>
      <c r="C112" s="12">
        <v>347007.61</v>
      </c>
    </row>
    <row r="113" spans="1:3">
      <c r="A113" s="11">
        <v>32901</v>
      </c>
      <c r="B113" s="11" t="s">
        <v>355</v>
      </c>
      <c r="C113" s="12">
        <v>7446.01</v>
      </c>
    </row>
    <row r="114" spans="1:3">
      <c r="A114" s="11">
        <v>32905</v>
      </c>
      <c r="B114" s="11" t="s">
        <v>106</v>
      </c>
      <c r="C114" s="12">
        <v>55440.820000000007</v>
      </c>
    </row>
    <row r="115" spans="1:3">
      <c r="A115" s="11">
        <v>32910</v>
      </c>
      <c r="B115" s="11" t="s">
        <v>107</v>
      </c>
      <c r="C115" s="12">
        <v>67671.67</v>
      </c>
    </row>
    <row r="116" spans="1:3">
      <c r="A116" s="11">
        <v>32920</v>
      </c>
      <c r="B116" s="11" t="s">
        <v>108</v>
      </c>
      <c r="C116" s="12">
        <v>53481.360000000008</v>
      </c>
    </row>
    <row r="117" spans="1:3">
      <c r="A117" s="11">
        <v>33000</v>
      </c>
      <c r="B117" s="11" t="s">
        <v>109</v>
      </c>
      <c r="C117" s="12">
        <v>127550.21</v>
      </c>
    </row>
    <row r="118" spans="1:3">
      <c r="A118" s="11">
        <v>33001</v>
      </c>
      <c r="B118" s="11" t="s">
        <v>110</v>
      </c>
      <c r="C118" s="12">
        <v>3806.5999999999995</v>
      </c>
    </row>
    <row r="119" spans="1:3">
      <c r="A119" s="11">
        <v>33027</v>
      </c>
      <c r="B119" s="11" t="s">
        <v>111</v>
      </c>
      <c r="C119" s="12">
        <v>12265.960000000001</v>
      </c>
    </row>
    <row r="120" spans="1:3">
      <c r="A120" s="11">
        <v>33100</v>
      </c>
      <c r="B120" s="11" t="s">
        <v>112</v>
      </c>
      <c r="C120" s="12">
        <v>190615.37</v>
      </c>
    </row>
    <row r="121" spans="1:3">
      <c r="A121" s="11">
        <v>33105</v>
      </c>
      <c r="B121" s="11" t="s">
        <v>113</v>
      </c>
      <c r="C121" s="12">
        <v>22846.15</v>
      </c>
    </row>
    <row r="122" spans="1:3">
      <c r="A122" s="11">
        <v>33200</v>
      </c>
      <c r="B122" s="11" t="s">
        <v>114</v>
      </c>
      <c r="C122" s="12">
        <v>794163.11</v>
      </c>
    </row>
    <row r="123" spans="1:3">
      <c r="A123" s="11">
        <v>33202</v>
      </c>
      <c r="B123" s="11" t="s">
        <v>115</v>
      </c>
      <c r="C123" s="12">
        <v>10327.81</v>
      </c>
    </row>
    <row r="124" spans="1:3">
      <c r="A124" s="11">
        <v>33203</v>
      </c>
      <c r="B124" s="11" t="s">
        <v>116</v>
      </c>
      <c r="C124" s="12">
        <v>6016.8099999999995</v>
      </c>
    </row>
    <row r="125" spans="1:3">
      <c r="A125" s="11">
        <v>33204</v>
      </c>
      <c r="B125" s="11" t="s">
        <v>117</v>
      </c>
      <c r="C125" s="12">
        <v>20426.54</v>
      </c>
    </row>
    <row r="126" spans="1:3">
      <c r="A126" s="11">
        <v>33205</v>
      </c>
      <c r="B126" s="11" t="s">
        <v>118</v>
      </c>
      <c r="C126" s="12">
        <v>73872.429999999993</v>
      </c>
    </row>
    <row r="127" spans="1:3">
      <c r="A127" s="11">
        <v>33206</v>
      </c>
      <c r="B127" s="11" t="s">
        <v>119</v>
      </c>
      <c r="C127" s="12">
        <v>5924.6299999999992</v>
      </c>
    </row>
    <row r="128" spans="1:3">
      <c r="A128" s="11">
        <v>33207</v>
      </c>
      <c r="B128" s="11" t="s">
        <v>319</v>
      </c>
      <c r="C128" s="12">
        <v>11833.340000000002</v>
      </c>
    </row>
    <row r="129" spans="1:3">
      <c r="A129" s="11">
        <v>33208</v>
      </c>
      <c r="B129" s="11" t="s">
        <v>320</v>
      </c>
      <c r="C129" s="12">
        <v>427.81</v>
      </c>
    </row>
    <row r="130" spans="1:3">
      <c r="A130" s="11">
        <v>33209</v>
      </c>
      <c r="B130" s="11" t="s">
        <v>321</v>
      </c>
      <c r="C130" s="12">
        <v>3710.24</v>
      </c>
    </row>
    <row r="131" spans="1:3">
      <c r="A131" s="11">
        <v>33300</v>
      </c>
      <c r="B131" s="11" t="s">
        <v>120</v>
      </c>
      <c r="C131" s="12">
        <v>123856.97</v>
      </c>
    </row>
    <row r="132" spans="1:3">
      <c r="A132" s="11">
        <v>33305</v>
      </c>
      <c r="B132" s="11" t="s">
        <v>121</v>
      </c>
      <c r="C132" s="12">
        <v>36424.839999999997</v>
      </c>
    </row>
    <row r="133" spans="1:3">
      <c r="A133" s="11">
        <v>33400</v>
      </c>
      <c r="B133" s="11" t="s">
        <v>122</v>
      </c>
      <c r="C133" s="12">
        <v>1108217.9099999999</v>
      </c>
    </row>
    <row r="134" spans="1:3">
      <c r="A134" s="11">
        <v>33402</v>
      </c>
      <c r="B134" s="11" t="s">
        <v>123</v>
      </c>
      <c r="C134" s="12">
        <v>7940.0400000000009</v>
      </c>
    </row>
    <row r="135" spans="1:3">
      <c r="A135" s="11">
        <v>33405</v>
      </c>
      <c r="B135" s="11" t="s">
        <v>124</v>
      </c>
      <c r="C135" s="12">
        <v>115508.72</v>
      </c>
    </row>
    <row r="136" spans="1:3">
      <c r="A136" s="11">
        <v>33500</v>
      </c>
      <c r="B136" s="11" t="s">
        <v>125</v>
      </c>
      <c r="C136" s="12">
        <v>165051.19999999998</v>
      </c>
    </row>
    <row r="137" spans="1:3">
      <c r="A137" s="11">
        <v>33501</v>
      </c>
      <c r="B137" s="11" t="s">
        <v>126</v>
      </c>
      <c r="C137" s="12">
        <v>3661.3700000000003</v>
      </c>
    </row>
    <row r="138" spans="1:3">
      <c r="A138" s="11">
        <v>33600</v>
      </c>
      <c r="B138" s="11" t="s">
        <v>127</v>
      </c>
      <c r="C138" s="12">
        <v>570399.3899999999</v>
      </c>
    </row>
    <row r="139" spans="1:3">
      <c r="A139" s="11">
        <v>33605</v>
      </c>
      <c r="B139" s="11" t="s">
        <v>128</v>
      </c>
      <c r="C139" s="12">
        <v>87643.220000000016</v>
      </c>
    </row>
    <row r="140" spans="1:3">
      <c r="A140" s="11">
        <v>33700</v>
      </c>
      <c r="B140" s="11" t="s">
        <v>129</v>
      </c>
      <c r="C140" s="12">
        <v>41193.1</v>
      </c>
    </row>
    <row r="141" spans="1:3">
      <c r="A141" s="11">
        <v>33800</v>
      </c>
      <c r="B141" s="11" t="s">
        <v>130</v>
      </c>
      <c r="C141" s="12">
        <v>31137.09</v>
      </c>
    </row>
    <row r="142" spans="1:3">
      <c r="A142" s="11">
        <v>33900</v>
      </c>
      <c r="B142" s="11" t="s">
        <v>131</v>
      </c>
      <c r="C142" s="12">
        <v>160658.46</v>
      </c>
    </row>
    <row r="143" spans="1:3">
      <c r="A143" s="11">
        <v>34000</v>
      </c>
      <c r="B143" s="11" t="s">
        <v>132</v>
      </c>
      <c r="C143" s="12">
        <v>67651.790000000008</v>
      </c>
    </row>
    <row r="144" spans="1:3">
      <c r="A144" s="11">
        <v>34100</v>
      </c>
      <c r="B144" s="11" t="s">
        <v>133</v>
      </c>
      <c r="C144" s="12">
        <v>1513303.5499999998</v>
      </c>
    </row>
    <row r="145" spans="1:3">
      <c r="A145" s="11">
        <v>34105</v>
      </c>
      <c r="B145" s="11" t="s">
        <v>134</v>
      </c>
      <c r="C145" s="12">
        <v>147116.25000000003</v>
      </c>
    </row>
    <row r="146" spans="1:3">
      <c r="A146" s="11">
        <v>34200</v>
      </c>
      <c r="B146" s="11" t="s">
        <v>135</v>
      </c>
      <c r="C146" s="12">
        <v>56490.87</v>
      </c>
    </row>
    <row r="147" spans="1:3">
      <c r="A147" s="11">
        <v>34205</v>
      </c>
      <c r="B147" s="11" t="s">
        <v>136</v>
      </c>
      <c r="C147" s="12">
        <v>27730.89</v>
      </c>
    </row>
    <row r="148" spans="1:3">
      <c r="A148" s="11">
        <v>34220</v>
      </c>
      <c r="B148" s="11" t="s">
        <v>137</v>
      </c>
      <c r="C148" s="12">
        <v>61557.69</v>
      </c>
    </row>
    <row r="149" spans="1:3">
      <c r="A149" s="11">
        <v>34230</v>
      </c>
      <c r="B149" s="11" t="s">
        <v>138</v>
      </c>
      <c r="C149" s="12">
        <v>24011.019999999997</v>
      </c>
    </row>
    <row r="150" spans="1:3">
      <c r="A150" s="11">
        <v>34300</v>
      </c>
      <c r="B150" s="11" t="s">
        <v>139</v>
      </c>
      <c r="C150" s="12">
        <v>363946.58000000007</v>
      </c>
    </row>
    <row r="151" spans="1:3">
      <c r="A151" s="11">
        <v>34400</v>
      </c>
      <c r="B151" s="11" t="s">
        <v>140</v>
      </c>
      <c r="C151" s="12">
        <v>147297.07</v>
      </c>
    </row>
    <row r="152" spans="1:3">
      <c r="A152" s="11">
        <v>34405</v>
      </c>
      <c r="B152" s="11" t="s">
        <v>141</v>
      </c>
      <c r="C152" s="12">
        <v>31269.49</v>
      </c>
    </row>
    <row r="153" spans="1:3">
      <c r="A153" s="11">
        <v>34500</v>
      </c>
      <c r="B153" s="11" t="s">
        <v>142</v>
      </c>
      <c r="C153" s="12">
        <v>266726.66000000003</v>
      </c>
    </row>
    <row r="154" spans="1:3">
      <c r="A154" s="11">
        <v>34501</v>
      </c>
      <c r="B154" s="11" t="s">
        <v>143</v>
      </c>
      <c r="C154" s="12">
        <v>3062.1299999999992</v>
      </c>
    </row>
    <row r="155" spans="1:3">
      <c r="A155" s="11">
        <v>34505</v>
      </c>
      <c r="B155" s="11" t="s">
        <v>144</v>
      </c>
      <c r="C155" s="12">
        <v>39360.39</v>
      </c>
    </row>
    <row r="156" spans="1:3">
      <c r="A156" s="11">
        <v>34600</v>
      </c>
      <c r="B156" s="11" t="s">
        <v>145</v>
      </c>
      <c r="C156" s="12">
        <v>67895.11</v>
      </c>
    </row>
    <row r="157" spans="1:3">
      <c r="A157" s="11">
        <v>34605</v>
      </c>
      <c r="B157" s="11" t="s">
        <v>146</v>
      </c>
      <c r="C157" s="12">
        <v>14563.639999999998</v>
      </c>
    </row>
    <row r="158" spans="1:3">
      <c r="A158" s="11">
        <v>34700</v>
      </c>
      <c r="B158" s="11" t="s">
        <v>147</v>
      </c>
      <c r="C158" s="12">
        <v>161601.08000000002</v>
      </c>
    </row>
    <row r="159" spans="1:3">
      <c r="A159" s="11">
        <v>34800</v>
      </c>
      <c r="B159" s="11" t="s">
        <v>148</v>
      </c>
      <c r="C159" s="12">
        <v>21831.69</v>
      </c>
    </row>
    <row r="160" spans="1:3">
      <c r="A160" s="11">
        <v>34900</v>
      </c>
      <c r="B160" s="11" t="s">
        <v>356</v>
      </c>
      <c r="C160" s="12">
        <v>389780.2</v>
      </c>
    </row>
    <row r="161" spans="1:3">
      <c r="A161" s="11">
        <v>34901</v>
      </c>
      <c r="B161" s="11" t="s">
        <v>357</v>
      </c>
      <c r="C161" s="12">
        <v>8350.2199999999993</v>
      </c>
    </row>
    <row r="162" spans="1:3">
      <c r="A162" s="11">
        <v>34903</v>
      </c>
      <c r="B162" s="11" t="s">
        <v>149</v>
      </c>
      <c r="C162" s="12">
        <v>981.61</v>
      </c>
    </row>
    <row r="163" spans="1:3">
      <c r="A163" s="11">
        <v>34905</v>
      </c>
      <c r="B163" s="11" t="s">
        <v>150</v>
      </c>
      <c r="C163" s="12">
        <v>39701.960000000006</v>
      </c>
    </row>
    <row r="164" spans="1:3">
      <c r="A164" s="11">
        <v>34910</v>
      </c>
      <c r="B164" s="11" t="s">
        <v>151</v>
      </c>
      <c r="C164" s="12">
        <v>114986.66</v>
      </c>
    </row>
    <row r="165" spans="1:3">
      <c r="A165" s="11">
        <v>35000</v>
      </c>
      <c r="B165" s="11" t="s">
        <v>152</v>
      </c>
      <c r="C165" s="12">
        <v>77855.260000000009</v>
      </c>
    </row>
    <row r="166" spans="1:3">
      <c r="A166" s="11">
        <v>35005</v>
      </c>
      <c r="B166" s="11" t="s">
        <v>153</v>
      </c>
      <c r="C166" s="12">
        <v>39299.710000000006</v>
      </c>
    </row>
    <row r="167" spans="1:3">
      <c r="A167" s="11">
        <v>35100</v>
      </c>
      <c r="B167" s="11" t="s">
        <v>154</v>
      </c>
      <c r="C167" s="12">
        <v>663327.75</v>
      </c>
    </row>
    <row r="168" spans="1:3">
      <c r="A168" s="11">
        <v>35105</v>
      </c>
      <c r="B168" s="11" t="s">
        <v>155</v>
      </c>
      <c r="C168" s="12">
        <v>61205.34</v>
      </c>
    </row>
    <row r="169" spans="1:3">
      <c r="A169" s="11">
        <v>35106</v>
      </c>
      <c r="B169" s="11" t="s">
        <v>156</v>
      </c>
      <c r="C169" s="12">
        <v>13107.439999999999</v>
      </c>
    </row>
    <row r="170" spans="1:3">
      <c r="A170" s="11">
        <v>35200</v>
      </c>
      <c r="B170" s="11" t="s">
        <v>157</v>
      </c>
      <c r="C170" s="12">
        <v>32504.579999999994</v>
      </c>
    </row>
    <row r="171" spans="1:3">
      <c r="A171" s="11">
        <v>35300</v>
      </c>
      <c r="B171" s="11" t="s">
        <v>158</v>
      </c>
      <c r="C171" s="12">
        <v>203327.35</v>
      </c>
    </row>
    <row r="172" spans="1:3">
      <c r="A172" s="11">
        <v>35305</v>
      </c>
      <c r="B172" s="11" t="s">
        <v>159</v>
      </c>
      <c r="C172" s="12">
        <v>78814.81</v>
      </c>
    </row>
    <row r="173" spans="1:3">
      <c r="A173" s="11">
        <v>35400</v>
      </c>
      <c r="B173" s="11" t="s">
        <v>160</v>
      </c>
      <c r="C173" s="12">
        <v>164103.95000000004</v>
      </c>
    </row>
    <row r="174" spans="1:3">
      <c r="A174" s="11">
        <v>35401</v>
      </c>
      <c r="B174" s="11" t="s">
        <v>161</v>
      </c>
      <c r="C174" s="12">
        <v>1718.3300000000002</v>
      </c>
    </row>
    <row r="175" spans="1:3">
      <c r="A175" s="11">
        <v>35405</v>
      </c>
      <c r="B175" s="11" t="s">
        <v>162</v>
      </c>
      <c r="C175" s="12">
        <v>55185.97</v>
      </c>
    </row>
    <row r="176" spans="1:3">
      <c r="A176" s="11">
        <v>35500</v>
      </c>
      <c r="B176" s="11" t="s">
        <v>163</v>
      </c>
      <c r="C176" s="12">
        <v>214543.75</v>
      </c>
    </row>
    <row r="177" spans="1:3">
      <c r="A177" s="11">
        <v>35600</v>
      </c>
      <c r="B177" s="11" t="s">
        <v>164</v>
      </c>
      <c r="C177" s="12">
        <v>92646.709999999992</v>
      </c>
    </row>
    <row r="178" spans="1:3">
      <c r="A178" s="11">
        <v>35700</v>
      </c>
      <c r="B178" s="11" t="s">
        <v>165</v>
      </c>
      <c r="C178" s="12">
        <v>51153.68</v>
      </c>
    </row>
    <row r="179" spans="1:3">
      <c r="A179" s="11">
        <v>35800</v>
      </c>
      <c r="B179" s="11" t="s">
        <v>166</v>
      </c>
      <c r="C179" s="12">
        <v>77568.010000000009</v>
      </c>
    </row>
    <row r="180" spans="1:3">
      <c r="A180" s="11">
        <v>35805</v>
      </c>
      <c r="B180" s="11" t="s">
        <v>167</v>
      </c>
      <c r="C180" s="12">
        <v>15158.26</v>
      </c>
    </row>
    <row r="181" spans="1:3">
      <c r="A181" s="11">
        <v>35900</v>
      </c>
      <c r="B181" s="11" t="s">
        <v>168</v>
      </c>
      <c r="C181" s="12">
        <v>131766.73000000001</v>
      </c>
    </row>
    <row r="182" spans="1:3">
      <c r="A182" s="11">
        <v>35905</v>
      </c>
      <c r="B182" s="11" t="s">
        <v>169</v>
      </c>
      <c r="C182" s="12">
        <v>22531.5</v>
      </c>
    </row>
    <row r="183" spans="1:3">
      <c r="A183" s="11">
        <v>36000</v>
      </c>
      <c r="B183" s="11" t="s">
        <v>170</v>
      </c>
      <c r="C183" s="12">
        <v>2977937.9800000004</v>
      </c>
    </row>
    <row r="184" spans="1:3">
      <c r="A184" s="11">
        <v>36001</v>
      </c>
      <c r="B184" s="11" t="s">
        <v>171</v>
      </c>
      <c r="C184" s="12">
        <v>1690.49</v>
      </c>
    </row>
    <row r="185" spans="1:3">
      <c r="A185" s="11">
        <v>36003</v>
      </c>
      <c r="B185" s="11" t="s">
        <v>173</v>
      </c>
      <c r="C185" s="12">
        <v>19521.96</v>
      </c>
    </row>
    <row r="186" spans="1:3">
      <c r="A186" s="11">
        <v>36004</v>
      </c>
      <c r="B186" s="11" t="s">
        <v>358</v>
      </c>
      <c r="C186" s="12">
        <v>10314.74</v>
      </c>
    </row>
    <row r="187" spans="1:3">
      <c r="A187" s="11">
        <v>36005</v>
      </c>
      <c r="B187" s="11" t="s">
        <v>174</v>
      </c>
      <c r="C187" s="12">
        <v>278100.07</v>
      </c>
    </row>
    <row r="188" spans="1:3">
      <c r="A188" s="11">
        <v>36006</v>
      </c>
      <c r="B188" s="11" t="s">
        <v>175</v>
      </c>
      <c r="C188" s="12">
        <v>25314.199999999997</v>
      </c>
    </row>
    <row r="189" spans="1:3">
      <c r="A189" s="11">
        <v>36007</v>
      </c>
      <c r="B189" s="11" t="s">
        <v>176</v>
      </c>
      <c r="C189" s="12">
        <v>9308.619999999999</v>
      </c>
    </row>
    <row r="190" spans="1:3">
      <c r="A190" s="11">
        <v>36008</v>
      </c>
      <c r="B190" s="11" t="s">
        <v>177</v>
      </c>
      <c r="C190" s="12">
        <v>26211.189999999995</v>
      </c>
    </row>
    <row r="191" spans="1:3">
      <c r="A191" s="11">
        <v>36009</v>
      </c>
      <c r="B191" s="11" t="s">
        <v>178</v>
      </c>
      <c r="C191" s="12">
        <v>6472.85</v>
      </c>
    </row>
    <row r="192" spans="1:3">
      <c r="A192" s="11">
        <v>36100</v>
      </c>
      <c r="B192" s="11" t="s">
        <v>179</v>
      </c>
      <c r="C192" s="12">
        <v>42782.36</v>
      </c>
    </row>
    <row r="193" spans="1:3">
      <c r="A193" s="11">
        <v>36102</v>
      </c>
      <c r="B193" s="11" t="s">
        <v>180</v>
      </c>
      <c r="C193" s="12">
        <v>9283.81</v>
      </c>
    </row>
    <row r="194" spans="1:3">
      <c r="A194" s="11">
        <v>36105</v>
      </c>
      <c r="B194" s="11" t="s">
        <v>181</v>
      </c>
      <c r="C194" s="12">
        <v>24021.23</v>
      </c>
    </row>
    <row r="195" spans="1:3">
      <c r="A195" s="11">
        <v>36200</v>
      </c>
      <c r="B195" s="11" t="s">
        <v>182</v>
      </c>
      <c r="C195" s="12">
        <v>87686.01999999999</v>
      </c>
    </row>
    <row r="196" spans="1:3">
      <c r="A196" s="11">
        <v>36205</v>
      </c>
      <c r="B196" s="11" t="s">
        <v>183</v>
      </c>
      <c r="C196" s="12">
        <v>15509.11</v>
      </c>
    </row>
    <row r="197" spans="1:3">
      <c r="A197" s="11">
        <v>36300</v>
      </c>
      <c r="B197" s="11" t="s">
        <v>184</v>
      </c>
      <c r="C197" s="12">
        <v>262977.85000000003</v>
      </c>
    </row>
    <row r="198" spans="1:3">
      <c r="A198" s="11">
        <v>36301</v>
      </c>
      <c r="B198" s="11" t="s">
        <v>185</v>
      </c>
      <c r="C198" s="12">
        <v>3494.25</v>
      </c>
    </row>
    <row r="199" spans="1:3">
      <c r="A199" s="11">
        <v>36302</v>
      </c>
      <c r="B199" s="11" t="s">
        <v>186</v>
      </c>
      <c r="C199" s="12">
        <v>5463.68</v>
      </c>
    </row>
    <row r="200" spans="1:3">
      <c r="A200" s="11">
        <v>36303</v>
      </c>
      <c r="B200" s="11" t="s">
        <v>359</v>
      </c>
      <c r="C200" s="12">
        <v>2429.2200000000003</v>
      </c>
    </row>
    <row r="201" spans="1:3">
      <c r="A201" s="11">
        <v>36305</v>
      </c>
      <c r="B201" s="11" t="s">
        <v>187</v>
      </c>
      <c r="C201" s="12">
        <v>58084.5</v>
      </c>
    </row>
    <row r="202" spans="1:3">
      <c r="A202" s="11">
        <v>36310</v>
      </c>
      <c r="B202" s="11" t="s">
        <v>343</v>
      </c>
      <c r="C202" s="12">
        <v>1876.1600000000003</v>
      </c>
    </row>
    <row r="203" spans="1:3">
      <c r="A203" s="11">
        <v>36400</v>
      </c>
      <c r="B203" s="11" t="s">
        <v>188</v>
      </c>
      <c r="C203" s="12">
        <v>309619.56000000006</v>
      </c>
    </row>
    <row r="204" spans="1:3">
      <c r="A204" s="11">
        <v>36405</v>
      </c>
      <c r="B204" s="11" t="s">
        <v>360</v>
      </c>
      <c r="C204" s="12">
        <v>50823.42</v>
      </c>
    </row>
    <row r="205" spans="1:3">
      <c r="A205" s="11">
        <v>36500</v>
      </c>
      <c r="B205" s="11" t="s">
        <v>189</v>
      </c>
      <c r="C205" s="12">
        <v>572249.53</v>
      </c>
    </row>
    <row r="206" spans="1:3">
      <c r="A206" s="11">
        <v>36501</v>
      </c>
      <c r="B206" s="11" t="s">
        <v>190</v>
      </c>
      <c r="C206" s="12">
        <v>6505.619999999999</v>
      </c>
    </row>
    <row r="207" spans="1:3">
      <c r="A207" s="11">
        <v>36502</v>
      </c>
      <c r="B207" s="11" t="s">
        <v>191</v>
      </c>
      <c r="C207" s="12">
        <v>2331.2100000000005</v>
      </c>
    </row>
    <row r="208" spans="1:3">
      <c r="A208" s="11">
        <v>36505</v>
      </c>
      <c r="B208" s="11" t="s">
        <v>192</v>
      </c>
      <c r="C208" s="12">
        <v>123301.62</v>
      </c>
    </row>
    <row r="209" spans="1:3">
      <c r="A209" s="11">
        <v>36600</v>
      </c>
      <c r="B209" s="11" t="s">
        <v>193</v>
      </c>
      <c r="C209" s="12">
        <v>47154.920000000006</v>
      </c>
    </row>
    <row r="210" spans="1:3">
      <c r="A210" s="11">
        <v>36601</v>
      </c>
      <c r="B210" s="11" t="s">
        <v>194</v>
      </c>
      <c r="C210" s="12">
        <v>20183.27</v>
      </c>
    </row>
    <row r="211" spans="1:3">
      <c r="A211" s="11">
        <v>36700</v>
      </c>
      <c r="B211" s="11" t="s">
        <v>195</v>
      </c>
      <c r="C211" s="12">
        <v>474901.66000000003</v>
      </c>
    </row>
    <row r="212" spans="1:3">
      <c r="A212" s="11">
        <v>36701</v>
      </c>
      <c r="B212" s="11" t="s">
        <v>196</v>
      </c>
      <c r="C212" s="12">
        <v>1320.15</v>
      </c>
    </row>
    <row r="213" spans="1:3">
      <c r="A213" s="11">
        <v>36705</v>
      </c>
      <c r="B213" s="11" t="s">
        <v>197</v>
      </c>
      <c r="C213" s="12">
        <v>60357.66</v>
      </c>
    </row>
    <row r="214" spans="1:3">
      <c r="A214" s="11">
        <v>36800</v>
      </c>
      <c r="B214" s="11" t="s">
        <v>198</v>
      </c>
      <c r="C214" s="12">
        <v>190881.64</v>
      </c>
    </row>
    <row r="215" spans="1:3">
      <c r="A215" s="11">
        <v>36802</v>
      </c>
      <c r="B215" s="11" t="s">
        <v>200</v>
      </c>
      <c r="C215" s="12">
        <v>5294.97</v>
      </c>
    </row>
    <row r="216" spans="1:3">
      <c r="A216" s="11">
        <v>36810</v>
      </c>
      <c r="B216" s="11" t="s">
        <v>361</v>
      </c>
      <c r="C216" s="12">
        <v>341581.74999999994</v>
      </c>
    </row>
    <row r="217" spans="1:3">
      <c r="A217" s="11">
        <v>36900</v>
      </c>
      <c r="B217" s="11" t="s">
        <v>201</v>
      </c>
      <c r="C217" s="12">
        <v>35198.03</v>
      </c>
    </row>
    <row r="218" spans="1:3">
      <c r="A218" s="11">
        <v>36901</v>
      </c>
      <c r="B218" s="11" t="s">
        <v>202</v>
      </c>
      <c r="C218" s="12">
        <v>12047.870000000003</v>
      </c>
    </row>
    <row r="219" spans="1:3">
      <c r="A219" s="11">
        <v>36905</v>
      </c>
      <c r="B219" s="11" t="s">
        <v>203</v>
      </c>
      <c r="C219" s="12">
        <v>13593.390000000001</v>
      </c>
    </row>
    <row r="220" spans="1:3">
      <c r="A220" s="11">
        <v>37000</v>
      </c>
      <c r="B220" s="11" t="s">
        <v>204</v>
      </c>
      <c r="C220" s="12">
        <v>116348.25999999998</v>
      </c>
    </row>
    <row r="221" spans="1:3">
      <c r="A221" s="11">
        <v>37001</v>
      </c>
      <c r="B221" s="11" t="s">
        <v>334</v>
      </c>
      <c r="C221" s="12">
        <v>3916.91</v>
      </c>
    </row>
    <row r="222" spans="1:3">
      <c r="A222" s="11">
        <v>37005</v>
      </c>
      <c r="B222" s="11" t="s">
        <v>205</v>
      </c>
      <c r="C222" s="12">
        <v>32154.140000000003</v>
      </c>
    </row>
    <row r="223" spans="1:3">
      <c r="A223" s="11">
        <v>37100</v>
      </c>
      <c r="B223" s="11" t="s">
        <v>206</v>
      </c>
      <c r="C223" s="12">
        <v>167057.94999999998</v>
      </c>
    </row>
    <row r="224" spans="1:3">
      <c r="A224" s="11">
        <v>37200</v>
      </c>
      <c r="B224" s="11" t="s">
        <v>207</v>
      </c>
      <c r="C224" s="12">
        <v>38633.950000000004</v>
      </c>
    </row>
    <row r="225" spans="1:3">
      <c r="A225" s="11">
        <v>37300</v>
      </c>
      <c r="B225" s="11" t="s">
        <v>208</v>
      </c>
      <c r="C225" s="12">
        <v>98821.139999999985</v>
      </c>
    </row>
    <row r="226" spans="1:3">
      <c r="A226" s="11">
        <v>37301</v>
      </c>
      <c r="B226" s="11" t="s">
        <v>209</v>
      </c>
      <c r="C226" s="12">
        <v>10804.22</v>
      </c>
    </row>
    <row r="227" spans="1:3">
      <c r="A227" s="11">
        <v>37305</v>
      </c>
      <c r="B227" s="11" t="s">
        <v>210</v>
      </c>
      <c r="C227" s="12">
        <v>34140.31</v>
      </c>
    </row>
    <row r="228" spans="1:3">
      <c r="A228" s="11">
        <v>37400</v>
      </c>
      <c r="B228" s="11" t="s">
        <v>211</v>
      </c>
      <c r="C228" s="12">
        <v>454142.18999999994</v>
      </c>
    </row>
    <row r="229" spans="1:3">
      <c r="A229" s="11">
        <v>37405</v>
      </c>
      <c r="B229" s="11" t="s">
        <v>212</v>
      </c>
      <c r="C229" s="12">
        <v>110550.05000000002</v>
      </c>
    </row>
    <row r="230" spans="1:3">
      <c r="A230" s="11">
        <v>37500</v>
      </c>
      <c r="B230" s="11" t="s">
        <v>213</v>
      </c>
      <c r="C230" s="12">
        <v>56259.76</v>
      </c>
    </row>
    <row r="231" spans="1:3">
      <c r="A231" s="11">
        <v>37600</v>
      </c>
      <c r="B231" s="11" t="s">
        <v>214</v>
      </c>
      <c r="C231" s="12">
        <v>327896.90999999997</v>
      </c>
    </row>
    <row r="232" spans="1:3">
      <c r="A232" s="11">
        <v>37601</v>
      </c>
      <c r="B232" s="11" t="s">
        <v>215</v>
      </c>
      <c r="C232" s="12">
        <v>11452.599999999999</v>
      </c>
    </row>
    <row r="233" spans="1:3">
      <c r="A233" s="11">
        <v>37605</v>
      </c>
      <c r="B233" s="11" t="s">
        <v>216</v>
      </c>
      <c r="C233" s="12">
        <v>41157.100000000006</v>
      </c>
    </row>
    <row r="234" spans="1:3">
      <c r="A234" s="11">
        <v>37610</v>
      </c>
      <c r="B234" s="11" t="s">
        <v>217</v>
      </c>
      <c r="C234" s="12">
        <v>96267.4</v>
      </c>
    </row>
    <row r="235" spans="1:3">
      <c r="A235" s="11">
        <v>37700</v>
      </c>
      <c r="B235" s="11" t="s">
        <v>218</v>
      </c>
      <c r="C235" s="12">
        <v>144058.43000000002</v>
      </c>
    </row>
    <row r="236" spans="1:3">
      <c r="A236" s="11">
        <v>37705</v>
      </c>
      <c r="B236" s="11" t="s">
        <v>219</v>
      </c>
      <c r="C236" s="12">
        <v>44473.340000000004</v>
      </c>
    </row>
    <row r="237" spans="1:3">
      <c r="A237" s="11">
        <v>37800</v>
      </c>
      <c r="B237" s="11" t="s">
        <v>220</v>
      </c>
      <c r="C237" s="12">
        <v>449392.15</v>
      </c>
    </row>
    <row r="238" spans="1:3">
      <c r="A238" s="11">
        <v>37801</v>
      </c>
      <c r="B238" s="11" t="s">
        <v>221</v>
      </c>
      <c r="C238" s="12">
        <v>2733.0699999999997</v>
      </c>
    </row>
    <row r="239" spans="1:3">
      <c r="A239" s="11">
        <v>37805</v>
      </c>
      <c r="B239" s="11" t="s">
        <v>222</v>
      </c>
      <c r="C239" s="12">
        <v>36758.989999999991</v>
      </c>
    </row>
    <row r="240" spans="1:3">
      <c r="A240" s="11">
        <v>37900</v>
      </c>
      <c r="B240" s="11" t="s">
        <v>223</v>
      </c>
      <c r="C240" s="12">
        <v>238928.03999999995</v>
      </c>
    </row>
    <row r="241" spans="1:3">
      <c r="A241" s="11">
        <v>37901</v>
      </c>
      <c r="B241" s="11" t="s">
        <v>224</v>
      </c>
      <c r="C241" s="12">
        <v>3306.4500000000003</v>
      </c>
    </row>
    <row r="242" spans="1:3">
      <c r="A242" s="11">
        <v>37905</v>
      </c>
      <c r="B242" s="11" t="s">
        <v>225</v>
      </c>
      <c r="C242" s="12">
        <v>31794.230000000003</v>
      </c>
    </row>
    <row r="243" spans="1:3">
      <c r="A243" s="11">
        <v>38000</v>
      </c>
      <c r="B243" s="11" t="s">
        <v>226</v>
      </c>
      <c r="C243" s="12">
        <v>381705.85</v>
      </c>
    </row>
    <row r="244" spans="1:3">
      <c r="A244" s="11">
        <v>38005</v>
      </c>
      <c r="B244" s="11" t="s">
        <v>227</v>
      </c>
      <c r="C244" s="12">
        <v>76597.34</v>
      </c>
    </row>
    <row r="245" spans="1:3">
      <c r="A245" s="11">
        <v>38100</v>
      </c>
      <c r="B245" s="11" t="s">
        <v>228</v>
      </c>
      <c r="C245" s="12">
        <v>177403.91999999998</v>
      </c>
    </row>
    <row r="246" spans="1:3">
      <c r="A246" s="11">
        <v>38105</v>
      </c>
      <c r="B246" s="11" t="s">
        <v>229</v>
      </c>
      <c r="C246" s="12">
        <v>35939.24</v>
      </c>
    </row>
    <row r="247" spans="1:3">
      <c r="A247" s="11">
        <v>38200</v>
      </c>
      <c r="B247" s="11" t="s">
        <v>230</v>
      </c>
      <c r="C247" s="12">
        <v>162964.79999999999</v>
      </c>
    </row>
    <row r="248" spans="1:3">
      <c r="A248" s="11">
        <v>38205</v>
      </c>
      <c r="B248" s="11" t="s">
        <v>231</v>
      </c>
      <c r="C248" s="12">
        <v>27024.13</v>
      </c>
    </row>
    <row r="249" spans="1:3">
      <c r="A249" s="11">
        <v>38210</v>
      </c>
      <c r="B249" s="11" t="s">
        <v>232</v>
      </c>
      <c r="C249" s="12">
        <v>61309.97</v>
      </c>
    </row>
    <row r="250" spans="1:3">
      <c r="A250" s="11">
        <v>38300</v>
      </c>
      <c r="B250" s="11" t="s">
        <v>233</v>
      </c>
      <c r="C250" s="12">
        <v>130518.71000000002</v>
      </c>
    </row>
    <row r="251" spans="1:3">
      <c r="A251" s="11">
        <v>38400</v>
      </c>
      <c r="B251" s="11" t="s">
        <v>234</v>
      </c>
      <c r="C251" s="12">
        <v>162424.31999999998</v>
      </c>
    </row>
    <row r="252" spans="1:3">
      <c r="A252" s="11">
        <v>38402</v>
      </c>
      <c r="B252" s="11" t="s">
        <v>235</v>
      </c>
      <c r="C252" s="12">
        <v>5917.17</v>
      </c>
    </row>
    <row r="253" spans="1:3">
      <c r="A253" s="11">
        <v>38405</v>
      </c>
      <c r="B253" s="11" t="s">
        <v>236</v>
      </c>
      <c r="C253" s="12">
        <v>40917.86</v>
      </c>
    </row>
    <row r="254" spans="1:3">
      <c r="A254" s="11">
        <v>38500</v>
      </c>
      <c r="B254" s="11" t="s">
        <v>237</v>
      </c>
      <c r="C254" s="12">
        <v>127166.06999999999</v>
      </c>
    </row>
    <row r="255" spans="1:3">
      <c r="A255" s="11">
        <v>38600</v>
      </c>
      <c r="B255" s="11" t="s">
        <v>238</v>
      </c>
      <c r="C255" s="12">
        <v>161419.29999999999</v>
      </c>
    </row>
    <row r="256" spans="1:3">
      <c r="A256" s="11">
        <v>38601</v>
      </c>
      <c r="B256" s="11" t="s">
        <v>239</v>
      </c>
      <c r="C256" s="12">
        <v>1757.8399999999997</v>
      </c>
    </row>
    <row r="257" spans="1:3">
      <c r="A257" s="11">
        <v>38602</v>
      </c>
      <c r="B257" s="11" t="s">
        <v>240</v>
      </c>
      <c r="C257" s="12">
        <v>11491.18</v>
      </c>
    </row>
    <row r="258" spans="1:3">
      <c r="A258" s="11">
        <v>38605</v>
      </c>
      <c r="B258" s="11" t="s">
        <v>241</v>
      </c>
      <c r="C258" s="12">
        <v>45446.080000000002</v>
      </c>
    </row>
    <row r="259" spans="1:3">
      <c r="A259" s="11">
        <v>38610</v>
      </c>
      <c r="B259" s="11" t="s">
        <v>242</v>
      </c>
      <c r="C259" s="12">
        <v>34321.26</v>
      </c>
    </row>
    <row r="260" spans="1:3">
      <c r="A260" s="11">
        <v>38620</v>
      </c>
      <c r="B260" s="11" t="s">
        <v>243</v>
      </c>
      <c r="C260" s="12">
        <v>27051.29</v>
      </c>
    </row>
    <row r="261" spans="1:3">
      <c r="A261" s="11">
        <v>38700</v>
      </c>
      <c r="B261" s="11" t="s">
        <v>244</v>
      </c>
      <c r="C261" s="12">
        <v>46511.909999999989</v>
      </c>
    </row>
    <row r="262" spans="1:3">
      <c r="A262" s="11">
        <v>38701</v>
      </c>
      <c r="B262" s="11" t="s">
        <v>245</v>
      </c>
      <c r="C262" s="12">
        <v>3118.82</v>
      </c>
    </row>
    <row r="263" spans="1:3">
      <c r="A263" s="11">
        <v>38800</v>
      </c>
      <c r="B263" s="11" t="s">
        <v>246</v>
      </c>
      <c r="C263" s="12">
        <v>81109.509999999995</v>
      </c>
    </row>
    <row r="264" spans="1:3">
      <c r="A264" s="11">
        <v>38801</v>
      </c>
      <c r="B264" s="11" t="s">
        <v>247</v>
      </c>
      <c r="C264" s="12">
        <v>5746.9699999999993</v>
      </c>
    </row>
    <row r="265" spans="1:3">
      <c r="A265" s="11">
        <v>38900</v>
      </c>
      <c r="B265" s="11" t="s">
        <v>248</v>
      </c>
      <c r="C265" s="12">
        <v>18176.2</v>
      </c>
    </row>
    <row r="266" spans="1:3">
      <c r="A266" s="11">
        <v>39000</v>
      </c>
      <c r="B266" s="11" t="s">
        <v>249</v>
      </c>
      <c r="C266" s="12">
        <v>795523.97000000009</v>
      </c>
    </row>
    <row r="267" spans="1:3">
      <c r="A267" s="11">
        <v>39100</v>
      </c>
      <c r="B267" s="11" t="s">
        <v>250</v>
      </c>
      <c r="C267" s="12">
        <v>134585.29</v>
      </c>
    </row>
    <row r="268" spans="1:3">
      <c r="A268" s="11">
        <v>39101</v>
      </c>
      <c r="B268" s="11" t="s">
        <v>251</v>
      </c>
      <c r="C268" s="12">
        <v>10761.84</v>
      </c>
    </row>
    <row r="269" spans="1:3">
      <c r="A269" s="11">
        <v>39105</v>
      </c>
      <c r="B269" s="11" t="s">
        <v>252</v>
      </c>
      <c r="C269" s="12">
        <v>53596.78</v>
      </c>
    </row>
    <row r="270" spans="1:3">
      <c r="A270" s="11">
        <v>39200</v>
      </c>
      <c r="B270" s="11" t="s">
        <v>362</v>
      </c>
      <c r="C270" s="12">
        <v>3324167.77</v>
      </c>
    </row>
    <row r="271" spans="1:3">
      <c r="A271" s="11">
        <v>39201</v>
      </c>
      <c r="B271" s="11" t="s">
        <v>253</v>
      </c>
      <c r="C271" s="12">
        <v>8158.01</v>
      </c>
    </row>
    <row r="272" spans="1:3">
      <c r="A272" s="11">
        <v>39204</v>
      </c>
      <c r="B272" s="11" t="s">
        <v>254</v>
      </c>
      <c r="C272" s="12">
        <v>8268.39</v>
      </c>
    </row>
    <row r="273" spans="1:3">
      <c r="A273" s="11">
        <v>39205</v>
      </c>
      <c r="B273" s="11" t="s">
        <v>255</v>
      </c>
      <c r="C273" s="12">
        <v>294890.14999999997</v>
      </c>
    </row>
    <row r="274" spans="1:3">
      <c r="A274" s="11">
        <v>39208</v>
      </c>
      <c r="B274" s="11" t="s">
        <v>363</v>
      </c>
      <c r="C274" s="12">
        <v>17640.14</v>
      </c>
    </row>
    <row r="275" spans="1:3">
      <c r="A275" s="11">
        <v>39209</v>
      </c>
      <c r="B275" s="11" t="s">
        <v>256</v>
      </c>
      <c r="C275" s="12">
        <v>9199.9299999999985</v>
      </c>
    </row>
    <row r="276" spans="1:3">
      <c r="A276" s="11">
        <v>39300</v>
      </c>
      <c r="B276" s="11" t="s">
        <v>257</v>
      </c>
      <c r="C276" s="12">
        <v>49111.21</v>
      </c>
    </row>
    <row r="277" spans="1:3">
      <c r="A277" s="11">
        <v>39301</v>
      </c>
      <c r="B277" s="11" t="s">
        <v>258</v>
      </c>
      <c r="C277" s="12">
        <v>3069.6400000000003</v>
      </c>
    </row>
    <row r="278" spans="1:3">
      <c r="A278" s="11">
        <v>39400</v>
      </c>
      <c r="B278" s="11" t="s">
        <v>259</v>
      </c>
      <c r="C278" s="12">
        <v>37357.979999999996</v>
      </c>
    </row>
    <row r="279" spans="1:3">
      <c r="A279" s="11">
        <v>39401</v>
      </c>
      <c r="B279" s="11" t="s">
        <v>260</v>
      </c>
      <c r="C279" s="12">
        <v>13346.609999999999</v>
      </c>
    </row>
    <row r="280" spans="1:3">
      <c r="A280" s="11">
        <v>39500</v>
      </c>
      <c r="B280" s="11" t="s">
        <v>261</v>
      </c>
      <c r="C280" s="12">
        <v>104563.02</v>
      </c>
    </row>
    <row r="281" spans="1:3">
      <c r="A281" s="11">
        <v>39501</v>
      </c>
      <c r="B281" s="11" t="s">
        <v>262</v>
      </c>
      <c r="C281" s="12">
        <v>3284.4599999999996</v>
      </c>
    </row>
    <row r="282" spans="1:3">
      <c r="A282" s="11">
        <v>39600</v>
      </c>
      <c r="B282" s="11" t="s">
        <v>263</v>
      </c>
      <c r="C282" s="12">
        <v>356807.39000000007</v>
      </c>
    </row>
    <row r="283" spans="1:3">
      <c r="A283" s="11">
        <v>39605</v>
      </c>
      <c r="B283" s="11" t="s">
        <v>264</v>
      </c>
      <c r="C283" s="12">
        <v>52919.729999999996</v>
      </c>
    </row>
    <row r="284" spans="1:3">
      <c r="A284" s="11">
        <v>39700</v>
      </c>
      <c r="B284" s="11" t="s">
        <v>265</v>
      </c>
      <c r="C284" s="12">
        <v>197244.31999999998</v>
      </c>
    </row>
    <row r="285" spans="1:3">
      <c r="A285" s="11">
        <v>39703</v>
      </c>
      <c r="B285" s="11" t="s">
        <v>266</v>
      </c>
      <c r="C285" s="12">
        <v>6743.47</v>
      </c>
    </row>
    <row r="286" spans="1:3">
      <c r="A286" s="11">
        <v>39705</v>
      </c>
      <c r="B286" s="11" t="s">
        <v>267</v>
      </c>
      <c r="C286" s="12">
        <v>51964.340000000004</v>
      </c>
    </row>
    <row r="287" spans="1:3">
      <c r="A287" s="11">
        <v>39800</v>
      </c>
      <c r="B287" s="11" t="s">
        <v>268</v>
      </c>
      <c r="C287" s="12">
        <v>229478.91</v>
      </c>
    </row>
    <row r="288" spans="1:3">
      <c r="A288" s="11">
        <v>39805</v>
      </c>
      <c r="B288" s="11" t="s">
        <v>269</v>
      </c>
      <c r="C288" s="12">
        <v>29083.609999999997</v>
      </c>
    </row>
    <row r="289" spans="1:3">
      <c r="A289" s="11">
        <v>39900</v>
      </c>
      <c r="B289" s="11" t="s">
        <v>270</v>
      </c>
      <c r="C289" s="12">
        <v>116735.83</v>
      </c>
    </row>
    <row r="290" spans="1:3">
      <c r="A290" s="11">
        <v>51000</v>
      </c>
      <c r="B290" s="11" t="s">
        <v>271</v>
      </c>
      <c r="C290" s="12">
        <v>2013370.5600000003</v>
      </c>
    </row>
    <row r="291" spans="1:3">
      <c r="A291" s="11">
        <v>32420</v>
      </c>
      <c r="B291" s="11" t="s">
        <v>99</v>
      </c>
      <c r="C291" s="12">
        <v>0</v>
      </c>
    </row>
    <row r="292" spans="1:3">
      <c r="A292" s="11">
        <v>36801</v>
      </c>
      <c r="B292" s="23" t="s">
        <v>199</v>
      </c>
      <c r="C292" s="12">
        <v>0</v>
      </c>
    </row>
    <row r="293" spans="1:3">
      <c r="A293" s="22">
        <v>36002</v>
      </c>
      <c r="B293" s="23" t="s">
        <v>172</v>
      </c>
      <c r="C293" s="12">
        <v>0</v>
      </c>
    </row>
    <row r="295" spans="1:3">
      <c r="C295" s="27">
        <f>SUM(C3:C294)</f>
        <v>61650936.440000005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P305"/>
  <sheetViews>
    <sheetView zoomScale="85" zoomScaleNormal="85" workbookViewId="0">
      <pane ySplit="4" topLeftCell="A5" activePane="bottomLeft" state="frozen"/>
      <selection activeCell="H303" sqref="H303"/>
      <selection pane="bottomLeft" activeCell="A5" sqref="A5"/>
    </sheetView>
  </sheetViews>
  <sheetFormatPr defaultColWidth="9.140625" defaultRowHeight="15"/>
  <cols>
    <col min="1" max="1" width="15.28515625" style="13" customWidth="1"/>
    <col min="2" max="2" width="55.5703125" style="13" bestFit="1" customWidth="1"/>
    <col min="3" max="3" width="16.85546875" style="13" customWidth="1"/>
    <col min="4" max="4" width="4.140625" style="13" customWidth="1"/>
    <col min="5" max="10" width="19.28515625" style="13" customWidth="1"/>
    <col min="11" max="11" width="4.140625" style="13" customWidth="1"/>
    <col min="12" max="16" width="19.28515625" style="13" customWidth="1"/>
    <col min="17" max="17" width="4.140625" style="13" customWidth="1"/>
    <col min="18" max="22" width="19.28515625" style="13" customWidth="1"/>
    <col min="23" max="23" width="4.140625" style="13" customWidth="1"/>
    <col min="24" max="28" width="12.42578125" style="13" bestFit="1" customWidth="1"/>
    <col min="29" max="29" width="4.140625" style="13" customWidth="1"/>
    <col min="30" max="30" width="13.85546875" style="13" customWidth="1"/>
    <col min="31" max="34" width="13.7109375" style="13" customWidth="1"/>
    <col min="35" max="35" width="4.140625" style="13" customWidth="1"/>
    <col min="36" max="40" width="13.7109375" style="13" customWidth="1"/>
    <col min="41" max="41" width="9.140625" style="13"/>
    <col min="42" max="42" width="10.5703125" style="13" bestFit="1" customWidth="1"/>
    <col min="43" max="16384" width="9.140625" style="13"/>
  </cols>
  <sheetData>
    <row r="1" spans="1:42">
      <c r="A1" s="13" t="s">
        <v>413</v>
      </c>
      <c r="E1" s="13" t="s">
        <v>432</v>
      </c>
      <c r="F1" s="13" t="s">
        <v>433</v>
      </c>
      <c r="G1" s="13" t="s">
        <v>434</v>
      </c>
      <c r="H1" s="13" t="s">
        <v>435</v>
      </c>
      <c r="I1" s="13" t="s">
        <v>436</v>
      </c>
    </row>
    <row r="2" spans="1:42">
      <c r="A2" s="13" t="s">
        <v>431</v>
      </c>
      <c r="E2" s="35"/>
      <c r="F2" s="35"/>
      <c r="G2" s="35"/>
      <c r="H2" s="35"/>
      <c r="I2" s="35"/>
      <c r="J2" s="35" t="s">
        <v>291</v>
      </c>
      <c r="L2" s="35">
        <v>2019</v>
      </c>
      <c r="M2" s="35">
        <v>2020</v>
      </c>
      <c r="N2" s="35">
        <v>2021</v>
      </c>
      <c r="O2" s="35">
        <v>2022</v>
      </c>
      <c r="P2" s="35">
        <v>2023</v>
      </c>
      <c r="R2" s="35">
        <v>2019</v>
      </c>
      <c r="S2" s="35">
        <v>2020</v>
      </c>
      <c r="T2" s="35">
        <v>2021</v>
      </c>
      <c r="U2" s="35">
        <v>2022</v>
      </c>
      <c r="V2" s="35">
        <v>2023</v>
      </c>
      <c r="X2" s="35">
        <v>2019</v>
      </c>
      <c r="Y2" s="35">
        <v>2020</v>
      </c>
      <c r="Z2" s="35">
        <v>2021</v>
      </c>
      <c r="AA2" s="35">
        <v>2022</v>
      </c>
      <c r="AB2" s="35">
        <v>2023</v>
      </c>
      <c r="AD2" s="35">
        <v>2019</v>
      </c>
      <c r="AE2" s="35">
        <v>2020</v>
      </c>
      <c r="AF2" s="35">
        <v>2021</v>
      </c>
      <c r="AG2" s="35">
        <v>2022</v>
      </c>
      <c r="AH2" s="35">
        <v>2023</v>
      </c>
      <c r="AJ2" s="35">
        <v>2019</v>
      </c>
      <c r="AK2" s="35">
        <v>2020</v>
      </c>
      <c r="AL2" s="35">
        <v>2021</v>
      </c>
      <c r="AM2" s="35">
        <v>2022</v>
      </c>
      <c r="AN2" s="35">
        <v>2023</v>
      </c>
    </row>
    <row r="3" spans="1:42" hidden="1">
      <c r="E3" s="8">
        <v>2018</v>
      </c>
      <c r="F3" s="8">
        <v>2019</v>
      </c>
      <c r="G3" s="8">
        <v>2020</v>
      </c>
      <c r="H3" s="8">
        <v>2021</v>
      </c>
      <c r="I3" s="8">
        <v>2022</v>
      </c>
      <c r="J3" s="8"/>
      <c r="L3" s="8">
        <v>2018</v>
      </c>
      <c r="M3" s="8">
        <v>2019</v>
      </c>
      <c r="N3" s="8">
        <v>2020</v>
      </c>
      <c r="O3" s="8">
        <v>2021</v>
      </c>
      <c r="P3" s="8">
        <v>2022</v>
      </c>
      <c r="R3" s="8">
        <v>2018</v>
      </c>
      <c r="S3" s="8">
        <v>2019</v>
      </c>
      <c r="T3" s="8">
        <v>2020</v>
      </c>
      <c r="U3" s="8">
        <v>2021</v>
      </c>
      <c r="V3" s="8">
        <v>2022</v>
      </c>
      <c r="X3" s="8">
        <v>2018</v>
      </c>
      <c r="Y3" s="8">
        <v>2019</v>
      </c>
      <c r="Z3" s="8">
        <v>2020</v>
      </c>
      <c r="AA3" s="8">
        <v>2021</v>
      </c>
      <c r="AB3" s="8">
        <v>2022</v>
      </c>
      <c r="AD3" s="8">
        <v>2018</v>
      </c>
      <c r="AE3" s="8">
        <v>2019</v>
      </c>
      <c r="AF3" s="8">
        <v>2020</v>
      </c>
      <c r="AG3" s="8">
        <v>2021</v>
      </c>
      <c r="AH3" s="8">
        <v>2022</v>
      </c>
      <c r="AJ3" s="8">
        <v>2018</v>
      </c>
      <c r="AK3" s="8">
        <v>2019</v>
      </c>
      <c r="AL3" s="8">
        <v>2020</v>
      </c>
      <c r="AM3" s="8">
        <v>2021</v>
      </c>
      <c r="AN3" s="8">
        <v>2022</v>
      </c>
    </row>
    <row r="4" spans="1:42" ht="85.5" customHeight="1">
      <c r="A4" s="8" t="s">
        <v>272</v>
      </c>
      <c r="B4" s="8" t="s">
        <v>273</v>
      </c>
      <c r="C4" s="8" t="s">
        <v>317</v>
      </c>
      <c r="E4" s="8" t="s">
        <v>344</v>
      </c>
      <c r="F4" s="8" t="s">
        <v>344</v>
      </c>
      <c r="G4" s="8" t="s">
        <v>344</v>
      </c>
      <c r="H4" s="8" t="s">
        <v>344</v>
      </c>
      <c r="I4" s="8" t="s">
        <v>344</v>
      </c>
      <c r="J4" s="8" t="s">
        <v>344</v>
      </c>
      <c r="L4" s="8" t="s">
        <v>277</v>
      </c>
      <c r="M4" s="8" t="s">
        <v>277</v>
      </c>
      <c r="N4" s="8" t="s">
        <v>277</v>
      </c>
      <c r="O4" s="8" t="s">
        <v>277</v>
      </c>
      <c r="P4" s="8" t="s">
        <v>277</v>
      </c>
      <c r="R4" s="8" t="s">
        <v>278</v>
      </c>
      <c r="S4" s="8" t="s">
        <v>278</v>
      </c>
      <c r="T4" s="8" t="s">
        <v>278</v>
      </c>
      <c r="U4" s="8" t="s">
        <v>278</v>
      </c>
      <c r="V4" s="8" t="s">
        <v>278</v>
      </c>
      <c r="X4" s="8" t="s">
        <v>279</v>
      </c>
      <c r="Y4" s="8" t="s">
        <v>279</v>
      </c>
      <c r="Z4" s="8" t="s">
        <v>279</v>
      </c>
      <c r="AA4" s="8" t="s">
        <v>279</v>
      </c>
      <c r="AB4" s="8" t="s">
        <v>279</v>
      </c>
      <c r="AD4" s="8" t="s">
        <v>345</v>
      </c>
      <c r="AE4" s="8" t="s">
        <v>345</v>
      </c>
      <c r="AF4" s="8" t="s">
        <v>345</v>
      </c>
      <c r="AG4" s="8" t="s">
        <v>345</v>
      </c>
      <c r="AH4" s="8" t="s">
        <v>345</v>
      </c>
      <c r="AJ4" s="8" t="s">
        <v>346</v>
      </c>
      <c r="AK4" s="8" t="s">
        <v>346</v>
      </c>
      <c r="AL4" s="8" t="s">
        <v>346</v>
      </c>
      <c r="AM4" s="8" t="s">
        <v>346</v>
      </c>
      <c r="AN4" s="8" t="s">
        <v>346</v>
      </c>
    </row>
    <row r="5" spans="1:42">
      <c r="A5" s="26" t="s">
        <v>376</v>
      </c>
      <c r="B5" s="28" t="s">
        <v>375</v>
      </c>
      <c r="C5" s="15">
        <v>0</v>
      </c>
      <c r="E5" s="15">
        <v>0</v>
      </c>
      <c r="F5" s="15">
        <v>0</v>
      </c>
      <c r="G5" s="15">
        <v>0</v>
      </c>
      <c r="H5" s="15">
        <v>0</v>
      </c>
      <c r="I5" s="15">
        <v>0</v>
      </c>
      <c r="J5" s="15"/>
      <c r="L5" s="15">
        <v>0</v>
      </c>
      <c r="M5" s="15">
        <v>0</v>
      </c>
      <c r="N5" s="15">
        <v>0</v>
      </c>
      <c r="O5" s="15">
        <v>0</v>
      </c>
      <c r="P5" s="15">
        <v>0</v>
      </c>
      <c r="R5" s="15">
        <v>0</v>
      </c>
      <c r="S5" s="15">
        <v>0</v>
      </c>
      <c r="T5" s="15">
        <v>0</v>
      </c>
      <c r="U5" s="15">
        <v>0</v>
      </c>
      <c r="V5" s="15">
        <v>0</v>
      </c>
      <c r="X5" s="15">
        <v>0</v>
      </c>
      <c r="Y5" s="15">
        <v>0</v>
      </c>
      <c r="Z5" s="15">
        <v>0</v>
      </c>
      <c r="AA5" s="15">
        <v>0</v>
      </c>
      <c r="AB5" s="15">
        <v>0</v>
      </c>
      <c r="AD5" s="15">
        <v>0</v>
      </c>
      <c r="AE5" s="15">
        <v>0</v>
      </c>
      <c r="AF5" s="15">
        <v>0</v>
      </c>
      <c r="AG5" s="15">
        <v>0</v>
      </c>
      <c r="AH5" s="15">
        <v>0</v>
      </c>
      <c r="AJ5" s="15">
        <v>0</v>
      </c>
      <c r="AK5" s="15">
        <v>0</v>
      </c>
      <c r="AL5" s="15">
        <v>0</v>
      </c>
      <c r="AM5" s="15">
        <v>0</v>
      </c>
      <c r="AN5" s="15">
        <v>0</v>
      </c>
    </row>
    <row r="6" spans="1:42">
      <c r="A6" s="22">
        <v>10200</v>
      </c>
      <c r="B6" s="23" t="s">
        <v>0</v>
      </c>
      <c r="C6" s="14">
        <v>9.6029999999999998E-4</v>
      </c>
      <c r="E6" s="15">
        <v>18731</v>
      </c>
      <c r="F6" s="15">
        <v>18729</v>
      </c>
      <c r="G6" s="15">
        <v>14057</v>
      </c>
      <c r="H6" s="15">
        <v>10901</v>
      </c>
      <c r="I6" s="15">
        <v>7689</v>
      </c>
      <c r="J6" s="15">
        <v>7686</v>
      </c>
      <c r="K6" s="15"/>
      <c r="L6" s="15">
        <v>11848</v>
      </c>
      <c r="M6" s="15">
        <v>11845</v>
      </c>
      <c r="N6" s="15">
        <v>6576</v>
      </c>
      <c r="O6" s="15">
        <v>6576</v>
      </c>
      <c r="P6" s="15">
        <v>6576</v>
      </c>
      <c r="Q6" s="15"/>
      <c r="R6" s="15">
        <v>6371</v>
      </c>
      <c r="S6" s="15">
        <v>6371</v>
      </c>
      <c r="T6" s="15">
        <v>6368</v>
      </c>
      <c r="U6" s="15">
        <v>3212</v>
      </c>
      <c r="V6" s="15">
        <v>0</v>
      </c>
      <c r="W6" s="15"/>
      <c r="X6" s="15">
        <v>902</v>
      </c>
      <c r="Y6" s="15">
        <v>902</v>
      </c>
      <c r="Z6" s="15">
        <v>902</v>
      </c>
      <c r="AA6" s="15">
        <v>902</v>
      </c>
      <c r="AB6" s="15">
        <v>902</v>
      </c>
      <c r="AC6" s="15"/>
      <c r="AD6" s="15">
        <v>211</v>
      </c>
      <c r="AE6" s="15">
        <v>211</v>
      </c>
      <c r="AF6" s="15">
        <v>211</v>
      </c>
      <c r="AG6" s="15">
        <v>211</v>
      </c>
      <c r="AH6" s="15">
        <v>211</v>
      </c>
      <c r="AI6" s="15"/>
      <c r="AJ6" s="15">
        <v>-601</v>
      </c>
      <c r="AK6" s="15">
        <v>-600</v>
      </c>
      <c r="AL6" s="15">
        <v>0</v>
      </c>
      <c r="AM6" s="15">
        <v>0</v>
      </c>
      <c r="AN6" s="15">
        <v>0</v>
      </c>
    </row>
    <row r="7" spans="1:42">
      <c r="A7" s="22">
        <v>10400</v>
      </c>
      <c r="B7" s="23" t="s">
        <v>1</v>
      </c>
      <c r="C7" s="14">
        <v>2.8278000000000001E-3</v>
      </c>
      <c r="E7" s="15">
        <v>61539</v>
      </c>
      <c r="F7" s="15">
        <v>61532</v>
      </c>
      <c r="G7" s="15">
        <v>41918</v>
      </c>
      <c r="H7" s="15">
        <v>32927</v>
      </c>
      <c r="I7" s="15">
        <v>23777</v>
      </c>
      <c r="J7" s="15">
        <v>23769</v>
      </c>
      <c r="K7" s="15"/>
      <c r="L7" s="15">
        <v>33752</v>
      </c>
      <c r="M7" s="15">
        <v>33744</v>
      </c>
      <c r="N7" s="15">
        <v>18735</v>
      </c>
      <c r="O7" s="15">
        <v>18735</v>
      </c>
      <c r="P7" s="15">
        <v>18735</v>
      </c>
      <c r="Q7" s="15"/>
      <c r="R7" s="15">
        <v>18149</v>
      </c>
      <c r="S7" s="15">
        <v>18149</v>
      </c>
      <c r="T7" s="15">
        <v>18141</v>
      </c>
      <c r="U7" s="15">
        <v>9150</v>
      </c>
      <c r="V7" s="15">
        <v>0</v>
      </c>
      <c r="W7" s="15"/>
      <c r="X7" s="15">
        <v>2570</v>
      </c>
      <c r="Y7" s="15">
        <v>2570</v>
      </c>
      <c r="Z7" s="15">
        <v>2570</v>
      </c>
      <c r="AA7" s="15">
        <v>2570</v>
      </c>
      <c r="AB7" s="15">
        <v>2570</v>
      </c>
      <c r="AC7" s="15"/>
      <c r="AD7" s="15">
        <v>7068</v>
      </c>
      <c r="AE7" s="15">
        <v>7069</v>
      </c>
      <c r="AF7" s="15">
        <v>2472</v>
      </c>
      <c r="AG7" s="15">
        <v>2472</v>
      </c>
      <c r="AH7" s="15">
        <v>2472</v>
      </c>
      <c r="AI7" s="15"/>
      <c r="AJ7" s="15">
        <v>0</v>
      </c>
      <c r="AK7" s="15">
        <v>0</v>
      </c>
      <c r="AL7" s="15">
        <v>0</v>
      </c>
      <c r="AM7" s="15">
        <v>0</v>
      </c>
      <c r="AN7" s="15">
        <v>0</v>
      </c>
      <c r="AP7" s="15"/>
    </row>
    <row r="8" spans="1:42">
      <c r="A8" s="22">
        <v>10500</v>
      </c>
      <c r="B8" s="23" t="s">
        <v>2</v>
      </c>
      <c r="C8" s="14">
        <v>7.0100000000000002E-4</v>
      </c>
      <c r="E8" s="15">
        <v>12816</v>
      </c>
      <c r="F8" s="15">
        <v>12815</v>
      </c>
      <c r="G8" s="15">
        <v>10187</v>
      </c>
      <c r="H8" s="15">
        <v>7858</v>
      </c>
      <c r="I8" s="15">
        <v>5487</v>
      </c>
      <c r="J8" s="15">
        <v>5485</v>
      </c>
      <c r="K8" s="15"/>
      <c r="L8" s="15">
        <v>8745</v>
      </c>
      <c r="M8" s="15">
        <v>8743</v>
      </c>
      <c r="N8" s="15">
        <v>4854</v>
      </c>
      <c r="O8" s="15">
        <v>4854</v>
      </c>
      <c r="P8" s="15">
        <v>4854</v>
      </c>
      <c r="Q8" s="15"/>
      <c r="R8" s="15">
        <v>4702</v>
      </c>
      <c r="S8" s="15">
        <v>4702</v>
      </c>
      <c r="T8" s="15">
        <v>4700</v>
      </c>
      <c r="U8" s="15">
        <v>2371</v>
      </c>
      <c r="V8" s="15">
        <v>0</v>
      </c>
      <c r="W8" s="15"/>
      <c r="X8" s="15">
        <v>666</v>
      </c>
      <c r="Y8" s="15">
        <v>666</v>
      </c>
      <c r="Z8" s="15">
        <v>666</v>
      </c>
      <c r="AA8" s="15">
        <v>666</v>
      </c>
      <c r="AB8" s="15">
        <v>666</v>
      </c>
      <c r="AC8" s="15"/>
      <c r="AD8" s="15">
        <v>0</v>
      </c>
      <c r="AE8" s="15">
        <v>0</v>
      </c>
      <c r="AF8" s="15">
        <v>0</v>
      </c>
      <c r="AG8" s="15">
        <v>0</v>
      </c>
      <c r="AH8" s="15">
        <v>0</v>
      </c>
      <c r="AI8" s="15"/>
      <c r="AJ8" s="15">
        <v>-1297</v>
      </c>
      <c r="AK8" s="15">
        <v>-1296</v>
      </c>
      <c r="AL8" s="15">
        <v>-33</v>
      </c>
      <c r="AM8" s="15">
        <v>-33</v>
      </c>
      <c r="AN8" s="15">
        <v>-33</v>
      </c>
    </row>
    <row r="9" spans="1:42">
      <c r="A9" s="22">
        <v>10700</v>
      </c>
      <c r="B9" s="23" t="s">
        <v>350</v>
      </c>
      <c r="C9" s="14">
        <v>4.0867000000000004E-3</v>
      </c>
      <c r="E9" s="15">
        <v>91005</v>
      </c>
      <c r="F9" s="15">
        <v>90994</v>
      </c>
      <c r="G9" s="15">
        <v>61826</v>
      </c>
      <c r="H9" s="15">
        <v>47912</v>
      </c>
      <c r="I9" s="15">
        <v>33753</v>
      </c>
      <c r="J9" s="15">
        <v>33741</v>
      </c>
      <c r="K9" s="15"/>
      <c r="L9" s="15">
        <v>52232</v>
      </c>
      <c r="M9" s="15">
        <v>52220</v>
      </c>
      <c r="N9" s="15">
        <v>28992</v>
      </c>
      <c r="O9" s="15">
        <v>28992</v>
      </c>
      <c r="P9" s="15">
        <v>28992</v>
      </c>
      <c r="Q9" s="15"/>
      <c r="R9" s="15">
        <v>28086</v>
      </c>
      <c r="S9" s="15">
        <v>28086</v>
      </c>
      <c r="T9" s="15">
        <v>28073</v>
      </c>
      <c r="U9" s="15">
        <v>14159</v>
      </c>
      <c r="V9" s="15">
        <v>0</v>
      </c>
      <c r="W9" s="15"/>
      <c r="X9" s="15">
        <v>3977</v>
      </c>
      <c r="Y9" s="15">
        <v>3977</v>
      </c>
      <c r="Z9" s="15">
        <v>3977</v>
      </c>
      <c r="AA9" s="15">
        <v>3977</v>
      </c>
      <c r="AB9" s="15">
        <v>3977</v>
      </c>
      <c r="AC9" s="15"/>
      <c r="AD9" s="15">
        <v>6710</v>
      </c>
      <c r="AE9" s="15">
        <v>6711</v>
      </c>
      <c r="AF9" s="15">
        <v>784</v>
      </c>
      <c r="AG9" s="15">
        <v>784</v>
      </c>
      <c r="AH9" s="15">
        <v>784</v>
      </c>
      <c r="AI9" s="15"/>
      <c r="AJ9" s="15">
        <v>0</v>
      </c>
      <c r="AK9" s="15">
        <v>0</v>
      </c>
      <c r="AL9" s="15">
        <v>0</v>
      </c>
      <c r="AM9" s="15">
        <v>0</v>
      </c>
      <c r="AN9" s="15">
        <v>0</v>
      </c>
    </row>
    <row r="10" spans="1:42">
      <c r="A10" s="22">
        <v>10800</v>
      </c>
      <c r="B10" s="23" t="s">
        <v>3</v>
      </c>
      <c r="C10" s="14">
        <v>1.74542E-2</v>
      </c>
      <c r="E10" s="15">
        <v>378082</v>
      </c>
      <c r="F10" s="15">
        <v>378029</v>
      </c>
      <c r="G10" s="15">
        <v>262065</v>
      </c>
      <c r="H10" s="15">
        <v>202669</v>
      </c>
      <c r="I10" s="15">
        <v>142225</v>
      </c>
      <c r="J10" s="15">
        <v>142172</v>
      </c>
      <c r="K10" s="15"/>
      <c r="L10" s="15">
        <v>222971</v>
      </c>
      <c r="M10" s="15">
        <v>222918</v>
      </c>
      <c r="N10" s="15">
        <v>123764</v>
      </c>
      <c r="O10" s="15">
        <v>123764</v>
      </c>
      <c r="P10" s="15">
        <v>123764</v>
      </c>
      <c r="Q10" s="15"/>
      <c r="R10" s="15">
        <v>119893</v>
      </c>
      <c r="S10" s="15">
        <v>119893</v>
      </c>
      <c r="T10" s="15">
        <v>119840</v>
      </c>
      <c r="U10" s="15">
        <v>60444</v>
      </c>
      <c r="V10" s="15">
        <v>0</v>
      </c>
      <c r="W10" s="15"/>
      <c r="X10" s="15">
        <v>16975</v>
      </c>
      <c r="Y10" s="15">
        <v>16975</v>
      </c>
      <c r="Z10" s="15">
        <v>16975</v>
      </c>
      <c r="AA10" s="15">
        <v>16975</v>
      </c>
      <c r="AB10" s="15">
        <v>16975</v>
      </c>
      <c r="AC10" s="15"/>
      <c r="AD10" s="15">
        <v>18243</v>
      </c>
      <c r="AE10" s="15">
        <v>18243</v>
      </c>
      <c r="AF10" s="15">
        <v>1486</v>
      </c>
      <c r="AG10" s="15">
        <v>1486</v>
      </c>
      <c r="AH10" s="15">
        <v>1486</v>
      </c>
      <c r="AI10" s="15"/>
      <c r="AJ10" s="15">
        <v>0</v>
      </c>
      <c r="AK10" s="15">
        <v>0</v>
      </c>
      <c r="AL10" s="15">
        <v>0</v>
      </c>
      <c r="AM10" s="15">
        <v>0</v>
      </c>
      <c r="AN10" s="15">
        <v>0</v>
      </c>
    </row>
    <row r="11" spans="1:42">
      <c r="A11" s="22">
        <v>10850</v>
      </c>
      <c r="B11" s="23" t="s">
        <v>4</v>
      </c>
      <c r="C11" s="14">
        <v>1.292E-4</v>
      </c>
      <c r="E11" s="15">
        <v>3779</v>
      </c>
      <c r="F11" s="15">
        <v>3778</v>
      </c>
      <c r="G11" s="15">
        <v>2173</v>
      </c>
      <c r="H11" s="15">
        <v>1703</v>
      </c>
      <c r="I11" s="15">
        <v>1224</v>
      </c>
      <c r="J11" s="15">
        <v>1224</v>
      </c>
      <c r="K11" s="15"/>
      <c r="L11" s="15">
        <v>1766</v>
      </c>
      <c r="M11" s="15">
        <v>1765</v>
      </c>
      <c r="N11" s="15">
        <v>980</v>
      </c>
      <c r="O11" s="15">
        <v>980</v>
      </c>
      <c r="P11" s="15">
        <v>980</v>
      </c>
      <c r="Q11" s="15"/>
      <c r="R11" s="15">
        <v>949</v>
      </c>
      <c r="S11" s="15">
        <v>949</v>
      </c>
      <c r="T11" s="15">
        <v>949</v>
      </c>
      <c r="U11" s="15">
        <v>479</v>
      </c>
      <c r="V11" s="15">
        <v>0</v>
      </c>
      <c r="W11" s="15"/>
      <c r="X11" s="15">
        <v>134</v>
      </c>
      <c r="Y11" s="15">
        <v>134</v>
      </c>
      <c r="Z11" s="15">
        <v>134</v>
      </c>
      <c r="AA11" s="15">
        <v>134</v>
      </c>
      <c r="AB11" s="15">
        <v>134</v>
      </c>
      <c r="AC11" s="15"/>
      <c r="AD11" s="15">
        <v>930</v>
      </c>
      <c r="AE11" s="15">
        <v>930</v>
      </c>
      <c r="AF11" s="15">
        <v>110</v>
      </c>
      <c r="AG11" s="15">
        <v>110</v>
      </c>
      <c r="AH11" s="15">
        <v>110</v>
      </c>
      <c r="AI11" s="15"/>
      <c r="AJ11" s="15">
        <v>0</v>
      </c>
      <c r="AK11" s="15">
        <v>0</v>
      </c>
      <c r="AL11" s="15">
        <v>0</v>
      </c>
      <c r="AM11" s="15">
        <v>0</v>
      </c>
      <c r="AN11" s="15">
        <v>0</v>
      </c>
    </row>
    <row r="12" spans="1:42">
      <c r="A12" s="22">
        <v>10900</v>
      </c>
      <c r="B12" s="23" t="s">
        <v>5</v>
      </c>
      <c r="C12" s="14">
        <v>1.5231999999999999E-3</v>
      </c>
      <c r="E12" s="15">
        <v>39738</v>
      </c>
      <c r="F12" s="15">
        <v>39733</v>
      </c>
      <c r="G12" s="15">
        <v>23487</v>
      </c>
      <c r="H12" s="15">
        <v>19165</v>
      </c>
      <c r="I12" s="15">
        <v>14766</v>
      </c>
      <c r="J12" s="15">
        <v>14762</v>
      </c>
      <c r="K12" s="15"/>
      <c r="L12" s="15">
        <v>16226</v>
      </c>
      <c r="M12" s="15">
        <v>16222</v>
      </c>
      <c r="N12" s="15">
        <v>9007</v>
      </c>
      <c r="O12" s="15">
        <v>9007</v>
      </c>
      <c r="P12" s="15">
        <v>9007</v>
      </c>
      <c r="Q12" s="15"/>
      <c r="R12" s="15">
        <v>8725</v>
      </c>
      <c r="S12" s="15">
        <v>8725</v>
      </c>
      <c r="T12" s="15">
        <v>8721</v>
      </c>
      <c r="U12" s="15">
        <v>4399</v>
      </c>
      <c r="V12" s="15">
        <v>0</v>
      </c>
      <c r="W12" s="15"/>
      <c r="X12" s="15">
        <v>1235</v>
      </c>
      <c r="Y12" s="15">
        <v>1235</v>
      </c>
      <c r="Z12" s="15">
        <v>1235</v>
      </c>
      <c r="AA12" s="15">
        <v>1235</v>
      </c>
      <c r="AB12" s="15">
        <v>1235</v>
      </c>
      <c r="AC12" s="15"/>
      <c r="AD12" s="15">
        <v>13552</v>
      </c>
      <c r="AE12" s="15">
        <v>13551</v>
      </c>
      <c r="AF12" s="15">
        <v>4524</v>
      </c>
      <c r="AG12" s="15">
        <v>4524</v>
      </c>
      <c r="AH12" s="15">
        <v>4524</v>
      </c>
      <c r="AI12" s="15"/>
      <c r="AJ12" s="15">
        <v>0</v>
      </c>
      <c r="AK12" s="15">
        <v>0</v>
      </c>
      <c r="AL12" s="15">
        <v>0</v>
      </c>
      <c r="AM12" s="15">
        <v>0</v>
      </c>
      <c r="AN12" s="15">
        <v>0</v>
      </c>
    </row>
    <row r="13" spans="1:42">
      <c r="A13" s="22">
        <v>10910</v>
      </c>
      <c r="B13" s="23" t="s">
        <v>6</v>
      </c>
      <c r="C13" s="14">
        <v>2.6190000000000002E-4</v>
      </c>
      <c r="E13" s="15">
        <v>4915</v>
      </c>
      <c r="F13" s="15">
        <v>4914</v>
      </c>
      <c r="G13" s="15">
        <v>3867</v>
      </c>
      <c r="H13" s="15">
        <v>2971</v>
      </c>
      <c r="I13" s="15">
        <v>2059</v>
      </c>
      <c r="J13" s="15">
        <v>2058</v>
      </c>
      <c r="K13" s="15"/>
      <c r="L13" s="15">
        <v>3364</v>
      </c>
      <c r="M13" s="15">
        <v>3363</v>
      </c>
      <c r="N13" s="15">
        <v>1867</v>
      </c>
      <c r="O13" s="15">
        <v>1867</v>
      </c>
      <c r="P13" s="15">
        <v>1867</v>
      </c>
      <c r="Q13" s="15"/>
      <c r="R13" s="15">
        <v>1809</v>
      </c>
      <c r="S13" s="15">
        <v>1809</v>
      </c>
      <c r="T13" s="15">
        <v>1808</v>
      </c>
      <c r="U13" s="15">
        <v>912</v>
      </c>
      <c r="V13" s="15">
        <v>0</v>
      </c>
      <c r="W13" s="15"/>
      <c r="X13" s="15">
        <v>256</v>
      </c>
      <c r="Y13" s="15">
        <v>256</v>
      </c>
      <c r="Z13" s="15">
        <v>256</v>
      </c>
      <c r="AA13" s="15">
        <v>256</v>
      </c>
      <c r="AB13" s="15">
        <v>256</v>
      </c>
      <c r="AC13" s="15"/>
      <c r="AD13" s="15">
        <v>0</v>
      </c>
      <c r="AE13" s="15">
        <v>0</v>
      </c>
      <c r="AF13" s="15">
        <v>0</v>
      </c>
      <c r="AG13" s="15">
        <v>0</v>
      </c>
      <c r="AH13" s="15">
        <v>0</v>
      </c>
      <c r="AI13" s="15"/>
      <c r="AJ13" s="15">
        <v>-514</v>
      </c>
      <c r="AK13" s="15">
        <v>-514</v>
      </c>
      <c r="AL13" s="15">
        <v>-64</v>
      </c>
      <c r="AM13" s="15">
        <v>-64</v>
      </c>
      <c r="AN13" s="15">
        <v>-64</v>
      </c>
    </row>
    <row r="14" spans="1:42">
      <c r="A14" s="22">
        <v>10930</v>
      </c>
      <c r="B14" s="23" t="s">
        <v>7</v>
      </c>
      <c r="C14" s="14">
        <v>2.3619000000000001E-3</v>
      </c>
      <c r="E14" s="15">
        <v>53928</v>
      </c>
      <c r="F14" s="15">
        <v>53921</v>
      </c>
      <c r="G14" s="15">
        <v>36640</v>
      </c>
      <c r="H14" s="15">
        <v>29063</v>
      </c>
      <c r="I14" s="15">
        <v>21353</v>
      </c>
      <c r="J14" s="15">
        <v>21346</v>
      </c>
      <c r="K14" s="15"/>
      <c r="L14" s="15">
        <v>28443</v>
      </c>
      <c r="M14" s="15">
        <v>28436</v>
      </c>
      <c r="N14" s="15">
        <v>15788</v>
      </c>
      <c r="O14" s="15">
        <v>15788</v>
      </c>
      <c r="P14" s="15">
        <v>15788</v>
      </c>
      <c r="Q14" s="15"/>
      <c r="R14" s="15">
        <v>15294</v>
      </c>
      <c r="S14" s="15">
        <v>15294</v>
      </c>
      <c r="T14" s="15">
        <v>15287</v>
      </c>
      <c r="U14" s="15">
        <v>7710</v>
      </c>
      <c r="V14" s="15">
        <v>0</v>
      </c>
      <c r="W14" s="15"/>
      <c r="X14" s="15">
        <v>2165</v>
      </c>
      <c r="Y14" s="15">
        <v>2165</v>
      </c>
      <c r="Z14" s="15">
        <v>2165</v>
      </c>
      <c r="AA14" s="15">
        <v>2165</v>
      </c>
      <c r="AB14" s="15">
        <v>2165</v>
      </c>
      <c r="AC14" s="15"/>
      <c r="AD14" s="15">
        <v>8026</v>
      </c>
      <c r="AE14" s="15">
        <v>8026</v>
      </c>
      <c r="AF14" s="15">
        <v>3400</v>
      </c>
      <c r="AG14" s="15">
        <v>3400</v>
      </c>
      <c r="AH14" s="15">
        <v>3400</v>
      </c>
      <c r="AI14" s="15"/>
      <c r="AJ14" s="15">
        <v>0</v>
      </c>
      <c r="AK14" s="15">
        <v>0</v>
      </c>
      <c r="AL14" s="15">
        <v>0</v>
      </c>
      <c r="AM14" s="15">
        <v>0</v>
      </c>
      <c r="AN14" s="15">
        <v>0</v>
      </c>
    </row>
    <row r="15" spans="1:42">
      <c r="A15" s="22">
        <v>10940</v>
      </c>
      <c r="B15" s="23" t="s">
        <v>8</v>
      </c>
      <c r="C15" s="14">
        <v>5.8889999999999995E-4</v>
      </c>
      <c r="E15" s="15">
        <v>14545</v>
      </c>
      <c r="F15" s="15">
        <v>14542</v>
      </c>
      <c r="G15" s="15">
        <v>9061</v>
      </c>
      <c r="H15" s="15">
        <v>7087</v>
      </c>
      <c r="I15" s="15">
        <v>5079</v>
      </c>
      <c r="J15" s="15">
        <v>5078</v>
      </c>
      <c r="K15" s="15"/>
      <c r="L15" s="15">
        <v>7409</v>
      </c>
      <c r="M15" s="15">
        <v>7407</v>
      </c>
      <c r="N15" s="15">
        <v>4112</v>
      </c>
      <c r="O15" s="15">
        <v>4112</v>
      </c>
      <c r="P15" s="15">
        <v>4112</v>
      </c>
      <c r="Q15" s="15"/>
      <c r="R15" s="15">
        <v>3984</v>
      </c>
      <c r="S15" s="15">
        <v>3984</v>
      </c>
      <c r="T15" s="15">
        <v>3982</v>
      </c>
      <c r="U15" s="15">
        <v>2008</v>
      </c>
      <c r="V15" s="15">
        <v>0</v>
      </c>
      <c r="W15" s="15"/>
      <c r="X15" s="15">
        <v>564</v>
      </c>
      <c r="Y15" s="15">
        <v>564</v>
      </c>
      <c r="Z15" s="15">
        <v>564</v>
      </c>
      <c r="AA15" s="15">
        <v>564</v>
      </c>
      <c r="AB15" s="15">
        <v>564</v>
      </c>
      <c r="AC15" s="15"/>
      <c r="AD15" s="15">
        <v>2588</v>
      </c>
      <c r="AE15" s="15">
        <v>2587</v>
      </c>
      <c r="AF15" s="15">
        <v>403</v>
      </c>
      <c r="AG15" s="15">
        <v>403</v>
      </c>
      <c r="AH15" s="15">
        <v>403</v>
      </c>
      <c r="AI15" s="15"/>
      <c r="AJ15" s="15">
        <v>0</v>
      </c>
      <c r="AK15" s="15">
        <v>0</v>
      </c>
      <c r="AL15" s="15">
        <v>0</v>
      </c>
      <c r="AM15" s="15">
        <v>0</v>
      </c>
      <c r="AN15" s="15">
        <v>0</v>
      </c>
    </row>
    <row r="16" spans="1:42">
      <c r="A16" s="22">
        <v>10950</v>
      </c>
      <c r="B16" s="23" t="s">
        <v>9</v>
      </c>
      <c r="C16" s="14">
        <v>7.5250000000000002E-4</v>
      </c>
      <c r="E16" s="15">
        <v>16257</v>
      </c>
      <c r="F16" s="15">
        <v>16256</v>
      </c>
      <c r="G16" s="15">
        <v>11123</v>
      </c>
      <c r="H16" s="15">
        <v>8507</v>
      </c>
      <c r="I16" s="15">
        <v>5844</v>
      </c>
      <c r="J16" s="15">
        <v>5842</v>
      </c>
      <c r="K16" s="15"/>
      <c r="L16" s="15">
        <v>9822</v>
      </c>
      <c r="M16" s="15">
        <v>9820</v>
      </c>
      <c r="N16" s="15">
        <v>5452</v>
      </c>
      <c r="O16" s="15">
        <v>5452</v>
      </c>
      <c r="P16" s="15">
        <v>5452</v>
      </c>
      <c r="Q16" s="15"/>
      <c r="R16" s="15">
        <v>5281</v>
      </c>
      <c r="S16" s="15">
        <v>5281</v>
      </c>
      <c r="T16" s="15">
        <v>5279</v>
      </c>
      <c r="U16" s="15">
        <v>2663</v>
      </c>
      <c r="V16" s="15">
        <v>0</v>
      </c>
      <c r="W16" s="15"/>
      <c r="X16" s="15">
        <v>748</v>
      </c>
      <c r="Y16" s="15">
        <v>748</v>
      </c>
      <c r="Z16" s="15">
        <v>748</v>
      </c>
      <c r="AA16" s="15">
        <v>748</v>
      </c>
      <c r="AB16" s="15">
        <v>748</v>
      </c>
      <c r="AC16" s="15"/>
      <c r="AD16" s="15">
        <v>762</v>
      </c>
      <c r="AE16" s="15">
        <v>763</v>
      </c>
      <c r="AF16" s="15">
        <v>0</v>
      </c>
      <c r="AG16" s="15">
        <v>0</v>
      </c>
      <c r="AH16" s="15">
        <v>0</v>
      </c>
      <c r="AI16" s="15"/>
      <c r="AJ16" s="15">
        <v>-356</v>
      </c>
      <c r="AK16" s="15">
        <v>-356</v>
      </c>
      <c r="AL16" s="15">
        <v>-356</v>
      </c>
      <c r="AM16" s="15">
        <v>-356</v>
      </c>
      <c r="AN16" s="15">
        <v>-356</v>
      </c>
    </row>
    <row r="17" spans="1:40">
      <c r="A17" s="22">
        <v>11300</v>
      </c>
      <c r="B17" s="23" t="s">
        <v>10</v>
      </c>
      <c r="C17" s="14">
        <v>4.1510000000000002E-3</v>
      </c>
      <c r="E17" s="15">
        <v>105709</v>
      </c>
      <c r="F17" s="15">
        <v>105696</v>
      </c>
      <c r="G17" s="15">
        <v>63564</v>
      </c>
      <c r="H17" s="15">
        <v>50049</v>
      </c>
      <c r="I17" s="15">
        <v>36296</v>
      </c>
      <c r="J17" s="15">
        <v>36284</v>
      </c>
      <c r="K17" s="15"/>
      <c r="L17" s="15">
        <v>50734</v>
      </c>
      <c r="M17" s="15">
        <v>50722</v>
      </c>
      <c r="N17" s="15">
        <v>28161</v>
      </c>
      <c r="O17" s="15">
        <v>28161</v>
      </c>
      <c r="P17" s="15">
        <v>28161</v>
      </c>
      <c r="Q17" s="15"/>
      <c r="R17" s="15">
        <v>27280</v>
      </c>
      <c r="S17" s="15">
        <v>27280</v>
      </c>
      <c r="T17" s="15">
        <v>27268</v>
      </c>
      <c r="U17" s="15">
        <v>13753</v>
      </c>
      <c r="V17" s="15">
        <v>0</v>
      </c>
      <c r="W17" s="15"/>
      <c r="X17" s="15">
        <v>3863</v>
      </c>
      <c r="Y17" s="15">
        <v>3863</v>
      </c>
      <c r="Z17" s="15">
        <v>3863</v>
      </c>
      <c r="AA17" s="15">
        <v>3863</v>
      </c>
      <c r="AB17" s="15">
        <v>3863</v>
      </c>
      <c r="AC17" s="15"/>
      <c r="AD17" s="15">
        <v>23832</v>
      </c>
      <c r="AE17" s="15">
        <v>23831</v>
      </c>
      <c r="AF17" s="15">
        <v>4272</v>
      </c>
      <c r="AG17" s="15">
        <v>4272</v>
      </c>
      <c r="AH17" s="15">
        <v>4272</v>
      </c>
      <c r="AI17" s="15"/>
      <c r="AJ17" s="15">
        <v>0</v>
      </c>
      <c r="AK17" s="15">
        <v>0</v>
      </c>
      <c r="AL17" s="15">
        <v>0</v>
      </c>
      <c r="AM17" s="15">
        <v>0</v>
      </c>
      <c r="AN17" s="15">
        <v>0</v>
      </c>
    </row>
    <row r="18" spans="1:40">
      <c r="A18" s="22">
        <v>11310</v>
      </c>
      <c r="B18" s="23" t="s">
        <v>11</v>
      </c>
      <c r="C18" s="14">
        <v>4.4979999999999998E-4</v>
      </c>
      <c r="E18" s="15">
        <v>10504</v>
      </c>
      <c r="F18" s="15">
        <v>10503</v>
      </c>
      <c r="G18" s="15">
        <v>6824</v>
      </c>
      <c r="H18" s="15">
        <v>5231</v>
      </c>
      <c r="I18" s="15">
        <v>3611</v>
      </c>
      <c r="J18" s="15">
        <v>3609</v>
      </c>
      <c r="K18" s="15"/>
      <c r="L18" s="15">
        <v>5977</v>
      </c>
      <c r="M18" s="15">
        <v>5976</v>
      </c>
      <c r="N18" s="15">
        <v>3318</v>
      </c>
      <c r="O18" s="15">
        <v>3318</v>
      </c>
      <c r="P18" s="15">
        <v>3318</v>
      </c>
      <c r="Q18" s="15"/>
      <c r="R18" s="15">
        <v>3214</v>
      </c>
      <c r="S18" s="15">
        <v>3214</v>
      </c>
      <c r="T18" s="15">
        <v>3213</v>
      </c>
      <c r="U18" s="15">
        <v>1620</v>
      </c>
      <c r="V18" s="15">
        <v>0</v>
      </c>
      <c r="W18" s="15"/>
      <c r="X18" s="15">
        <v>455</v>
      </c>
      <c r="Y18" s="15">
        <v>455</v>
      </c>
      <c r="Z18" s="15">
        <v>455</v>
      </c>
      <c r="AA18" s="15">
        <v>455</v>
      </c>
      <c r="AB18" s="15">
        <v>455</v>
      </c>
      <c r="AC18" s="15"/>
      <c r="AD18" s="15">
        <v>1020</v>
      </c>
      <c r="AE18" s="15">
        <v>1020</v>
      </c>
      <c r="AF18" s="15">
        <v>0</v>
      </c>
      <c r="AG18" s="15">
        <v>0</v>
      </c>
      <c r="AH18" s="15">
        <v>0</v>
      </c>
      <c r="AI18" s="15"/>
      <c r="AJ18" s="15">
        <v>-162</v>
      </c>
      <c r="AK18" s="15">
        <v>-162</v>
      </c>
      <c r="AL18" s="15">
        <v>-162</v>
      </c>
      <c r="AM18" s="15">
        <v>-162</v>
      </c>
      <c r="AN18" s="15">
        <v>-162</v>
      </c>
    </row>
    <row r="19" spans="1:40">
      <c r="A19" s="22">
        <v>11600</v>
      </c>
      <c r="B19" s="23" t="s">
        <v>12</v>
      </c>
      <c r="C19" s="14">
        <v>1.9070999999999999E-3</v>
      </c>
      <c r="E19" s="15">
        <v>38577</v>
      </c>
      <c r="F19" s="15">
        <v>38570</v>
      </c>
      <c r="G19" s="15">
        <v>27968</v>
      </c>
      <c r="H19" s="15">
        <v>21633</v>
      </c>
      <c r="I19" s="15">
        <v>15186</v>
      </c>
      <c r="J19" s="15">
        <v>15181</v>
      </c>
      <c r="K19" s="15"/>
      <c r="L19" s="15">
        <v>23782</v>
      </c>
      <c r="M19" s="15">
        <v>23776</v>
      </c>
      <c r="N19" s="15">
        <v>13200</v>
      </c>
      <c r="O19" s="15">
        <v>13200</v>
      </c>
      <c r="P19" s="15">
        <v>13200</v>
      </c>
      <c r="Q19" s="15"/>
      <c r="R19" s="15">
        <v>12788</v>
      </c>
      <c r="S19" s="15">
        <v>12788</v>
      </c>
      <c r="T19" s="15">
        <v>12782</v>
      </c>
      <c r="U19" s="15">
        <v>6447</v>
      </c>
      <c r="V19" s="15">
        <v>0</v>
      </c>
      <c r="W19" s="15"/>
      <c r="X19" s="15">
        <v>1811</v>
      </c>
      <c r="Y19" s="15">
        <v>1811</v>
      </c>
      <c r="Z19" s="15">
        <v>1811</v>
      </c>
      <c r="AA19" s="15">
        <v>1811</v>
      </c>
      <c r="AB19" s="15">
        <v>1811</v>
      </c>
      <c r="AC19" s="15"/>
      <c r="AD19" s="15">
        <v>196</v>
      </c>
      <c r="AE19" s="15">
        <v>195</v>
      </c>
      <c r="AF19" s="15">
        <v>175</v>
      </c>
      <c r="AG19" s="15">
        <v>175</v>
      </c>
      <c r="AH19" s="15">
        <v>175</v>
      </c>
      <c r="AI19" s="15"/>
      <c r="AJ19" s="15">
        <v>0</v>
      </c>
      <c r="AK19" s="15">
        <v>0</v>
      </c>
      <c r="AL19" s="15">
        <v>0</v>
      </c>
      <c r="AM19" s="15">
        <v>0</v>
      </c>
      <c r="AN19" s="15">
        <v>0</v>
      </c>
    </row>
    <row r="20" spans="1:40">
      <c r="A20" s="22">
        <v>11900</v>
      </c>
      <c r="B20" s="23" t="s">
        <v>13</v>
      </c>
      <c r="C20" s="14">
        <v>1.8780000000000001E-4</v>
      </c>
      <c r="E20" s="15">
        <v>4415</v>
      </c>
      <c r="F20" s="15">
        <v>4415</v>
      </c>
      <c r="G20" s="15">
        <v>2790</v>
      </c>
      <c r="H20" s="15">
        <v>2143</v>
      </c>
      <c r="I20" s="15">
        <v>1485</v>
      </c>
      <c r="J20" s="15">
        <v>1484</v>
      </c>
      <c r="K20" s="15"/>
      <c r="L20" s="15">
        <v>2429</v>
      </c>
      <c r="M20" s="15">
        <v>2428</v>
      </c>
      <c r="N20" s="15">
        <v>1348</v>
      </c>
      <c r="O20" s="15">
        <v>1348</v>
      </c>
      <c r="P20" s="15">
        <v>1348</v>
      </c>
      <c r="Q20" s="15"/>
      <c r="R20" s="15">
        <v>1306</v>
      </c>
      <c r="S20" s="15">
        <v>1306</v>
      </c>
      <c r="T20" s="15">
        <v>1305</v>
      </c>
      <c r="U20" s="15">
        <v>658</v>
      </c>
      <c r="V20" s="15">
        <v>0</v>
      </c>
      <c r="W20" s="15"/>
      <c r="X20" s="15">
        <v>185</v>
      </c>
      <c r="Y20" s="15">
        <v>185</v>
      </c>
      <c r="Z20" s="15">
        <v>185</v>
      </c>
      <c r="AA20" s="15">
        <v>185</v>
      </c>
      <c r="AB20" s="15">
        <v>185</v>
      </c>
      <c r="AC20" s="15"/>
      <c r="AD20" s="15">
        <v>543</v>
      </c>
      <c r="AE20" s="15">
        <v>544</v>
      </c>
      <c r="AF20" s="15">
        <v>0</v>
      </c>
      <c r="AG20" s="15">
        <v>0</v>
      </c>
      <c r="AH20" s="15">
        <v>0</v>
      </c>
      <c r="AI20" s="15"/>
      <c r="AJ20" s="15">
        <v>-48</v>
      </c>
      <c r="AK20" s="15">
        <v>-48</v>
      </c>
      <c r="AL20" s="15">
        <v>-48</v>
      </c>
      <c r="AM20" s="15">
        <v>-48</v>
      </c>
      <c r="AN20" s="15">
        <v>-48</v>
      </c>
    </row>
    <row r="21" spans="1:40">
      <c r="A21" s="22">
        <v>12100</v>
      </c>
      <c r="B21" s="23" t="s">
        <v>14</v>
      </c>
      <c r="C21" s="14">
        <v>2.3780000000000001E-4</v>
      </c>
      <c r="E21" s="15">
        <v>4927</v>
      </c>
      <c r="F21" s="15">
        <v>4926</v>
      </c>
      <c r="G21" s="15">
        <v>3513</v>
      </c>
      <c r="H21" s="15">
        <v>2783</v>
      </c>
      <c r="I21" s="15">
        <v>2041</v>
      </c>
      <c r="J21" s="15">
        <v>2041</v>
      </c>
      <c r="K21" s="15"/>
      <c r="L21" s="15">
        <v>2739</v>
      </c>
      <c r="M21" s="15">
        <v>2738</v>
      </c>
      <c r="N21" s="15">
        <v>1520</v>
      </c>
      <c r="O21" s="15">
        <v>1520</v>
      </c>
      <c r="P21" s="15">
        <v>1520</v>
      </c>
      <c r="Q21" s="15"/>
      <c r="R21" s="15">
        <v>1473</v>
      </c>
      <c r="S21" s="15">
        <v>1473</v>
      </c>
      <c r="T21" s="15">
        <v>1472</v>
      </c>
      <c r="U21" s="15">
        <v>742</v>
      </c>
      <c r="V21" s="15">
        <v>0</v>
      </c>
      <c r="W21" s="15"/>
      <c r="X21" s="15">
        <v>209</v>
      </c>
      <c r="Y21" s="15">
        <v>209</v>
      </c>
      <c r="Z21" s="15">
        <v>209</v>
      </c>
      <c r="AA21" s="15">
        <v>209</v>
      </c>
      <c r="AB21" s="15">
        <v>209</v>
      </c>
      <c r="AC21" s="15"/>
      <c r="AD21" s="15">
        <v>506</v>
      </c>
      <c r="AE21" s="15">
        <v>506</v>
      </c>
      <c r="AF21" s="15">
        <v>312</v>
      </c>
      <c r="AG21" s="15">
        <v>312</v>
      </c>
      <c r="AH21" s="15">
        <v>312</v>
      </c>
      <c r="AI21" s="15"/>
      <c r="AJ21" s="15">
        <v>0</v>
      </c>
      <c r="AK21" s="15">
        <v>0</v>
      </c>
      <c r="AL21" s="15">
        <v>0</v>
      </c>
      <c r="AM21" s="15">
        <v>0</v>
      </c>
      <c r="AN21" s="15">
        <v>0</v>
      </c>
    </row>
    <row r="22" spans="1:40">
      <c r="A22" s="22">
        <v>12150</v>
      </c>
      <c r="B22" s="23" t="s">
        <v>15</v>
      </c>
      <c r="C22" s="14">
        <v>3.6900000000000002E-5</v>
      </c>
      <c r="E22" s="15">
        <v>652</v>
      </c>
      <c r="F22" s="15">
        <v>653</v>
      </c>
      <c r="G22" s="15">
        <v>530</v>
      </c>
      <c r="H22" s="15">
        <v>394</v>
      </c>
      <c r="I22" s="15">
        <v>256</v>
      </c>
      <c r="J22" s="15">
        <v>256</v>
      </c>
      <c r="K22" s="15"/>
      <c r="L22" s="15">
        <v>510</v>
      </c>
      <c r="M22" s="15">
        <v>510</v>
      </c>
      <c r="N22" s="15">
        <v>283</v>
      </c>
      <c r="O22" s="15">
        <v>283</v>
      </c>
      <c r="P22" s="15">
        <v>283</v>
      </c>
      <c r="Q22" s="15"/>
      <c r="R22" s="15">
        <v>274</v>
      </c>
      <c r="S22" s="15">
        <v>274</v>
      </c>
      <c r="T22" s="15">
        <v>274</v>
      </c>
      <c r="U22" s="15">
        <v>138</v>
      </c>
      <c r="V22" s="15">
        <v>0</v>
      </c>
      <c r="W22" s="15"/>
      <c r="X22" s="15">
        <v>39</v>
      </c>
      <c r="Y22" s="15">
        <v>39</v>
      </c>
      <c r="Z22" s="15">
        <v>39</v>
      </c>
      <c r="AA22" s="15">
        <v>39</v>
      </c>
      <c r="AB22" s="15">
        <v>39</v>
      </c>
      <c r="AC22" s="15"/>
      <c r="AD22" s="15">
        <v>0</v>
      </c>
      <c r="AE22" s="15">
        <v>0</v>
      </c>
      <c r="AF22" s="15">
        <v>0</v>
      </c>
      <c r="AG22" s="15">
        <v>0</v>
      </c>
      <c r="AH22" s="15">
        <v>0</v>
      </c>
      <c r="AI22" s="15"/>
      <c r="AJ22" s="15">
        <v>-171</v>
      </c>
      <c r="AK22" s="15">
        <v>-170</v>
      </c>
      <c r="AL22" s="15">
        <v>-66</v>
      </c>
      <c r="AM22" s="15">
        <v>-66</v>
      </c>
      <c r="AN22" s="15">
        <v>-66</v>
      </c>
    </row>
    <row r="23" spans="1:40">
      <c r="A23" s="22">
        <v>12160</v>
      </c>
      <c r="B23" s="23" t="s">
        <v>16</v>
      </c>
      <c r="C23" s="14">
        <v>1.6502000000000001E-3</v>
      </c>
      <c r="E23" s="15">
        <v>38751</v>
      </c>
      <c r="F23" s="15">
        <v>38748</v>
      </c>
      <c r="G23" s="15">
        <v>25029</v>
      </c>
      <c r="H23" s="15">
        <v>19560</v>
      </c>
      <c r="I23" s="15">
        <v>13995</v>
      </c>
      <c r="J23" s="15">
        <v>13990</v>
      </c>
      <c r="K23" s="15"/>
      <c r="L23" s="15">
        <v>20529</v>
      </c>
      <c r="M23" s="15">
        <v>20525</v>
      </c>
      <c r="N23" s="15">
        <v>11395</v>
      </c>
      <c r="O23" s="15">
        <v>11395</v>
      </c>
      <c r="P23" s="15">
        <v>11395</v>
      </c>
      <c r="Q23" s="15"/>
      <c r="R23" s="15">
        <v>11039</v>
      </c>
      <c r="S23" s="15">
        <v>11039</v>
      </c>
      <c r="T23" s="15">
        <v>11034</v>
      </c>
      <c r="U23" s="15">
        <v>5565</v>
      </c>
      <c r="V23" s="15">
        <v>0</v>
      </c>
      <c r="W23" s="15"/>
      <c r="X23" s="15">
        <v>1563</v>
      </c>
      <c r="Y23" s="15">
        <v>1563</v>
      </c>
      <c r="Z23" s="15">
        <v>1563</v>
      </c>
      <c r="AA23" s="15">
        <v>1563</v>
      </c>
      <c r="AB23" s="15">
        <v>1563</v>
      </c>
      <c r="AC23" s="15"/>
      <c r="AD23" s="15">
        <v>5620</v>
      </c>
      <c r="AE23" s="15">
        <v>5621</v>
      </c>
      <c r="AF23" s="15">
        <v>1037</v>
      </c>
      <c r="AG23" s="15">
        <v>1037</v>
      </c>
      <c r="AH23" s="15">
        <v>1037</v>
      </c>
      <c r="AI23" s="15"/>
      <c r="AJ23" s="15">
        <v>0</v>
      </c>
      <c r="AK23" s="15">
        <v>0</v>
      </c>
      <c r="AL23" s="15">
        <v>0</v>
      </c>
      <c r="AM23" s="15">
        <v>0</v>
      </c>
      <c r="AN23" s="15">
        <v>0</v>
      </c>
    </row>
    <row r="24" spans="1:40">
      <c r="A24" s="22">
        <v>12200</v>
      </c>
      <c r="B24" s="23" t="s">
        <v>342</v>
      </c>
      <c r="C24" s="14">
        <v>3.0000000000000001E-6</v>
      </c>
      <c r="E24" s="15">
        <v>44</v>
      </c>
      <c r="F24" s="15">
        <v>44</v>
      </c>
      <c r="G24" s="15">
        <v>37</v>
      </c>
      <c r="H24" s="15">
        <v>32</v>
      </c>
      <c r="I24" s="15">
        <v>28</v>
      </c>
      <c r="J24" s="15">
        <v>28</v>
      </c>
      <c r="K24" s="15"/>
      <c r="L24" s="15">
        <v>16</v>
      </c>
      <c r="M24" s="15">
        <v>16</v>
      </c>
      <c r="N24" s="15">
        <v>9</v>
      </c>
      <c r="O24" s="15">
        <v>9</v>
      </c>
      <c r="P24" s="15">
        <v>9</v>
      </c>
      <c r="Q24" s="15"/>
      <c r="R24" s="15">
        <v>9</v>
      </c>
      <c r="S24" s="15">
        <v>9</v>
      </c>
      <c r="T24" s="15">
        <v>9</v>
      </c>
      <c r="U24" s="15">
        <v>4</v>
      </c>
      <c r="V24" s="15">
        <v>0</v>
      </c>
      <c r="W24" s="15"/>
      <c r="X24" s="15">
        <v>1</v>
      </c>
      <c r="Y24" s="15">
        <v>1</v>
      </c>
      <c r="Z24" s="15">
        <v>1</v>
      </c>
      <c r="AA24" s="15">
        <v>1</v>
      </c>
      <c r="AB24" s="15">
        <v>1</v>
      </c>
      <c r="AC24" s="15"/>
      <c r="AD24" s="15">
        <v>18</v>
      </c>
      <c r="AE24" s="15">
        <v>18</v>
      </c>
      <c r="AF24" s="15">
        <v>18</v>
      </c>
      <c r="AG24" s="15">
        <v>18</v>
      </c>
      <c r="AH24" s="15">
        <v>18</v>
      </c>
      <c r="AI24" s="15"/>
      <c r="AJ24" s="15">
        <v>0</v>
      </c>
      <c r="AK24" s="15">
        <v>0</v>
      </c>
      <c r="AL24" s="15">
        <v>0</v>
      </c>
      <c r="AM24" s="15">
        <v>0</v>
      </c>
      <c r="AN24" s="15">
        <v>0</v>
      </c>
    </row>
    <row r="25" spans="1:40">
      <c r="A25" s="22">
        <v>12220</v>
      </c>
      <c r="B25" s="23" t="s">
        <v>17</v>
      </c>
      <c r="C25" s="14">
        <v>4.1776199999999999E-2</v>
      </c>
      <c r="E25" s="15">
        <v>953299</v>
      </c>
      <c r="F25" s="15">
        <v>953173</v>
      </c>
      <c r="G25" s="15">
        <v>632483</v>
      </c>
      <c r="H25" s="15">
        <v>492305</v>
      </c>
      <c r="I25" s="15">
        <v>349654</v>
      </c>
      <c r="J25" s="15">
        <v>349529</v>
      </c>
      <c r="K25" s="15"/>
      <c r="L25" s="15">
        <v>526224</v>
      </c>
      <c r="M25" s="15">
        <v>526098</v>
      </c>
      <c r="N25" s="15">
        <v>292090</v>
      </c>
      <c r="O25" s="15">
        <v>292090</v>
      </c>
      <c r="P25" s="15">
        <v>292090</v>
      </c>
      <c r="Q25" s="15"/>
      <c r="R25" s="15">
        <v>282955</v>
      </c>
      <c r="S25" s="15">
        <v>282955</v>
      </c>
      <c r="T25" s="15">
        <v>282829</v>
      </c>
      <c r="U25" s="15">
        <v>142651</v>
      </c>
      <c r="V25" s="15">
        <v>0</v>
      </c>
      <c r="W25" s="15"/>
      <c r="X25" s="15">
        <v>40063</v>
      </c>
      <c r="Y25" s="15">
        <v>40063</v>
      </c>
      <c r="Z25" s="15">
        <v>40063</v>
      </c>
      <c r="AA25" s="15">
        <v>40063</v>
      </c>
      <c r="AB25" s="15">
        <v>40063</v>
      </c>
      <c r="AC25" s="15"/>
      <c r="AD25" s="15">
        <v>104057</v>
      </c>
      <c r="AE25" s="15">
        <v>104057</v>
      </c>
      <c r="AF25" s="15">
        <v>17501</v>
      </c>
      <c r="AG25" s="15">
        <v>17501</v>
      </c>
      <c r="AH25" s="15">
        <v>17501</v>
      </c>
      <c r="AI25" s="15"/>
      <c r="AJ25" s="15">
        <v>0</v>
      </c>
      <c r="AK25" s="15">
        <v>0</v>
      </c>
      <c r="AL25" s="15">
        <v>0</v>
      </c>
      <c r="AM25" s="15">
        <v>0</v>
      </c>
      <c r="AN25" s="15">
        <v>0</v>
      </c>
    </row>
    <row r="26" spans="1:40">
      <c r="A26" s="22">
        <v>12510</v>
      </c>
      <c r="B26" s="23" t="s">
        <v>18</v>
      </c>
      <c r="C26" s="14">
        <v>4.5719999999999997E-3</v>
      </c>
      <c r="E26" s="15">
        <v>111574</v>
      </c>
      <c r="F26" s="15">
        <v>111562</v>
      </c>
      <c r="G26" s="15">
        <v>70313</v>
      </c>
      <c r="H26" s="15">
        <v>57162</v>
      </c>
      <c r="I26" s="15">
        <v>43778</v>
      </c>
      <c r="J26" s="15">
        <v>43766</v>
      </c>
      <c r="K26" s="15"/>
      <c r="L26" s="15">
        <v>49370</v>
      </c>
      <c r="M26" s="15">
        <v>49359</v>
      </c>
      <c r="N26" s="15">
        <v>27404</v>
      </c>
      <c r="O26" s="15">
        <v>27404</v>
      </c>
      <c r="P26" s="15">
        <v>27404</v>
      </c>
      <c r="Q26" s="15"/>
      <c r="R26" s="15">
        <v>26547</v>
      </c>
      <c r="S26" s="15">
        <v>26547</v>
      </c>
      <c r="T26" s="15">
        <v>26535</v>
      </c>
      <c r="U26" s="15">
        <v>13384</v>
      </c>
      <c r="V26" s="15">
        <v>0</v>
      </c>
      <c r="W26" s="15"/>
      <c r="X26" s="15">
        <v>3759</v>
      </c>
      <c r="Y26" s="15">
        <v>3759</v>
      </c>
      <c r="Z26" s="15">
        <v>3759</v>
      </c>
      <c r="AA26" s="15">
        <v>3759</v>
      </c>
      <c r="AB26" s="15">
        <v>3759</v>
      </c>
      <c r="AC26" s="15"/>
      <c r="AD26" s="15">
        <v>31898</v>
      </c>
      <c r="AE26" s="15">
        <v>31897</v>
      </c>
      <c r="AF26" s="15">
        <v>12615</v>
      </c>
      <c r="AG26" s="15">
        <v>12615</v>
      </c>
      <c r="AH26" s="15">
        <v>12615</v>
      </c>
      <c r="AI26" s="15"/>
      <c r="AJ26" s="15">
        <v>0</v>
      </c>
      <c r="AK26" s="15">
        <v>0</v>
      </c>
      <c r="AL26" s="15">
        <v>0</v>
      </c>
      <c r="AM26" s="15">
        <v>0</v>
      </c>
      <c r="AN26" s="15">
        <v>0</v>
      </c>
    </row>
    <row r="27" spans="1:40">
      <c r="A27" s="22">
        <v>12600</v>
      </c>
      <c r="B27" s="23" t="s">
        <v>19</v>
      </c>
      <c r="C27" s="14">
        <v>1.2474999999999999E-3</v>
      </c>
      <c r="E27" s="15">
        <v>34812</v>
      </c>
      <c r="F27" s="15">
        <v>34807</v>
      </c>
      <c r="G27" s="15">
        <v>19715</v>
      </c>
      <c r="H27" s="15">
        <v>13919</v>
      </c>
      <c r="I27" s="15">
        <v>8021</v>
      </c>
      <c r="J27" s="15">
        <v>8016</v>
      </c>
      <c r="K27" s="15"/>
      <c r="L27" s="15">
        <v>21758</v>
      </c>
      <c r="M27" s="15">
        <v>21752</v>
      </c>
      <c r="N27" s="15">
        <v>12077</v>
      </c>
      <c r="O27" s="15">
        <v>12077</v>
      </c>
      <c r="P27" s="15">
        <v>12077</v>
      </c>
      <c r="Q27" s="15"/>
      <c r="R27" s="15">
        <v>11699</v>
      </c>
      <c r="S27" s="15">
        <v>11699</v>
      </c>
      <c r="T27" s="15">
        <v>11694</v>
      </c>
      <c r="U27" s="15">
        <v>5898</v>
      </c>
      <c r="V27" s="15">
        <v>0</v>
      </c>
      <c r="W27" s="15"/>
      <c r="X27" s="15">
        <v>1656</v>
      </c>
      <c r="Y27" s="15">
        <v>1656</v>
      </c>
      <c r="Z27" s="15">
        <v>1656</v>
      </c>
      <c r="AA27" s="15">
        <v>1656</v>
      </c>
      <c r="AB27" s="15">
        <v>1656</v>
      </c>
      <c r="AC27" s="15"/>
      <c r="AD27" s="15">
        <v>5411</v>
      </c>
      <c r="AE27" s="15">
        <v>5412</v>
      </c>
      <c r="AF27" s="15">
        <v>0</v>
      </c>
      <c r="AG27" s="15">
        <v>0</v>
      </c>
      <c r="AH27" s="15">
        <v>0</v>
      </c>
      <c r="AI27" s="15"/>
      <c r="AJ27" s="15">
        <v>-5712</v>
      </c>
      <c r="AK27" s="15">
        <v>-5712</v>
      </c>
      <c r="AL27" s="15">
        <v>-5712</v>
      </c>
      <c r="AM27" s="15">
        <v>-5712</v>
      </c>
      <c r="AN27" s="15">
        <v>-5712</v>
      </c>
    </row>
    <row r="28" spans="1:40">
      <c r="A28" s="22">
        <v>12700</v>
      </c>
      <c r="B28" s="23" t="s">
        <v>20</v>
      </c>
      <c r="C28" s="14">
        <v>9.745E-4</v>
      </c>
      <c r="E28" s="15">
        <v>24189</v>
      </c>
      <c r="F28" s="15">
        <v>24185</v>
      </c>
      <c r="G28" s="15">
        <v>15080</v>
      </c>
      <c r="H28" s="15">
        <v>11797</v>
      </c>
      <c r="I28" s="15">
        <v>8455</v>
      </c>
      <c r="J28" s="15">
        <v>8453</v>
      </c>
      <c r="K28" s="15"/>
      <c r="L28" s="15">
        <v>12327</v>
      </c>
      <c r="M28" s="15">
        <v>12324</v>
      </c>
      <c r="N28" s="15">
        <v>6842</v>
      </c>
      <c r="O28" s="15">
        <v>6842</v>
      </c>
      <c r="P28" s="15">
        <v>6842</v>
      </c>
      <c r="Q28" s="15"/>
      <c r="R28" s="15">
        <v>6628</v>
      </c>
      <c r="S28" s="15">
        <v>6628</v>
      </c>
      <c r="T28" s="15">
        <v>6625</v>
      </c>
      <c r="U28" s="15">
        <v>3342</v>
      </c>
      <c r="V28" s="15">
        <v>0</v>
      </c>
      <c r="W28" s="15"/>
      <c r="X28" s="15">
        <v>939</v>
      </c>
      <c r="Y28" s="15">
        <v>939</v>
      </c>
      <c r="Z28" s="15">
        <v>939</v>
      </c>
      <c r="AA28" s="15">
        <v>939</v>
      </c>
      <c r="AB28" s="15">
        <v>939</v>
      </c>
      <c r="AC28" s="15"/>
      <c r="AD28" s="15">
        <v>4295</v>
      </c>
      <c r="AE28" s="15">
        <v>4294</v>
      </c>
      <c r="AF28" s="15">
        <v>674</v>
      </c>
      <c r="AG28" s="15">
        <v>674</v>
      </c>
      <c r="AH28" s="15">
        <v>674</v>
      </c>
      <c r="AI28" s="15"/>
      <c r="AJ28" s="15">
        <v>0</v>
      </c>
      <c r="AK28" s="15">
        <v>0</v>
      </c>
      <c r="AL28" s="15">
        <v>0</v>
      </c>
      <c r="AM28" s="15">
        <v>0</v>
      </c>
      <c r="AN28" s="15">
        <v>0</v>
      </c>
    </row>
    <row r="29" spans="1:40">
      <c r="A29" s="22">
        <v>13500</v>
      </c>
      <c r="B29" s="23" t="s">
        <v>21</v>
      </c>
      <c r="C29" s="14">
        <v>3.8817999999999999E-3</v>
      </c>
      <c r="E29" s="15">
        <v>86175</v>
      </c>
      <c r="F29" s="15">
        <v>86163</v>
      </c>
      <c r="G29" s="15">
        <v>58368</v>
      </c>
      <c r="H29" s="15">
        <v>45255</v>
      </c>
      <c r="I29" s="15">
        <v>31911</v>
      </c>
      <c r="J29" s="15">
        <v>31899</v>
      </c>
      <c r="K29" s="15"/>
      <c r="L29" s="15">
        <v>49225</v>
      </c>
      <c r="M29" s="15">
        <v>49213</v>
      </c>
      <c r="N29" s="15">
        <v>27323</v>
      </c>
      <c r="O29" s="15">
        <v>27323</v>
      </c>
      <c r="P29" s="15">
        <v>27323</v>
      </c>
      <c r="Q29" s="15"/>
      <c r="R29" s="15">
        <v>26469</v>
      </c>
      <c r="S29" s="15">
        <v>26469</v>
      </c>
      <c r="T29" s="15">
        <v>26457</v>
      </c>
      <c r="U29" s="15">
        <v>13344</v>
      </c>
      <c r="V29" s="15">
        <v>0</v>
      </c>
      <c r="W29" s="15"/>
      <c r="X29" s="15">
        <v>3748</v>
      </c>
      <c r="Y29" s="15">
        <v>3748</v>
      </c>
      <c r="Z29" s="15">
        <v>3748</v>
      </c>
      <c r="AA29" s="15">
        <v>3748</v>
      </c>
      <c r="AB29" s="15">
        <v>3748</v>
      </c>
      <c r="AC29" s="15"/>
      <c r="AD29" s="15">
        <v>6733</v>
      </c>
      <c r="AE29" s="15">
        <v>6733</v>
      </c>
      <c r="AF29" s="15">
        <v>840</v>
      </c>
      <c r="AG29" s="15">
        <v>840</v>
      </c>
      <c r="AH29" s="15">
        <v>840</v>
      </c>
      <c r="AI29" s="15"/>
      <c r="AJ29" s="15">
        <v>0</v>
      </c>
      <c r="AK29" s="15">
        <v>0</v>
      </c>
      <c r="AL29" s="15">
        <v>0</v>
      </c>
      <c r="AM29" s="15">
        <v>0</v>
      </c>
      <c r="AN29" s="15">
        <v>0</v>
      </c>
    </row>
    <row r="30" spans="1:40">
      <c r="A30" s="22">
        <v>13700</v>
      </c>
      <c r="B30" s="23" t="s">
        <v>22</v>
      </c>
      <c r="C30" s="14">
        <v>4.0979999999999999E-4</v>
      </c>
      <c r="E30" s="15">
        <v>10779</v>
      </c>
      <c r="F30" s="15">
        <v>10778</v>
      </c>
      <c r="G30" s="15">
        <v>6349</v>
      </c>
      <c r="H30" s="15">
        <v>4967</v>
      </c>
      <c r="I30" s="15">
        <v>3560</v>
      </c>
      <c r="J30" s="15">
        <v>3559</v>
      </c>
      <c r="K30" s="15"/>
      <c r="L30" s="15">
        <v>5189</v>
      </c>
      <c r="M30" s="15">
        <v>5187</v>
      </c>
      <c r="N30" s="15">
        <v>2880</v>
      </c>
      <c r="O30" s="15">
        <v>2880</v>
      </c>
      <c r="P30" s="15">
        <v>2880</v>
      </c>
      <c r="Q30" s="15"/>
      <c r="R30" s="15">
        <v>2790</v>
      </c>
      <c r="S30" s="15">
        <v>2790</v>
      </c>
      <c r="T30" s="15">
        <v>2789</v>
      </c>
      <c r="U30" s="15">
        <v>1407</v>
      </c>
      <c r="V30" s="15">
        <v>0</v>
      </c>
      <c r="W30" s="15"/>
      <c r="X30" s="15">
        <v>395</v>
      </c>
      <c r="Y30" s="15">
        <v>395</v>
      </c>
      <c r="Z30" s="15">
        <v>395</v>
      </c>
      <c r="AA30" s="15">
        <v>395</v>
      </c>
      <c r="AB30" s="15">
        <v>395</v>
      </c>
      <c r="AC30" s="15"/>
      <c r="AD30" s="15">
        <v>2405</v>
      </c>
      <c r="AE30" s="15">
        <v>2406</v>
      </c>
      <c r="AF30" s="15">
        <v>285</v>
      </c>
      <c r="AG30" s="15">
        <v>285</v>
      </c>
      <c r="AH30" s="15">
        <v>285</v>
      </c>
      <c r="AI30" s="15"/>
      <c r="AJ30" s="15">
        <v>0</v>
      </c>
      <c r="AK30" s="15">
        <v>0</v>
      </c>
      <c r="AL30" s="15">
        <v>0</v>
      </c>
      <c r="AM30" s="15">
        <v>0</v>
      </c>
      <c r="AN30" s="15">
        <v>0</v>
      </c>
    </row>
    <row r="31" spans="1:40">
      <c r="A31" s="22">
        <v>14300</v>
      </c>
      <c r="B31" s="23" t="s">
        <v>330</v>
      </c>
      <c r="C31" s="14">
        <v>1.4723E-3</v>
      </c>
      <c r="E31" s="15">
        <v>27412</v>
      </c>
      <c r="F31" s="15">
        <v>27408</v>
      </c>
      <c r="G31" s="15">
        <v>21608</v>
      </c>
      <c r="H31" s="15">
        <v>17081</v>
      </c>
      <c r="I31" s="15">
        <v>12475</v>
      </c>
      <c r="J31" s="15">
        <v>12471</v>
      </c>
      <c r="K31" s="15"/>
      <c r="L31" s="15">
        <v>16992</v>
      </c>
      <c r="M31" s="15">
        <v>16988</v>
      </c>
      <c r="N31" s="15">
        <v>9432</v>
      </c>
      <c r="O31" s="15">
        <v>9432</v>
      </c>
      <c r="P31" s="15">
        <v>9432</v>
      </c>
      <c r="Q31" s="15"/>
      <c r="R31" s="15">
        <v>9137</v>
      </c>
      <c r="S31" s="15">
        <v>9137</v>
      </c>
      <c r="T31" s="15">
        <v>9133</v>
      </c>
      <c r="U31" s="15">
        <v>4606</v>
      </c>
      <c r="V31" s="15">
        <v>0</v>
      </c>
      <c r="W31" s="15"/>
      <c r="X31" s="15">
        <v>1294</v>
      </c>
      <c r="Y31" s="15">
        <v>1294</v>
      </c>
      <c r="Z31" s="15">
        <v>1294</v>
      </c>
      <c r="AA31" s="15">
        <v>1294</v>
      </c>
      <c r="AB31" s="15">
        <v>1294</v>
      </c>
      <c r="AC31" s="15"/>
      <c r="AD31" s="15">
        <v>1749</v>
      </c>
      <c r="AE31" s="15">
        <v>1749</v>
      </c>
      <c r="AF31" s="15">
        <v>1749</v>
      </c>
      <c r="AG31" s="15">
        <v>1749</v>
      </c>
      <c r="AH31" s="15">
        <v>1749</v>
      </c>
      <c r="AI31" s="15"/>
      <c r="AJ31" s="15">
        <v>-1760</v>
      </c>
      <c r="AK31" s="15">
        <v>-1760</v>
      </c>
      <c r="AL31" s="15">
        <v>0</v>
      </c>
      <c r="AM31" s="15">
        <v>0</v>
      </c>
      <c r="AN31" s="15">
        <v>0</v>
      </c>
    </row>
    <row r="32" spans="1:40">
      <c r="A32" s="22">
        <v>14300.2</v>
      </c>
      <c r="B32" s="23" t="s">
        <v>331</v>
      </c>
      <c r="C32" s="14">
        <v>1.706E-4</v>
      </c>
      <c r="E32" s="15">
        <v>3473</v>
      </c>
      <c r="F32" s="15">
        <v>3471</v>
      </c>
      <c r="G32" s="15">
        <v>2548</v>
      </c>
      <c r="H32" s="15">
        <v>2072</v>
      </c>
      <c r="I32" s="15">
        <v>1588</v>
      </c>
      <c r="J32" s="15">
        <v>1588</v>
      </c>
      <c r="K32" s="15"/>
      <c r="L32" s="15">
        <v>1786</v>
      </c>
      <c r="M32" s="15">
        <v>1785</v>
      </c>
      <c r="N32" s="15">
        <v>991</v>
      </c>
      <c r="O32" s="15">
        <v>991</v>
      </c>
      <c r="P32" s="15">
        <v>991</v>
      </c>
      <c r="Q32" s="15"/>
      <c r="R32" s="15">
        <v>960</v>
      </c>
      <c r="S32" s="15">
        <v>960</v>
      </c>
      <c r="T32" s="15">
        <v>960</v>
      </c>
      <c r="U32" s="15">
        <v>484</v>
      </c>
      <c r="V32" s="15">
        <v>0</v>
      </c>
      <c r="W32" s="15"/>
      <c r="X32" s="15">
        <v>136</v>
      </c>
      <c r="Y32" s="15">
        <v>136</v>
      </c>
      <c r="Z32" s="15">
        <v>136</v>
      </c>
      <c r="AA32" s="15">
        <v>136</v>
      </c>
      <c r="AB32" s="15">
        <v>136</v>
      </c>
      <c r="AC32" s="15"/>
      <c r="AD32" s="15">
        <v>591</v>
      </c>
      <c r="AE32" s="15">
        <v>590</v>
      </c>
      <c r="AF32" s="15">
        <v>461</v>
      </c>
      <c r="AG32" s="15">
        <v>461</v>
      </c>
      <c r="AH32" s="15">
        <v>461</v>
      </c>
      <c r="AI32" s="15"/>
      <c r="AJ32" s="15">
        <v>0</v>
      </c>
      <c r="AK32" s="15">
        <v>0</v>
      </c>
      <c r="AL32" s="15">
        <v>0</v>
      </c>
      <c r="AM32" s="15">
        <v>0</v>
      </c>
      <c r="AN32" s="15">
        <v>0</v>
      </c>
    </row>
    <row r="33" spans="1:40">
      <c r="A33" s="22">
        <v>18400</v>
      </c>
      <c r="B33" s="23" t="s">
        <v>351</v>
      </c>
      <c r="C33" s="14">
        <v>4.8634000000000004E-3</v>
      </c>
      <c r="E33" s="15">
        <v>112294</v>
      </c>
      <c r="F33" s="15">
        <v>112280</v>
      </c>
      <c r="G33" s="15">
        <v>73214</v>
      </c>
      <c r="H33" s="15">
        <v>57013</v>
      </c>
      <c r="I33" s="15">
        <v>40526</v>
      </c>
      <c r="J33" s="15">
        <v>40512</v>
      </c>
      <c r="K33" s="15"/>
      <c r="L33" s="15">
        <v>60819</v>
      </c>
      <c r="M33" s="15">
        <v>60804</v>
      </c>
      <c r="N33" s="15">
        <v>33758</v>
      </c>
      <c r="O33" s="15">
        <v>33758</v>
      </c>
      <c r="P33" s="15">
        <v>33758</v>
      </c>
      <c r="Q33" s="15"/>
      <c r="R33" s="15">
        <v>32703</v>
      </c>
      <c r="S33" s="15">
        <v>32703</v>
      </c>
      <c r="T33" s="15">
        <v>32688</v>
      </c>
      <c r="U33" s="15">
        <v>16487</v>
      </c>
      <c r="V33" s="15">
        <v>0</v>
      </c>
      <c r="W33" s="15"/>
      <c r="X33" s="15">
        <v>4630</v>
      </c>
      <c r="Y33" s="15">
        <v>4630</v>
      </c>
      <c r="Z33" s="15">
        <v>4630</v>
      </c>
      <c r="AA33" s="15">
        <v>4630</v>
      </c>
      <c r="AB33" s="15">
        <v>4630</v>
      </c>
      <c r="AC33" s="15"/>
      <c r="AD33" s="15">
        <v>14142</v>
      </c>
      <c r="AE33" s="15">
        <v>14143</v>
      </c>
      <c r="AF33" s="15">
        <v>2138</v>
      </c>
      <c r="AG33" s="15">
        <v>2138</v>
      </c>
      <c r="AH33" s="15">
        <v>2138</v>
      </c>
      <c r="AI33" s="15"/>
      <c r="AJ33" s="15">
        <v>0</v>
      </c>
      <c r="AK33" s="15">
        <v>0</v>
      </c>
      <c r="AL33" s="15">
        <v>0</v>
      </c>
      <c r="AM33" s="15">
        <v>0</v>
      </c>
      <c r="AN33" s="15">
        <v>0</v>
      </c>
    </row>
    <row r="34" spans="1:40">
      <c r="A34" s="22">
        <v>18600</v>
      </c>
      <c r="B34" s="23" t="s">
        <v>24</v>
      </c>
      <c r="C34" s="14">
        <v>1.36E-5</v>
      </c>
      <c r="E34" s="15">
        <v>397</v>
      </c>
      <c r="F34" s="15">
        <v>396</v>
      </c>
      <c r="G34" s="15">
        <v>205</v>
      </c>
      <c r="H34" s="15">
        <v>159</v>
      </c>
      <c r="I34" s="15">
        <v>112</v>
      </c>
      <c r="J34" s="15">
        <v>112</v>
      </c>
      <c r="K34" s="15"/>
      <c r="L34" s="15">
        <v>173</v>
      </c>
      <c r="M34" s="15">
        <v>173</v>
      </c>
      <c r="N34" s="15">
        <v>96</v>
      </c>
      <c r="O34" s="15">
        <v>96</v>
      </c>
      <c r="P34" s="15">
        <v>96</v>
      </c>
      <c r="Q34" s="15"/>
      <c r="R34" s="15">
        <v>93</v>
      </c>
      <c r="S34" s="15">
        <v>93</v>
      </c>
      <c r="T34" s="15">
        <v>93</v>
      </c>
      <c r="U34" s="15">
        <v>47</v>
      </c>
      <c r="V34" s="15">
        <v>0</v>
      </c>
      <c r="W34" s="15"/>
      <c r="X34" s="15">
        <v>13</v>
      </c>
      <c r="Y34" s="15">
        <v>13</v>
      </c>
      <c r="Z34" s="15">
        <v>13</v>
      </c>
      <c r="AA34" s="15">
        <v>13</v>
      </c>
      <c r="AB34" s="15">
        <v>13</v>
      </c>
      <c r="AC34" s="15"/>
      <c r="AD34" s="15">
        <v>118</v>
      </c>
      <c r="AE34" s="15">
        <v>117</v>
      </c>
      <c r="AF34" s="15">
        <v>3</v>
      </c>
      <c r="AG34" s="15">
        <v>3</v>
      </c>
      <c r="AH34" s="15">
        <v>3</v>
      </c>
      <c r="AI34" s="15"/>
      <c r="AJ34" s="15">
        <v>0</v>
      </c>
      <c r="AK34" s="15">
        <v>0</v>
      </c>
      <c r="AL34" s="15">
        <v>0</v>
      </c>
      <c r="AM34" s="15">
        <v>0</v>
      </c>
      <c r="AN34" s="15">
        <v>0</v>
      </c>
    </row>
    <row r="35" spans="1:40">
      <c r="A35" s="22">
        <v>18690</v>
      </c>
      <c r="B35" s="23" t="s">
        <v>26</v>
      </c>
      <c r="C35" s="14">
        <v>0</v>
      </c>
      <c r="E35" s="15">
        <v>123</v>
      </c>
      <c r="F35" s="15">
        <v>124</v>
      </c>
      <c r="G35" s="15">
        <v>0</v>
      </c>
      <c r="H35" s="15">
        <v>0</v>
      </c>
      <c r="I35" s="15">
        <v>0</v>
      </c>
      <c r="J35" s="15">
        <v>0</v>
      </c>
      <c r="K35" s="15"/>
      <c r="L35" s="15">
        <v>0</v>
      </c>
      <c r="M35" s="15">
        <v>0</v>
      </c>
      <c r="N35" s="15">
        <v>0</v>
      </c>
      <c r="O35" s="15">
        <v>0</v>
      </c>
      <c r="P35" s="15">
        <v>0</v>
      </c>
      <c r="Q35" s="15"/>
      <c r="R35" s="15">
        <v>0</v>
      </c>
      <c r="S35" s="15">
        <v>0</v>
      </c>
      <c r="T35" s="15">
        <v>0</v>
      </c>
      <c r="U35" s="15">
        <v>0</v>
      </c>
      <c r="V35" s="15">
        <v>0</v>
      </c>
      <c r="W35" s="15"/>
      <c r="X35" s="15">
        <v>0</v>
      </c>
      <c r="Y35" s="15">
        <v>0</v>
      </c>
      <c r="Z35" s="15">
        <v>0</v>
      </c>
      <c r="AA35" s="15">
        <v>0</v>
      </c>
      <c r="AB35" s="15">
        <v>0</v>
      </c>
      <c r="AC35" s="15"/>
      <c r="AD35" s="15">
        <v>123</v>
      </c>
      <c r="AE35" s="15">
        <v>124</v>
      </c>
      <c r="AF35" s="15">
        <v>0</v>
      </c>
      <c r="AG35" s="15">
        <v>0</v>
      </c>
      <c r="AH35" s="15">
        <v>0</v>
      </c>
      <c r="AI35" s="15"/>
      <c r="AJ35" s="15">
        <v>0</v>
      </c>
      <c r="AK35" s="15">
        <v>0</v>
      </c>
      <c r="AL35" s="15">
        <v>0</v>
      </c>
      <c r="AM35" s="15">
        <v>0</v>
      </c>
      <c r="AN35" s="15">
        <v>0</v>
      </c>
    </row>
    <row r="36" spans="1:40">
      <c r="A36" s="22">
        <v>18740</v>
      </c>
      <c r="B36" s="23" t="s">
        <v>27</v>
      </c>
      <c r="C36" s="14">
        <v>6.8000000000000001E-6</v>
      </c>
      <c r="E36" s="15">
        <v>156</v>
      </c>
      <c r="F36" s="15">
        <v>156</v>
      </c>
      <c r="G36" s="15">
        <v>104</v>
      </c>
      <c r="H36" s="15">
        <v>81</v>
      </c>
      <c r="I36" s="15">
        <v>58</v>
      </c>
      <c r="J36" s="15">
        <v>58</v>
      </c>
      <c r="K36" s="15"/>
      <c r="L36" s="15">
        <v>85</v>
      </c>
      <c r="M36" s="15">
        <v>85</v>
      </c>
      <c r="N36" s="15">
        <v>47</v>
      </c>
      <c r="O36" s="15">
        <v>47</v>
      </c>
      <c r="P36" s="15">
        <v>47</v>
      </c>
      <c r="Q36" s="15"/>
      <c r="R36" s="15">
        <v>46</v>
      </c>
      <c r="S36" s="15">
        <v>46</v>
      </c>
      <c r="T36" s="15">
        <v>46</v>
      </c>
      <c r="U36" s="15">
        <v>23</v>
      </c>
      <c r="V36" s="15">
        <v>0</v>
      </c>
      <c r="W36" s="15"/>
      <c r="X36" s="15">
        <v>7</v>
      </c>
      <c r="Y36" s="15">
        <v>7</v>
      </c>
      <c r="Z36" s="15">
        <v>7</v>
      </c>
      <c r="AA36" s="15">
        <v>7</v>
      </c>
      <c r="AB36" s="15">
        <v>7</v>
      </c>
      <c r="AC36" s="15"/>
      <c r="AD36" s="15">
        <v>18</v>
      </c>
      <c r="AE36" s="15">
        <v>18</v>
      </c>
      <c r="AF36" s="15">
        <v>4</v>
      </c>
      <c r="AG36" s="15">
        <v>4</v>
      </c>
      <c r="AH36" s="15">
        <v>4</v>
      </c>
      <c r="AI36" s="15"/>
      <c r="AJ36" s="15">
        <v>0</v>
      </c>
      <c r="AK36" s="15">
        <v>0</v>
      </c>
      <c r="AL36" s="15">
        <v>0</v>
      </c>
      <c r="AM36" s="15">
        <v>0</v>
      </c>
      <c r="AN36" s="15">
        <v>0</v>
      </c>
    </row>
    <row r="37" spans="1:40">
      <c r="A37" s="22">
        <v>18780</v>
      </c>
      <c r="B37" s="23" t="s">
        <v>28</v>
      </c>
      <c r="C37" s="14">
        <v>1.17E-5</v>
      </c>
      <c r="E37" s="15">
        <v>364</v>
      </c>
      <c r="F37" s="15">
        <v>364</v>
      </c>
      <c r="G37" s="15">
        <v>179</v>
      </c>
      <c r="H37" s="15">
        <v>119</v>
      </c>
      <c r="I37" s="15">
        <v>58</v>
      </c>
      <c r="J37" s="15">
        <v>58</v>
      </c>
      <c r="K37" s="15"/>
      <c r="L37" s="15">
        <v>225</v>
      </c>
      <c r="M37" s="15">
        <v>225</v>
      </c>
      <c r="N37" s="15">
        <v>125</v>
      </c>
      <c r="O37" s="15">
        <v>125</v>
      </c>
      <c r="P37" s="15">
        <v>125</v>
      </c>
      <c r="Q37" s="15"/>
      <c r="R37" s="15">
        <v>121</v>
      </c>
      <c r="S37" s="15">
        <v>121</v>
      </c>
      <c r="T37" s="15">
        <v>121</v>
      </c>
      <c r="U37" s="15">
        <v>61</v>
      </c>
      <c r="V37" s="15">
        <v>0</v>
      </c>
      <c r="W37" s="15"/>
      <c r="X37" s="15">
        <v>17</v>
      </c>
      <c r="Y37" s="15">
        <v>17</v>
      </c>
      <c r="Z37" s="15">
        <v>17</v>
      </c>
      <c r="AA37" s="15">
        <v>17</v>
      </c>
      <c r="AB37" s="15">
        <v>17</v>
      </c>
      <c r="AC37" s="15"/>
      <c r="AD37" s="15">
        <v>85</v>
      </c>
      <c r="AE37" s="15">
        <v>85</v>
      </c>
      <c r="AF37" s="15">
        <v>0</v>
      </c>
      <c r="AG37" s="15">
        <v>0</v>
      </c>
      <c r="AH37" s="15">
        <v>0</v>
      </c>
      <c r="AI37" s="15"/>
      <c r="AJ37" s="15">
        <v>-84</v>
      </c>
      <c r="AK37" s="15">
        <v>-84</v>
      </c>
      <c r="AL37" s="15">
        <v>-84</v>
      </c>
      <c r="AM37" s="15">
        <v>-84</v>
      </c>
      <c r="AN37" s="15">
        <v>-84</v>
      </c>
    </row>
    <row r="38" spans="1:40">
      <c r="A38" s="22">
        <v>19005</v>
      </c>
      <c r="B38" s="23" t="s">
        <v>29</v>
      </c>
      <c r="C38" s="14">
        <v>6.5430000000000002E-4</v>
      </c>
      <c r="E38" s="15">
        <v>16965</v>
      </c>
      <c r="F38" s="15">
        <v>16963</v>
      </c>
      <c r="G38" s="15">
        <v>10289</v>
      </c>
      <c r="H38" s="15">
        <v>8052</v>
      </c>
      <c r="I38" s="15">
        <v>5775</v>
      </c>
      <c r="J38" s="15">
        <v>5773</v>
      </c>
      <c r="K38" s="15"/>
      <c r="L38" s="15">
        <v>8398</v>
      </c>
      <c r="M38" s="15">
        <v>8396</v>
      </c>
      <c r="N38" s="15">
        <v>4662</v>
      </c>
      <c r="O38" s="15">
        <v>4662</v>
      </c>
      <c r="P38" s="15">
        <v>4662</v>
      </c>
      <c r="Q38" s="15"/>
      <c r="R38" s="15">
        <v>4516</v>
      </c>
      <c r="S38" s="15">
        <v>4516</v>
      </c>
      <c r="T38" s="15">
        <v>4514</v>
      </c>
      <c r="U38" s="15">
        <v>2277</v>
      </c>
      <c r="V38" s="15">
        <v>0</v>
      </c>
      <c r="W38" s="15"/>
      <c r="X38" s="15">
        <v>639</v>
      </c>
      <c r="Y38" s="15">
        <v>639</v>
      </c>
      <c r="Z38" s="15">
        <v>639</v>
      </c>
      <c r="AA38" s="15">
        <v>639</v>
      </c>
      <c r="AB38" s="15">
        <v>639</v>
      </c>
      <c r="AC38" s="15"/>
      <c r="AD38" s="15">
        <v>3412</v>
      </c>
      <c r="AE38" s="15">
        <v>3412</v>
      </c>
      <c r="AF38" s="15">
        <v>474</v>
      </c>
      <c r="AG38" s="15">
        <v>474</v>
      </c>
      <c r="AH38" s="15">
        <v>474</v>
      </c>
      <c r="AI38" s="15"/>
      <c r="AJ38" s="15">
        <v>0</v>
      </c>
      <c r="AK38" s="15">
        <v>0</v>
      </c>
      <c r="AL38" s="15">
        <v>0</v>
      </c>
      <c r="AM38" s="15">
        <v>0</v>
      </c>
      <c r="AN38" s="15">
        <v>0</v>
      </c>
    </row>
    <row r="39" spans="1:40">
      <c r="A39" s="22">
        <v>19100</v>
      </c>
      <c r="B39" s="23" t="s">
        <v>30</v>
      </c>
      <c r="C39" s="14">
        <v>6.1802999999999997E-2</v>
      </c>
      <c r="E39" s="15">
        <v>1295072</v>
      </c>
      <c r="F39" s="15">
        <v>1294888</v>
      </c>
      <c r="G39" s="15">
        <v>917622</v>
      </c>
      <c r="H39" s="15">
        <v>713704</v>
      </c>
      <c r="I39" s="15">
        <v>506190</v>
      </c>
      <c r="J39" s="15">
        <v>506008</v>
      </c>
      <c r="K39" s="15"/>
      <c r="L39" s="15">
        <v>765499</v>
      </c>
      <c r="M39" s="15">
        <v>765316</v>
      </c>
      <c r="N39" s="15">
        <v>424904</v>
      </c>
      <c r="O39" s="15">
        <v>424904</v>
      </c>
      <c r="P39" s="15">
        <v>424904</v>
      </c>
      <c r="Q39" s="15"/>
      <c r="R39" s="15">
        <v>411615</v>
      </c>
      <c r="S39" s="15">
        <v>411615</v>
      </c>
      <c r="T39" s="15">
        <v>411432</v>
      </c>
      <c r="U39" s="15">
        <v>207514</v>
      </c>
      <c r="V39" s="15">
        <v>0</v>
      </c>
      <c r="W39" s="15"/>
      <c r="X39" s="15">
        <v>58280</v>
      </c>
      <c r="Y39" s="15">
        <v>58280</v>
      </c>
      <c r="Z39" s="15">
        <v>58280</v>
      </c>
      <c r="AA39" s="15">
        <v>58280</v>
      </c>
      <c r="AB39" s="15">
        <v>58280</v>
      </c>
      <c r="AC39" s="15"/>
      <c r="AD39" s="15">
        <v>59678</v>
      </c>
      <c r="AE39" s="15">
        <v>59677</v>
      </c>
      <c r="AF39" s="15">
        <v>23006</v>
      </c>
      <c r="AG39" s="15">
        <v>23006</v>
      </c>
      <c r="AH39" s="15">
        <v>23006</v>
      </c>
      <c r="AI39" s="15"/>
      <c r="AJ39" s="15">
        <v>0</v>
      </c>
      <c r="AK39" s="15">
        <v>0</v>
      </c>
      <c r="AL39" s="15">
        <v>0</v>
      </c>
      <c r="AM39" s="15">
        <v>0</v>
      </c>
      <c r="AN39" s="15">
        <v>0</v>
      </c>
    </row>
    <row r="40" spans="1:40">
      <c r="A40" s="40">
        <v>20100</v>
      </c>
      <c r="B40" s="41" t="s">
        <v>31</v>
      </c>
      <c r="C40" s="42">
        <v>1.0502900000000001E-2</v>
      </c>
      <c r="D40" s="44"/>
      <c r="E40" s="45">
        <v>210283</v>
      </c>
      <c r="F40" s="45">
        <v>210251</v>
      </c>
      <c r="G40" s="45">
        <v>154919</v>
      </c>
      <c r="H40" s="45">
        <v>119949</v>
      </c>
      <c r="I40" s="45">
        <v>84362</v>
      </c>
      <c r="J40" s="15">
        <v>84331</v>
      </c>
      <c r="K40" s="45"/>
      <c r="L40" s="45">
        <v>131277</v>
      </c>
      <c r="M40" s="45">
        <v>131246</v>
      </c>
      <c r="N40" s="45">
        <v>72868</v>
      </c>
      <c r="O40" s="45">
        <v>72868</v>
      </c>
      <c r="P40" s="45">
        <v>72868</v>
      </c>
      <c r="Q40" s="45"/>
      <c r="R40" s="45">
        <v>70589</v>
      </c>
      <c r="S40" s="45">
        <v>70589</v>
      </c>
      <c r="T40" s="45">
        <v>70557</v>
      </c>
      <c r="U40" s="45">
        <v>35587</v>
      </c>
      <c r="V40" s="45">
        <v>0</v>
      </c>
      <c r="W40" s="45"/>
      <c r="X40" s="45">
        <v>9995</v>
      </c>
      <c r="Y40" s="45">
        <v>9995</v>
      </c>
      <c r="Z40" s="45">
        <v>9995</v>
      </c>
      <c r="AA40" s="45">
        <v>9995</v>
      </c>
      <c r="AB40" s="45">
        <v>9995</v>
      </c>
      <c r="AC40" s="45"/>
      <c r="AD40" s="45">
        <v>1499</v>
      </c>
      <c r="AE40" s="45">
        <v>1499</v>
      </c>
      <c r="AF40" s="45">
        <v>1499</v>
      </c>
      <c r="AG40" s="45">
        <v>1499</v>
      </c>
      <c r="AH40" s="45">
        <v>1499</v>
      </c>
      <c r="AI40" s="45"/>
      <c r="AJ40" s="45">
        <v>-3077</v>
      </c>
      <c r="AK40" s="45">
        <v>-3078</v>
      </c>
      <c r="AL40" s="45">
        <v>0</v>
      </c>
      <c r="AM40" s="45">
        <v>0</v>
      </c>
      <c r="AN40" s="45">
        <v>0</v>
      </c>
    </row>
    <row r="41" spans="1:40">
      <c r="A41" s="22">
        <v>20200</v>
      </c>
      <c r="B41" s="23" t="s">
        <v>32</v>
      </c>
      <c r="C41" s="14">
        <v>1.4901000000000001E-3</v>
      </c>
      <c r="E41" s="15">
        <v>30964</v>
      </c>
      <c r="F41" s="15">
        <v>30961</v>
      </c>
      <c r="G41" s="15">
        <v>22470</v>
      </c>
      <c r="H41" s="15">
        <v>17419</v>
      </c>
      <c r="I41" s="15">
        <v>12279</v>
      </c>
      <c r="J41" s="15">
        <v>12274</v>
      </c>
      <c r="K41" s="15"/>
      <c r="L41" s="15">
        <v>18961</v>
      </c>
      <c r="M41" s="15">
        <v>18957</v>
      </c>
      <c r="N41" s="15">
        <v>10525</v>
      </c>
      <c r="O41" s="15">
        <v>10525</v>
      </c>
      <c r="P41" s="15">
        <v>10525</v>
      </c>
      <c r="Q41" s="15"/>
      <c r="R41" s="15">
        <v>10196</v>
      </c>
      <c r="S41" s="15">
        <v>10196</v>
      </c>
      <c r="T41" s="15">
        <v>10191</v>
      </c>
      <c r="U41" s="15">
        <v>5140</v>
      </c>
      <c r="V41" s="15">
        <v>0</v>
      </c>
      <c r="W41" s="15"/>
      <c r="X41" s="15">
        <v>1444</v>
      </c>
      <c r="Y41" s="15">
        <v>1444</v>
      </c>
      <c r="Z41" s="15">
        <v>1444</v>
      </c>
      <c r="AA41" s="15">
        <v>1444</v>
      </c>
      <c r="AB41" s="15">
        <v>1444</v>
      </c>
      <c r="AC41" s="15"/>
      <c r="AD41" s="15">
        <v>363</v>
      </c>
      <c r="AE41" s="15">
        <v>364</v>
      </c>
      <c r="AF41" s="15">
        <v>310</v>
      </c>
      <c r="AG41" s="15">
        <v>310</v>
      </c>
      <c r="AH41" s="15">
        <v>310</v>
      </c>
      <c r="AI41" s="15"/>
      <c r="AJ41" s="15">
        <v>0</v>
      </c>
      <c r="AK41" s="15">
        <v>0</v>
      </c>
      <c r="AL41" s="15">
        <v>0</v>
      </c>
      <c r="AM41" s="15">
        <v>0</v>
      </c>
      <c r="AN41" s="15">
        <v>0</v>
      </c>
    </row>
    <row r="42" spans="1:40">
      <c r="A42" s="22">
        <v>20300</v>
      </c>
      <c r="B42" s="23" t="s">
        <v>33</v>
      </c>
      <c r="C42" s="14">
        <v>2.4591399999999999E-2</v>
      </c>
      <c r="E42" s="15">
        <v>496261</v>
      </c>
      <c r="F42" s="15">
        <v>496185</v>
      </c>
      <c r="G42" s="15">
        <v>360574</v>
      </c>
      <c r="H42" s="15">
        <v>276028</v>
      </c>
      <c r="I42" s="15">
        <v>189991</v>
      </c>
      <c r="J42" s="15">
        <v>189915</v>
      </c>
      <c r="K42" s="15"/>
      <c r="L42" s="15">
        <v>317382</v>
      </c>
      <c r="M42" s="15">
        <v>317306</v>
      </c>
      <c r="N42" s="15">
        <v>176169</v>
      </c>
      <c r="O42" s="15">
        <v>176169</v>
      </c>
      <c r="P42" s="15">
        <v>176169</v>
      </c>
      <c r="Q42" s="15"/>
      <c r="R42" s="15">
        <v>170659</v>
      </c>
      <c r="S42" s="15">
        <v>170659</v>
      </c>
      <c r="T42" s="15">
        <v>170583</v>
      </c>
      <c r="U42" s="15">
        <v>86037</v>
      </c>
      <c r="V42" s="15">
        <v>0</v>
      </c>
      <c r="W42" s="15"/>
      <c r="X42" s="15">
        <v>24163</v>
      </c>
      <c r="Y42" s="15">
        <v>24163</v>
      </c>
      <c r="Z42" s="15">
        <v>24163</v>
      </c>
      <c r="AA42" s="15">
        <v>24163</v>
      </c>
      <c r="AB42" s="15">
        <v>24163</v>
      </c>
      <c r="AC42" s="15"/>
      <c r="AD42" s="15">
        <v>0</v>
      </c>
      <c r="AE42" s="15">
        <v>0</v>
      </c>
      <c r="AF42" s="15">
        <v>0</v>
      </c>
      <c r="AG42" s="15">
        <v>0</v>
      </c>
      <c r="AH42" s="15">
        <v>0</v>
      </c>
      <c r="AI42" s="15"/>
      <c r="AJ42" s="15">
        <v>-15943</v>
      </c>
      <c r="AK42" s="15">
        <v>-15943</v>
      </c>
      <c r="AL42" s="15">
        <v>-10341</v>
      </c>
      <c r="AM42" s="15">
        <v>-10341</v>
      </c>
      <c r="AN42" s="15">
        <v>-10341</v>
      </c>
    </row>
    <row r="43" spans="1:40">
      <c r="A43" s="22">
        <v>20400</v>
      </c>
      <c r="B43" s="23" t="s">
        <v>34</v>
      </c>
      <c r="C43" s="14">
        <v>1.1670000000000001E-3</v>
      </c>
      <c r="E43" s="15">
        <v>26273</v>
      </c>
      <c r="F43" s="15">
        <v>26271</v>
      </c>
      <c r="G43" s="15">
        <v>17438</v>
      </c>
      <c r="H43" s="15">
        <v>13543</v>
      </c>
      <c r="I43" s="15">
        <v>9579</v>
      </c>
      <c r="J43" s="15">
        <v>9575</v>
      </c>
      <c r="K43" s="15"/>
      <c r="L43" s="15">
        <v>14621</v>
      </c>
      <c r="M43" s="15">
        <v>14618</v>
      </c>
      <c r="N43" s="15">
        <v>8116</v>
      </c>
      <c r="O43" s="15">
        <v>8116</v>
      </c>
      <c r="P43" s="15">
        <v>8116</v>
      </c>
      <c r="Q43" s="15"/>
      <c r="R43" s="15">
        <v>7862</v>
      </c>
      <c r="S43" s="15">
        <v>7862</v>
      </c>
      <c r="T43" s="15">
        <v>7859</v>
      </c>
      <c r="U43" s="15">
        <v>3964</v>
      </c>
      <c r="V43" s="15">
        <v>0</v>
      </c>
      <c r="W43" s="15"/>
      <c r="X43" s="15">
        <v>1113</v>
      </c>
      <c r="Y43" s="15">
        <v>1113</v>
      </c>
      <c r="Z43" s="15">
        <v>1113</v>
      </c>
      <c r="AA43" s="15">
        <v>1113</v>
      </c>
      <c r="AB43" s="15">
        <v>1113</v>
      </c>
      <c r="AC43" s="15"/>
      <c r="AD43" s="15">
        <v>2677</v>
      </c>
      <c r="AE43" s="15">
        <v>2678</v>
      </c>
      <c r="AF43" s="15">
        <v>350</v>
      </c>
      <c r="AG43" s="15">
        <v>350</v>
      </c>
      <c r="AH43" s="15">
        <v>350</v>
      </c>
      <c r="AI43" s="15"/>
      <c r="AJ43" s="15">
        <v>0</v>
      </c>
      <c r="AK43" s="15">
        <v>0</v>
      </c>
      <c r="AL43" s="15">
        <v>0</v>
      </c>
      <c r="AM43" s="15">
        <v>0</v>
      </c>
      <c r="AN43" s="15">
        <v>0</v>
      </c>
    </row>
    <row r="44" spans="1:40">
      <c r="A44" s="22">
        <v>20600</v>
      </c>
      <c r="B44" s="23" t="s">
        <v>35</v>
      </c>
      <c r="C44" s="14">
        <v>2.8403E-3</v>
      </c>
      <c r="E44" s="15">
        <v>59106</v>
      </c>
      <c r="F44" s="15">
        <v>59096</v>
      </c>
      <c r="G44" s="15">
        <v>42525</v>
      </c>
      <c r="H44" s="15">
        <v>32520</v>
      </c>
      <c r="I44" s="15">
        <v>22338</v>
      </c>
      <c r="J44" s="15">
        <v>22329</v>
      </c>
      <c r="K44" s="15"/>
      <c r="L44" s="15">
        <v>37559</v>
      </c>
      <c r="M44" s="15">
        <v>37550</v>
      </c>
      <c r="N44" s="15">
        <v>20848</v>
      </c>
      <c r="O44" s="15">
        <v>20848</v>
      </c>
      <c r="P44" s="15">
        <v>20848</v>
      </c>
      <c r="Q44" s="15"/>
      <c r="R44" s="15">
        <v>20196</v>
      </c>
      <c r="S44" s="15">
        <v>20196</v>
      </c>
      <c r="T44" s="15">
        <v>20187</v>
      </c>
      <c r="U44" s="15">
        <v>10182</v>
      </c>
      <c r="V44" s="15">
        <v>0</v>
      </c>
      <c r="W44" s="15"/>
      <c r="X44" s="15">
        <v>2859</v>
      </c>
      <c r="Y44" s="15">
        <v>2859</v>
      </c>
      <c r="Z44" s="15">
        <v>2859</v>
      </c>
      <c r="AA44" s="15">
        <v>2859</v>
      </c>
      <c r="AB44" s="15">
        <v>2859</v>
      </c>
      <c r="AC44" s="15"/>
      <c r="AD44" s="15">
        <v>0</v>
      </c>
      <c r="AE44" s="15">
        <v>0</v>
      </c>
      <c r="AF44" s="15">
        <v>0</v>
      </c>
      <c r="AG44" s="15">
        <v>0</v>
      </c>
      <c r="AH44" s="15">
        <v>0</v>
      </c>
      <c r="AI44" s="15"/>
      <c r="AJ44" s="15">
        <v>-1508</v>
      </c>
      <c r="AK44" s="15">
        <v>-1509</v>
      </c>
      <c r="AL44" s="15">
        <v>-1369</v>
      </c>
      <c r="AM44" s="15">
        <v>-1369</v>
      </c>
      <c r="AN44" s="15">
        <v>-1369</v>
      </c>
    </row>
    <row r="45" spans="1:40">
      <c r="A45" s="22">
        <v>20700</v>
      </c>
      <c r="B45" s="23" t="s">
        <v>36</v>
      </c>
      <c r="C45" s="14">
        <v>5.8345000000000003E-3</v>
      </c>
      <c r="E45" s="15">
        <v>132163</v>
      </c>
      <c r="F45" s="15">
        <v>132144</v>
      </c>
      <c r="G45" s="15">
        <v>87869</v>
      </c>
      <c r="H45" s="15">
        <v>67934</v>
      </c>
      <c r="I45" s="15">
        <v>47648</v>
      </c>
      <c r="J45" s="15">
        <v>47631</v>
      </c>
      <c r="K45" s="15"/>
      <c r="L45" s="15">
        <v>74835</v>
      </c>
      <c r="M45" s="15">
        <v>74817</v>
      </c>
      <c r="N45" s="15">
        <v>41538</v>
      </c>
      <c r="O45" s="15">
        <v>41538</v>
      </c>
      <c r="P45" s="15">
        <v>41538</v>
      </c>
      <c r="Q45" s="15"/>
      <c r="R45" s="15">
        <v>40239</v>
      </c>
      <c r="S45" s="15">
        <v>40239</v>
      </c>
      <c r="T45" s="15">
        <v>40221</v>
      </c>
      <c r="U45" s="15">
        <v>20286</v>
      </c>
      <c r="V45" s="15">
        <v>0</v>
      </c>
      <c r="W45" s="15"/>
      <c r="X45" s="15">
        <v>5697</v>
      </c>
      <c r="Y45" s="15">
        <v>5697</v>
      </c>
      <c r="Z45" s="15">
        <v>5697</v>
      </c>
      <c r="AA45" s="15">
        <v>5697</v>
      </c>
      <c r="AB45" s="15">
        <v>5697</v>
      </c>
      <c r="AC45" s="15"/>
      <c r="AD45" s="15">
        <v>11392</v>
      </c>
      <c r="AE45" s="15">
        <v>11391</v>
      </c>
      <c r="AF45" s="15">
        <v>413</v>
      </c>
      <c r="AG45" s="15">
        <v>413</v>
      </c>
      <c r="AH45" s="15">
        <v>413</v>
      </c>
      <c r="AI45" s="15"/>
      <c r="AJ45" s="15">
        <v>0</v>
      </c>
      <c r="AK45" s="15">
        <v>0</v>
      </c>
      <c r="AL45" s="15">
        <v>0</v>
      </c>
      <c r="AM45" s="15">
        <v>0</v>
      </c>
      <c r="AN45" s="15">
        <v>0</v>
      </c>
    </row>
    <row r="46" spans="1:40">
      <c r="A46" s="22">
        <v>20800</v>
      </c>
      <c r="B46" s="23" t="s">
        <v>37</v>
      </c>
      <c r="C46" s="14">
        <v>4.7067000000000003E-3</v>
      </c>
      <c r="E46" s="15">
        <v>99311</v>
      </c>
      <c r="F46" s="15">
        <v>99296</v>
      </c>
      <c r="G46" s="15">
        <v>70176</v>
      </c>
      <c r="H46" s="15">
        <v>54836</v>
      </c>
      <c r="I46" s="15">
        <v>39226</v>
      </c>
      <c r="J46" s="15">
        <v>39212</v>
      </c>
      <c r="K46" s="15"/>
      <c r="L46" s="15">
        <v>57585</v>
      </c>
      <c r="M46" s="15">
        <v>57571</v>
      </c>
      <c r="N46" s="15">
        <v>31964</v>
      </c>
      <c r="O46" s="15">
        <v>31964</v>
      </c>
      <c r="P46" s="15">
        <v>31964</v>
      </c>
      <c r="Q46" s="15"/>
      <c r="R46" s="15">
        <v>30964</v>
      </c>
      <c r="S46" s="15">
        <v>30964</v>
      </c>
      <c r="T46" s="15">
        <v>30950</v>
      </c>
      <c r="U46" s="15">
        <v>15610</v>
      </c>
      <c r="V46" s="15">
        <v>0</v>
      </c>
      <c r="W46" s="15"/>
      <c r="X46" s="15">
        <v>4384</v>
      </c>
      <c r="Y46" s="15">
        <v>4384</v>
      </c>
      <c r="Z46" s="15">
        <v>4384</v>
      </c>
      <c r="AA46" s="15">
        <v>4384</v>
      </c>
      <c r="AB46" s="15">
        <v>4384</v>
      </c>
      <c r="AC46" s="15"/>
      <c r="AD46" s="15">
        <v>6378</v>
      </c>
      <c r="AE46" s="15">
        <v>6377</v>
      </c>
      <c r="AF46" s="15">
        <v>2878</v>
      </c>
      <c r="AG46" s="15">
        <v>2878</v>
      </c>
      <c r="AH46" s="15">
        <v>2878</v>
      </c>
      <c r="AI46" s="15"/>
      <c r="AJ46" s="15">
        <v>0</v>
      </c>
      <c r="AK46" s="15">
        <v>0</v>
      </c>
      <c r="AL46" s="15">
        <v>0</v>
      </c>
      <c r="AM46" s="15">
        <v>0</v>
      </c>
      <c r="AN46" s="15">
        <v>0</v>
      </c>
    </row>
    <row r="47" spans="1:40">
      <c r="A47" s="22">
        <v>20900</v>
      </c>
      <c r="B47" s="23" t="s">
        <v>38</v>
      </c>
      <c r="C47" s="14">
        <v>9.5709999999999996E-3</v>
      </c>
      <c r="E47" s="15">
        <v>198755</v>
      </c>
      <c r="F47" s="15">
        <v>198725</v>
      </c>
      <c r="G47" s="15">
        <v>143085</v>
      </c>
      <c r="H47" s="15">
        <v>110250</v>
      </c>
      <c r="I47" s="15">
        <v>76837</v>
      </c>
      <c r="J47" s="15">
        <v>76807</v>
      </c>
      <c r="K47" s="15"/>
      <c r="L47" s="15">
        <v>123258</v>
      </c>
      <c r="M47" s="15">
        <v>123229</v>
      </c>
      <c r="N47" s="15">
        <v>68417</v>
      </c>
      <c r="O47" s="15">
        <v>68417</v>
      </c>
      <c r="P47" s="15">
        <v>68417</v>
      </c>
      <c r="Q47" s="15"/>
      <c r="R47" s="15">
        <v>66277</v>
      </c>
      <c r="S47" s="15">
        <v>66277</v>
      </c>
      <c r="T47" s="15">
        <v>66248</v>
      </c>
      <c r="U47" s="15">
        <v>33413</v>
      </c>
      <c r="V47" s="15">
        <v>0</v>
      </c>
      <c r="W47" s="15"/>
      <c r="X47" s="15">
        <v>9384</v>
      </c>
      <c r="Y47" s="15">
        <v>9384</v>
      </c>
      <c r="Z47" s="15">
        <v>9384</v>
      </c>
      <c r="AA47" s="15">
        <v>9384</v>
      </c>
      <c r="AB47" s="15">
        <v>9384</v>
      </c>
      <c r="AC47" s="15"/>
      <c r="AD47" s="15">
        <v>800</v>
      </c>
      <c r="AE47" s="15">
        <v>799</v>
      </c>
      <c r="AF47" s="15">
        <v>0</v>
      </c>
      <c r="AG47" s="15">
        <v>0</v>
      </c>
      <c r="AH47" s="15">
        <v>0</v>
      </c>
      <c r="AI47" s="15"/>
      <c r="AJ47" s="15">
        <v>-964</v>
      </c>
      <c r="AK47" s="15">
        <v>-964</v>
      </c>
      <c r="AL47" s="15">
        <v>-964</v>
      </c>
      <c r="AM47" s="15">
        <v>-964</v>
      </c>
      <c r="AN47" s="15">
        <v>-964</v>
      </c>
    </row>
    <row r="48" spans="1:40">
      <c r="A48" s="22">
        <v>21200</v>
      </c>
      <c r="B48" s="23" t="s">
        <v>39</v>
      </c>
      <c r="C48" s="14">
        <v>3.0814000000000002E-3</v>
      </c>
      <c r="E48" s="15">
        <v>62291</v>
      </c>
      <c r="F48" s="15">
        <v>62282</v>
      </c>
      <c r="G48" s="15">
        <v>45165</v>
      </c>
      <c r="H48" s="15">
        <v>34873</v>
      </c>
      <c r="I48" s="15">
        <v>24400</v>
      </c>
      <c r="J48" s="15">
        <v>24390</v>
      </c>
      <c r="K48" s="15"/>
      <c r="L48" s="15">
        <v>38634</v>
      </c>
      <c r="M48" s="15">
        <v>38625</v>
      </c>
      <c r="N48" s="15">
        <v>21445</v>
      </c>
      <c r="O48" s="15">
        <v>21445</v>
      </c>
      <c r="P48" s="15">
        <v>21445</v>
      </c>
      <c r="Q48" s="15"/>
      <c r="R48" s="15">
        <v>20774</v>
      </c>
      <c r="S48" s="15">
        <v>20774</v>
      </c>
      <c r="T48" s="15">
        <v>20765</v>
      </c>
      <c r="U48" s="15">
        <v>10473</v>
      </c>
      <c r="V48" s="15">
        <v>0</v>
      </c>
      <c r="W48" s="15"/>
      <c r="X48" s="15">
        <v>2941</v>
      </c>
      <c r="Y48" s="15">
        <v>2941</v>
      </c>
      <c r="Z48" s="15">
        <v>2941</v>
      </c>
      <c r="AA48" s="15">
        <v>2941</v>
      </c>
      <c r="AB48" s="15">
        <v>2941</v>
      </c>
      <c r="AC48" s="15"/>
      <c r="AD48" s="15">
        <v>14</v>
      </c>
      <c r="AE48" s="15">
        <v>14</v>
      </c>
      <c r="AF48" s="15">
        <v>14</v>
      </c>
      <c r="AG48" s="15">
        <v>14</v>
      </c>
      <c r="AH48" s="15">
        <v>14</v>
      </c>
      <c r="AI48" s="15"/>
      <c r="AJ48" s="15">
        <v>-72</v>
      </c>
      <c r="AK48" s="15">
        <v>-72</v>
      </c>
      <c r="AL48" s="15">
        <v>0</v>
      </c>
      <c r="AM48" s="15">
        <v>0</v>
      </c>
      <c r="AN48" s="15">
        <v>0</v>
      </c>
    </row>
    <row r="49" spans="1:40">
      <c r="A49" s="22">
        <v>21300</v>
      </c>
      <c r="B49" s="23" t="s">
        <v>40</v>
      </c>
      <c r="C49" s="14">
        <v>3.8517500000000003E-2</v>
      </c>
      <c r="E49" s="15">
        <v>760333</v>
      </c>
      <c r="F49" s="15">
        <v>760215</v>
      </c>
      <c r="G49" s="15">
        <v>564335</v>
      </c>
      <c r="H49" s="15">
        <v>434173</v>
      </c>
      <c r="I49" s="15">
        <v>301716</v>
      </c>
      <c r="J49" s="15">
        <v>301599</v>
      </c>
      <c r="K49" s="15"/>
      <c r="L49" s="15">
        <v>488622</v>
      </c>
      <c r="M49" s="15">
        <v>488505</v>
      </c>
      <c r="N49" s="15">
        <v>271219</v>
      </c>
      <c r="O49" s="15">
        <v>271219</v>
      </c>
      <c r="P49" s="15">
        <v>271219</v>
      </c>
      <c r="Q49" s="15"/>
      <c r="R49" s="15">
        <v>262736</v>
      </c>
      <c r="S49" s="15">
        <v>262736</v>
      </c>
      <c r="T49" s="15">
        <v>262619</v>
      </c>
      <c r="U49" s="15">
        <v>132457</v>
      </c>
      <c r="V49" s="15">
        <v>0</v>
      </c>
      <c r="W49" s="15"/>
      <c r="X49" s="15">
        <v>37200</v>
      </c>
      <c r="Y49" s="15">
        <v>37200</v>
      </c>
      <c r="Z49" s="15">
        <v>37200</v>
      </c>
      <c r="AA49" s="15">
        <v>37200</v>
      </c>
      <c r="AB49" s="15">
        <v>37200</v>
      </c>
      <c r="AC49" s="15"/>
      <c r="AD49" s="15">
        <v>0</v>
      </c>
      <c r="AE49" s="15">
        <v>0</v>
      </c>
      <c r="AF49" s="15">
        <v>0</v>
      </c>
      <c r="AG49" s="15">
        <v>0</v>
      </c>
      <c r="AH49" s="15">
        <v>0</v>
      </c>
      <c r="AI49" s="15"/>
      <c r="AJ49" s="15">
        <v>-28225</v>
      </c>
      <c r="AK49" s="15">
        <v>-28226</v>
      </c>
      <c r="AL49" s="15">
        <v>-6703</v>
      </c>
      <c r="AM49" s="15">
        <v>-6703</v>
      </c>
      <c r="AN49" s="15">
        <v>-6703</v>
      </c>
    </row>
    <row r="50" spans="1:40">
      <c r="A50" s="22">
        <v>21520</v>
      </c>
      <c r="B50" s="23" t="s">
        <v>352</v>
      </c>
      <c r="C50" s="14">
        <v>6.8096799999999999E-2</v>
      </c>
      <c r="E50" s="15">
        <v>1363308</v>
      </c>
      <c r="F50" s="15">
        <v>1363100</v>
      </c>
      <c r="G50" s="15">
        <v>998810</v>
      </c>
      <c r="H50" s="15">
        <v>767540</v>
      </c>
      <c r="I50" s="15">
        <v>532190</v>
      </c>
      <c r="J50" s="15">
        <v>531983</v>
      </c>
      <c r="K50" s="15"/>
      <c r="L50" s="15">
        <v>868181</v>
      </c>
      <c r="M50" s="15">
        <v>867974</v>
      </c>
      <c r="N50" s="15">
        <v>481900</v>
      </c>
      <c r="O50" s="15">
        <v>481900</v>
      </c>
      <c r="P50" s="15">
        <v>481900</v>
      </c>
      <c r="Q50" s="15"/>
      <c r="R50" s="15">
        <v>466828</v>
      </c>
      <c r="S50" s="15">
        <v>466828</v>
      </c>
      <c r="T50" s="15">
        <v>466620</v>
      </c>
      <c r="U50" s="15">
        <v>235350</v>
      </c>
      <c r="V50" s="15">
        <v>0</v>
      </c>
      <c r="W50" s="15"/>
      <c r="X50" s="15">
        <v>66097</v>
      </c>
      <c r="Y50" s="15">
        <v>66097</v>
      </c>
      <c r="Z50" s="15">
        <v>66097</v>
      </c>
      <c r="AA50" s="15">
        <v>66097</v>
      </c>
      <c r="AB50" s="15">
        <v>66097</v>
      </c>
      <c r="AC50" s="15"/>
      <c r="AD50" s="15">
        <v>0</v>
      </c>
      <c r="AE50" s="15">
        <v>0</v>
      </c>
      <c r="AF50" s="15">
        <v>0</v>
      </c>
      <c r="AG50" s="15">
        <v>0</v>
      </c>
      <c r="AH50" s="15">
        <v>0</v>
      </c>
      <c r="AI50" s="15"/>
      <c r="AJ50" s="15">
        <v>-37798</v>
      </c>
      <c r="AK50" s="15">
        <v>-37799</v>
      </c>
      <c r="AL50" s="15">
        <v>-15807</v>
      </c>
      <c r="AM50" s="15">
        <v>-15807</v>
      </c>
      <c r="AN50" s="15">
        <v>-15807</v>
      </c>
    </row>
    <row r="51" spans="1:40">
      <c r="A51" s="22">
        <v>21525</v>
      </c>
      <c r="B51" s="23" t="s">
        <v>332</v>
      </c>
      <c r="C51" s="14">
        <v>1.7635999999999999E-3</v>
      </c>
      <c r="E51" s="15">
        <v>33637</v>
      </c>
      <c r="F51" s="15">
        <v>33632</v>
      </c>
      <c r="G51" s="15">
        <v>25906</v>
      </c>
      <c r="H51" s="15">
        <v>20436</v>
      </c>
      <c r="I51" s="15">
        <v>14870</v>
      </c>
      <c r="J51" s="15">
        <v>14865</v>
      </c>
      <c r="K51" s="15"/>
      <c r="L51" s="15">
        <v>20533</v>
      </c>
      <c r="M51" s="15">
        <v>20528</v>
      </c>
      <c r="N51" s="15">
        <v>11397</v>
      </c>
      <c r="O51" s="15">
        <v>11397</v>
      </c>
      <c r="P51" s="15">
        <v>11397</v>
      </c>
      <c r="Q51" s="15"/>
      <c r="R51" s="15">
        <v>11041</v>
      </c>
      <c r="S51" s="15">
        <v>11041</v>
      </c>
      <c r="T51" s="15">
        <v>11036</v>
      </c>
      <c r="U51" s="15">
        <v>5566</v>
      </c>
      <c r="V51" s="15">
        <v>0</v>
      </c>
      <c r="W51" s="15"/>
      <c r="X51" s="15">
        <v>1563</v>
      </c>
      <c r="Y51" s="15">
        <v>1563</v>
      </c>
      <c r="Z51" s="15">
        <v>1563</v>
      </c>
      <c r="AA51" s="15">
        <v>1563</v>
      </c>
      <c r="AB51" s="15">
        <v>1563</v>
      </c>
      <c r="AC51" s="15"/>
      <c r="AD51" s="15">
        <v>1910</v>
      </c>
      <c r="AE51" s="15">
        <v>1910</v>
      </c>
      <c r="AF51" s="15">
        <v>1910</v>
      </c>
      <c r="AG51" s="15">
        <v>1910</v>
      </c>
      <c r="AH51" s="15">
        <v>1910</v>
      </c>
      <c r="AI51" s="15"/>
      <c r="AJ51" s="15">
        <v>-1410</v>
      </c>
      <c r="AK51" s="15">
        <v>-1410</v>
      </c>
      <c r="AL51" s="15">
        <v>0</v>
      </c>
      <c r="AM51" s="15">
        <v>0</v>
      </c>
      <c r="AN51" s="15">
        <v>0</v>
      </c>
    </row>
    <row r="52" spans="1:40">
      <c r="A52" s="22">
        <v>21525.200000000001</v>
      </c>
      <c r="B52" s="23" t="s">
        <v>333</v>
      </c>
      <c r="C52" s="14">
        <v>1.172E-4</v>
      </c>
      <c r="E52" s="15">
        <v>3619</v>
      </c>
      <c r="F52" s="15">
        <v>3619</v>
      </c>
      <c r="G52" s="15">
        <v>2015</v>
      </c>
      <c r="H52" s="15">
        <v>1645</v>
      </c>
      <c r="I52" s="15">
        <v>1267</v>
      </c>
      <c r="J52" s="15">
        <v>1267</v>
      </c>
      <c r="K52" s="15"/>
      <c r="L52" s="15">
        <v>1393</v>
      </c>
      <c r="M52" s="15">
        <v>1392</v>
      </c>
      <c r="N52" s="15">
        <v>773</v>
      </c>
      <c r="O52" s="15">
        <v>773</v>
      </c>
      <c r="P52" s="15">
        <v>773</v>
      </c>
      <c r="Q52" s="15"/>
      <c r="R52" s="15">
        <v>749</v>
      </c>
      <c r="S52" s="15">
        <v>749</v>
      </c>
      <c r="T52" s="15">
        <v>748</v>
      </c>
      <c r="U52" s="15">
        <v>378</v>
      </c>
      <c r="V52" s="15">
        <v>0</v>
      </c>
      <c r="W52" s="15"/>
      <c r="X52" s="15">
        <v>106</v>
      </c>
      <c r="Y52" s="15">
        <v>106</v>
      </c>
      <c r="Z52" s="15">
        <v>106</v>
      </c>
      <c r="AA52" s="15">
        <v>106</v>
      </c>
      <c r="AB52" s="15">
        <v>106</v>
      </c>
      <c r="AC52" s="15"/>
      <c r="AD52" s="15">
        <v>1371</v>
      </c>
      <c r="AE52" s="15">
        <v>1372</v>
      </c>
      <c r="AF52" s="15">
        <v>388</v>
      </c>
      <c r="AG52" s="15">
        <v>388</v>
      </c>
      <c r="AH52" s="15">
        <v>388</v>
      </c>
      <c r="AI52" s="15"/>
      <c r="AJ52" s="15">
        <v>0</v>
      </c>
      <c r="AK52" s="15">
        <v>0</v>
      </c>
      <c r="AL52" s="15">
        <v>0</v>
      </c>
      <c r="AM52" s="15">
        <v>0</v>
      </c>
      <c r="AN52" s="15">
        <v>0</v>
      </c>
    </row>
    <row r="53" spans="1:40">
      <c r="A53" s="22">
        <v>21550</v>
      </c>
      <c r="B53" s="23" t="s">
        <v>42</v>
      </c>
      <c r="C53" s="14">
        <v>4.00842E-2</v>
      </c>
      <c r="E53" s="15">
        <v>723433</v>
      </c>
      <c r="F53" s="15">
        <v>723312</v>
      </c>
      <c r="G53" s="15">
        <v>585505</v>
      </c>
      <c r="H53" s="15">
        <v>450782</v>
      </c>
      <c r="I53" s="15">
        <v>313683</v>
      </c>
      <c r="J53" s="15">
        <v>313562</v>
      </c>
      <c r="K53" s="15"/>
      <c r="L53" s="15">
        <v>505744</v>
      </c>
      <c r="M53" s="15">
        <v>505624</v>
      </c>
      <c r="N53" s="15">
        <v>280723</v>
      </c>
      <c r="O53" s="15">
        <v>280723</v>
      </c>
      <c r="P53" s="15">
        <v>280723</v>
      </c>
      <c r="Q53" s="15"/>
      <c r="R53" s="15">
        <v>271943</v>
      </c>
      <c r="S53" s="15">
        <v>271943</v>
      </c>
      <c r="T53" s="15">
        <v>271822</v>
      </c>
      <c r="U53" s="15">
        <v>137099</v>
      </c>
      <c r="V53" s="15">
        <v>0</v>
      </c>
      <c r="W53" s="15"/>
      <c r="X53" s="15">
        <v>38504</v>
      </c>
      <c r="Y53" s="15">
        <v>38504</v>
      </c>
      <c r="Z53" s="15">
        <v>38504</v>
      </c>
      <c r="AA53" s="15">
        <v>38504</v>
      </c>
      <c r="AB53" s="15">
        <v>38504</v>
      </c>
      <c r="AC53" s="15"/>
      <c r="AD53" s="15">
        <v>0</v>
      </c>
      <c r="AE53" s="15">
        <v>0</v>
      </c>
      <c r="AF53" s="15">
        <v>0</v>
      </c>
      <c r="AG53" s="15">
        <v>0</v>
      </c>
      <c r="AH53" s="15">
        <v>0</v>
      </c>
      <c r="AI53" s="15"/>
      <c r="AJ53" s="15">
        <v>-92758</v>
      </c>
      <c r="AK53" s="15">
        <v>-92759</v>
      </c>
      <c r="AL53" s="15">
        <v>-5544</v>
      </c>
      <c r="AM53" s="15">
        <v>-5544</v>
      </c>
      <c r="AN53" s="15">
        <v>-5544</v>
      </c>
    </row>
    <row r="54" spans="1:40">
      <c r="A54" s="22">
        <v>21570</v>
      </c>
      <c r="B54" s="23" t="s">
        <v>43</v>
      </c>
      <c r="C54" s="14">
        <v>1.7090000000000001E-4</v>
      </c>
      <c r="E54" s="15">
        <v>3744</v>
      </c>
      <c r="F54" s="15">
        <v>3745</v>
      </c>
      <c r="G54" s="15">
        <v>2599</v>
      </c>
      <c r="H54" s="15">
        <v>2032</v>
      </c>
      <c r="I54" s="15">
        <v>1455</v>
      </c>
      <c r="J54" s="15">
        <v>1455</v>
      </c>
      <c r="K54" s="15"/>
      <c r="L54" s="15">
        <v>2128</v>
      </c>
      <c r="M54" s="15">
        <v>2128</v>
      </c>
      <c r="N54" s="15">
        <v>1181</v>
      </c>
      <c r="O54" s="15">
        <v>1181</v>
      </c>
      <c r="P54" s="15">
        <v>1181</v>
      </c>
      <c r="Q54" s="15"/>
      <c r="R54" s="15">
        <v>1144</v>
      </c>
      <c r="S54" s="15">
        <v>1144</v>
      </c>
      <c r="T54" s="15">
        <v>1144</v>
      </c>
      <c r="U54" s="15">
        <v>577</v>
      </c>
      <c r="V54" s="15">
        <v>0</v>
      </c>
      <c r="W54" s="15"/>
      <c r="X54" s="15">
        <v>162</v>
      </c>
      <c r="Y54" s="15">
        <v>162</v>
      </c>
      <c r="Z54" s="15">
        <v>162</v>
      </c>
      <c r="AA54" s="15">
        <v>162</v>
      </c>
      <c r="AB54" s="15">
        <v>162</v>
      </c>
      <c r="AC54" s="15"/>
      <c r="AD54" s="15">
        <v>310</v>
      </c>
      <c r="AE54" s="15">
        <v>311</v>
      </c>
      <c r="AF54" s="15">
        <v>112</v>
      </c>
      <c r="AG54" s="15">
        <v>112</v>
      </c>
      <c r="AH54" s="15">
        <v>112</v>
      </c>
      <c r="AI54" s="15"/>
      <c r="AJ54" s="15">
        <v>0</v>
      </c>
      <c r="AK54" s="15">
        <v>0</v>
      </c>
      <c r="AL54" s="15">
        <v>0</v>
      </c>
      <c r="AM54" s="15">
        <v>0</v>
      </c>
      <c r="AN54" s="15">
        <v>0</v>
      </c>
    </row>
    <row r="55" spans="1:40">
      <c r="A55" s="22">
        <v>21800</v>
      </c>
      <c r="B55" s="23" t="s">
        <v>44</v>
      </c>
      <c r="C55" s="14">
        <v>5.7400000000000003E-3</v>
      </c>
      <c r="E55" s="15">
        <v>111938</v>
      </c>
      <c r="F55" s="15">
        <v>111920</v>
      </c>
      <c r="G55" s="15">
        <v>83806</v>
      </c>
      <c r="H55" s="15">
        <v>64304</v>
      </c>
      <c r="I55" s="15">
        <v>44459</v>
      </c>
      <c r="J55" s="15">
        <v>44442</v>
      </c>
      <c r="K55" s="15"/>
      <c r="L55" s="15">
        <v>73207</v>
      </c>
      <c r="M55" s="15">
        <v>73190</v>
      </c>
      <c r="N55" s="15">
        <v>40635</v>
      </c>
      <c r="O55" s="15">
        <v>40635</v>
      </c>
      <c r="P55" s="15">
        <v>40635</v>
      </c>
      <c r="Q55" s="15"/>
      <c r="R55" s="15">
        <v>39364</v>
      </c>
      <c r="S55" s="15">
        <v>39364</v>
      </c>
      <c r="T55" s="15">
        <v>39347</v>
      </c>
      <c r="U55" s="15">
        <v>19845</v>
      </c>
      <c r="V55" s="15">
        <v>0</v>
      </c>
      <c r="W55" s="15"/>
      <c r="X55" s="15">
        <v>5573</v>
      </c>
      <c r="Y55" s="15">
        <v>5573</v>
      </c>
      <c r="Z55" s="15">
        <v>5573</v>
      </c>
      <c r="AA55" s="15">
        <v>5573</v>
      </c>
      <c r="AB55" s="15">
        <v>5573</v>
      </c>
      <c r="AC55" s="15"/>
      <c r="AD55" s="15">
        <v>0</v>
      </c>
      <c r="AE55" s="15">
        <v>0</v>
      </c>
      <c r="AF55" s="15">
        <v>0</v>
      </c>
      <c r="AG55" s="15">
        <v>0</v>
      </c>
      <c r="AH55" s="15">
        <v>0</v>
      </c>
      <c r="AI55" s="15"/>
      <c r="AJ55" s="15">
        <v>-6206</v>
      </c>
      <c r="AK55" s="15">
        <v>-6207</v>
      </c>
      <c r="AL55" s="15">
        <v>-1749</v>
      </c>
      <c r="AM55" s="15">
        <v>-1749</v>
      </c>
      <c r="AN55" s="15">
        <v>-1749</v>
      </c>
    </row>
    <row r="56" spans="1:40">
      <c r="A56" s="22">
        <v>21900</v>
      </c>
      <c r="B56" s="23" t="s">
        <v>45</v>
      </c>
      <c r="C56" s="14">
        <v>3.2564999999999998E-3</v>
      </c>
      <c r="E56" s="15">
        <v>69752</v>
      </c>
      <c r="F56" s="15">
        <v>69743</v>
      </c>
      <c r="G56" s="15">
        <v>48416</v>
      </c>
      <c r="H56" s="15">
        <v>37545</v>
      </c>
      <c r="I56" s="15">
        <v>26482</v>
      </c>
      <c r="J56" s="15">
        <v>26472</v>
      </c>
      <c r="K56" s="15"/>
      <c r="L56" s="15">
        <v>40810</v>
      </c>
      <c r="M56" s="15">
        <v>40801</v>
      </c>
      <c r="N56" s="15">
        <v>22653</v>
      </c>
      <c r="O56" s="15">
        <v>22653</v>
      </c>
      <c r="P56" s="15">
        <v>22653</v>
      </c>
      <c r="Q56" s="15"/>
      <c r="R56" s="15">
        <v>21944</v>
      </c>
      <c r="S56" s="15">
        <v>21944</v>
      </c>
      <c r="T56" s="15">
        <v>21934</v>
      </c>
      <c r="U56" s="15">
        <v>11063</v>
      </c>
      <c r="V56" s="15">
        <v>0</v>
      </c>
      <c r="W56" s="15"/>
      <c r="X56" s="15">
        <v>3107</v>
      </c>
      <c r="Y56" s="15">
        <v>3107</v>
      </c>
      <c r="Z56" s="15">
        <v>3107</v>
      </c>
      <c r="AA56" s="15">
        <v>3107</v>
      </c>
      <c r="AB56" s="15">
        <v>3107</v>
      </c>
      <c r="AC56" s="15"/>
      <c r="AD56" s="15">
        <v>3891</v>
      </c>
      <c r="AE56" s="15">
        <v>3891</v>
      </c>
      <c r="AF56" s="15">
        <v>722</v>
      </c>
      <c r="AG56" s="15">
        <v>722</v>
      </c>
      <c r="AH56" s="15">
        <v>722</v>
      </c>
      <c r="AI56" s="15"/>
      <c r="AJ56" s="15">
        <v>0</v>
      </c>
      <c r="AK56" s="15">
        <v>0</v>
      </c>
      <c r="AL56" s="15">
        <v>0</v>
      </c>
      <c r="AM56" s="15">
        <v>0</v>
      </c>
      <c r="AN56" s="15">
        <v>0</v>
      </c>
    </row>
    <row r="57" spans="1:40">
      <c r="A57" s="22">
        <v>22000</v>
      </c>
      <c r="B57" s="23" t="s">
        <v>46</v>
      </c>
      <c r="C57" s="14">
        <v>3.2236000000000001E-3</v>
      </c>
      <c r="E57" s="15">
        <v>79573</v>
      </c>
      <c r="F57" s="15">
        <v>79564</v>
      </c>
      <c r="G57" s="15">
        <v>49360</v>
      </c>
      <c r="H57" s="15">
        <v>39117</v>
      </c>
      <c r="I57" s="15">
        <v>28694</v>
      </c>
      <c r="J57" s="15">
        <v>28685</v>
      </c>
      <c r="K57" s="15"/>
      <c r="L57" s="15">
        <v>38451</v>
      </c>
      <c r="M57" s="15">
        <v>38442</v>
      </c>
      <c r="N57" s="15">
        <v>21343</v>
      </c>
      <c r="O57" s="15">
        <v>21343</v>
      </c>
      <c r="P57" s="15">
        <v>21343</v>
      </c>
      <c r="Q57" s="15"/>
      <c r="R57" s="15">
        <v>20675</v>
      </c>
      <c r="S57" s="15">
        <v>20675</v>
      </c>
      <c r="T57" s="15">
        <v>20666</v>
      </c>
      <c r="U57" s="15">
        <v>10423</v>
      </c>
      <c r="V57" s="15">
        <v>0</v>
      </c>
      <c r="W57" s="15"/>
      <c r="X57" s="15">
        <v>2927</v>
      </c>
      <c r="Y57" s="15">
        <v>2927</v>
      </c>
      <c r="Z57" s="15">
        <v>2927</v>
      </c>
      <c r="AA57" s="15">
        <v>2927</v>
      </c>
      <c r="AB57" s="15">
        <v>2927</v>
      </c>
      <c r="AC57" s="15"/>
      <c r="AD57" s="15">
        <v>17520</v>
      </c>
      <c r="AE57" s="15">
        <v>17520</v>
      </c>
      <c r="AF57" s="15">
        <v>4424</v>
      </c>
      <c r="AG57" s="15">
        <v>4424</v>
      </c>
      <c r="AH57" s="15">
        <v>4424</v>
      </c>
      <c r="AI57" s="15"/>
      <c r="AJ57" s="15">
        <v>0</v>
      </c>
      <c r="AK57" s="15">
        <v>0</v>
      </c>
      <c r="AL57" s="15">
        <v>0</v>
      </c>
      <c r="AM57" s="15">
        <v>0</v>
      </c>
      <c r="AN57" s="15">
        <v>0</v>
      </c>
    </row>
    <row r="58" spans="1:40">
      <c r="A58" s="22">
        <v>23000</v>
      </c>
      <c r="B58" s="23" t="s">
        <v>47</v>
      </c>
      <c r="C58" s="14">
        <v>2.6194999999999999E-3</v>
      </c>
      <c r="E58" s="15">
        <v>49575</v>
      </c>
      <c r="F58" s="15">
        <v>49567</v>
      </c>
      <c r="G58" s="15">
        <v>38279</v>
      </c>
      <c r="H58" s="15">
        <v>29557</v>
      </c>
      <c r="I58" s="15">
        <v>20682</v>
      </c>
      <c r="J58" s="15">
        <v>20674</v>
      </c>
      <c r="K58" s="15"/>
      <c r="L58" s="15">
        <v>32740</v>
      </c>
      <c r="M58" s="15">
        <v>32732</v>
      </c>
      <c r="N58" s="15">
        <v>18173</v>
      </c>
      <c r="O58" s="15">
        <v>18173</v>
      </c>
      <c r="P58" s="15">
        <v>18173</v>
      </c>
      <c r="Q58" s="15"/>
      <c r="R58" s="15">
        <v>17604</v>
      </c>
      <c r="S58" s="15">
        <v>17604</v>
      </c>
      <c r="T58" s="15">
        <v>17597</v>
      </c>
      <c r="U58" s="15">
        <v>8875</v>
      </c>
      <c r="V58" s="15">
        <v>0</v>
      </c>
      <c r="W58" s="15"/>
      <c r="X58" s="15">
        <v>2493</v>
      </c>
      <c r="Y58" s="15">
        <v>2493</v>
      </c>
      <c r="Z58" s="15">
        <v>2493</v>
      </c>
      <c r="AA58" s="15">
        <v>2493</v>
      </c>
      <c r="AB58" s="15">
        <v>2493</v>
      </c>
      <c r="AC58" s="15"/>
      <c r="AD58" s="15">
        <v>16</v>
      </c>
      <c r="AE58" s="15">
        <v>16</v>
      </c>
      <c r="AF58" s="15">
        <v>16</v>
      </c>
      <c r="AG58" s="15">
        <v>16</v>
      </c>
      <c r="AH58" s="15">
        <v>16</v>
      </c>
      <c r="AI58" s="15"/>
      <c r="AJ58" s="15">
        <v>-3278</v>
      </c>
      <c r="AK58" s="15">
        <v>-3278</v>
      </c>
      <c r="AL58" s="15">
        <v>0</v>
      </c>
      <c r="AM58" s="15">
        <v>0</v>
      </c>
      <c r="AN58" s="15">
        <v>0</v>
      </c>
    </row>
    <row r="59" spans="1:40">
      <c r="A59" s="22">
        <v>23100</v>
      </c>
      <c r="B59" s="23" t="s">
        <v>48</v>
      </c>
      <c r="C59" s="14">
        <v>1.5039200000000001E-2</v>
      </c>
      <c r="E59" s="15">
        <v>283957</v>
      </c>
      <c r="F59" s="15">
        <v>283910</v>
      </c>
      <c r="G59" s="15">
        <v>221244</v>
      </c>
      <c r="H59" s="15">
        <v>170388</v>
      </c>
      <c r="I59" s="15">
        <v>118635</v>
      </c>
      <c r="J59" s="15">
        <v>118589</v>
      </c>
      <c r="K59" s="15"/>
      <c r="L59" s="15">
        <v>190912</v>
      </c>
      <c r="M59" s="15">
        <v>190866</v>
      </c>
      <c r="N59" s="15">
        <v>105969</v>
      </c>
      <c r="O59" s="15">
        <v>105969</v>
      </c>
      <c r="P59" s="15">
        <v>105969</v>
      </c>
      <c r="Q59" s="15"/>
      <c r="R59" s="15">
        <v>102655</v>
      </c>
      <c r="S59" s="15">
        <v>102655</v>
      </c>
      <c r="T59" s="15">
        <v>102609</v>
      </c>
      <c r="U59" s="15">
        <v>51753</v>
      </c>
      <c r="V59" s="15">
        <v>0</v>
      </c>
      <c r="W59" s="15"/>
      <c r="X59" s="15">
        <v>14535</v>
      </c>
      <c r="Y59" s="15">
        <v>14535</v>
      </c>
      <c r="Z59" s="15">
        <v>14535</v>
      </c>
      <c r="AA59" s="15">
        <v>14535</v>
      </c>
      <c r="AB59" s="15">
        <v>14535</v>
      </c>
      <c r="AC59" s="15"/>
      <c r="AD59" s="15">
        <v>0</v>
      </c>
      <c r="AE59" s="15">
        <v>0</v>
      </c>
      <c r="AF59" s="15">
        <v>0</v>
      </c>
      <c r="AG59" s="15">
        <v>0</v>
      </c>
      <c r="AH59" s="15">
        <v>0</v>
      </c>
      <c r="AI59" s="15"/>
      <c r="AJ59" s="15">
        <v>-24145</v>
      </c>
      <c r="AK59" s="15">
        <v>-24146</v>
      </c>
      <c r="AL59" s="15">
        <v>-1869</v>
      </c>
      <c r="AM59" s="15">
        <v>-1869</v>
      </c>
      <c r="AN59" s="15">
        <v>-1869</v>
      </c>
    </row>
    <row r="60" spans="1:40">
      <c r="A60" s="22">
        <v>23200</v>
      </c>
      <c r="B60" s="23" t="s">
        <v>49</v>
      </c>
      <c r="C60" s="14">
        <v>7.6874999999999999E-3</v>
      </c>
      <c r="E60" s="15">
        <v>151709</v>
      </c>
      <c r="F60" s="15">
        <v>151685</v>
      </c>
      <c r="G60" s="15">
        <v>114002</v>
      </c>
      <c r="H60" s="15">
        <v>87795</v>
      </c>
      <c r="I60" s="15">
        <v>61125</v>
      </c>
      <c r="J60" s="15">
        <v>61101</v>
      </c>
      <c r="K60" s="15"/>
      <c r="L60" s="15">
        <v>98382</v>
      </c>
      <c r="M60" s="15">
        <v>98358</v>
      </c>
      <c r="N60" s="15">
        <v>54609</v>
      </c>
      <c r="O60" s="15">
        <v>54609</v>
      </c>
      <c r="P60" s="15">
        <v>54609</v>
      </c>
      <c r="Q60" s="15"/>
      <c r="R60" s="15">
        <v>52901</v>
      </c>
      <c r="S60" s="15">
        <v>52901</v>
      </c>
      <c r="T60" s="15">
        <v>52877</v>
      </c>
      <c r="U60" s="15">
        <v>26670</v>
      </c>
      <c r="V60" s="15">
        <v>0</v>
      </c>
      <c r="W60" s="15"/>
      <c r="X60" s="15">
        <v>7490</v>
      </c>
      <c r="Y60" s="15">
        <v>7490</v>
      </c>
      <c r="Z60" s="15">
        <v>7490</v>
      </c>
      <c r="AA60" s="15">
        <v>7490</v>
      </c>
      <c r="AB60" s="15">
        <v>7490</v>
      </c>
      <c r="AC60" s="15"/>
      <c r="AD60" s="15">
        <v>0</v>
      </c>
      <c r="AE60" s="15">
        <v>0</v>
      </c>
      <c r="AF60" s="15">
        <v>0</v>
      </c>
      <c r="AG60" s="15">
        <v>0</v>
      </c>
      <c r="AH60" s="15">
        <v>0</v>
      </c>
      <c r="AI60" s="15"/>
      <c r="AJ60" s="15">
        <v>-7064</v>
      </c>
      <c r="AK60" s="15">
        <v>-7064</v>
      </c>
      <c r="AL60" s="15">
        <v>-974</v>
      </c>
      <c r="AM60" s="15">
        <v>-974</v>
      </c>
      <c r="AN60" s="15">
        <v>-974</v>
      </c>
    </row>
    <row r="61" spans="1:40">
      <c r="A61" s="22">
        <v>30000</v>
      </c>
      <c r="B61" s="23" t="s">
        <v>50</v>
      </c>
      <c r="C61" s="14">
        <v>8.7909999999999996E-4</v>
      </c>
      <c r="E61" s="15">
        <v>17319</v>
      </c>
      <c r="F61" s="15">
        <v>17316</v>
      </c>
      <c r="G61" s="15">
        <v>12799</v>
      </c>
      <c r="H61" s="15">
        <v>10004</v>
      </c>
      <c r="I61" s="15">
        <v>7159</v>
      </c>
      <c r="J61" s="15">
        <v>7156</v>
      </c>
      <c r="K61" s="15"/>
      <c r="L61" s="15">
        <v>10494</v>
      </c>
      <c r="M61" s="15">
        <v>10491</v>
      </c>
      <c r="N61" s="15">
        <v>5825</v>
      </c>
      <c r="O61" s="15">
        <v>5825</v>
      </c>
      <c r="P61" s="15">
        <v>5825</v>
      </c>
      <c r="Q61" s="15"/>
      <c r="R61" s="15">
        <v>5643</v>
      </c>
      <c r="S61" s="15">
        <v>5643</v>
      </c>
      <c r="T61" s="15">
        <v>5640</v>
      </c>
      <c r="U61" s="15">
        <v>2845</v>
      </c>
      <c r="V61" s="15">
        <v>0</v>
      </c>
      <c r="W61" s="15"/>
      <c r="X61" s="15">
        <v>799</v>
      </c>
      <c r="Y61" s="15">
        <v>799</v>
      </c>
      <c r="Z61" s="15">
        <v>799</v>
      </c>
      <c r="AA61" s="15">
        <v>799</v>
      </c>
      <c r="AB61" s="15">
        <v>799</v>
      </c>
      <c r="AC61" s="15"/>
      <c r="AD61" s="15">
        <v>535</v>
      </c>
      <c r="AE61" s="15">
        <v>535</v>
      </c>
      <c r="AF61" s="15">
        <v>535</v>
      </c>
      <c r="AG61" s="15">
        <v>535</v>
      </c>
      <c r="AH61" s="15">
        <v>535</v>
      </c>
      <c r="AI61" s="15"/>
      <c r="AJ61" s="15">
        <v>-152</v>
      </c>
      <c r="AK61" s="15">
        <v>-152</v>
      </c>
      <c r="AL61" s="15">
        <v>0</v>
      </c>
      <c r="AM61" s="15">
        <v>0</v>
      </c>
      <c r="AN61" s="15">
        <v>0</v>
      </c>
    </row>
    <row r="62" spans="1:40">
      <c r="A62" s="22">
        <v>30100</v>
      </c>
      <c r="B62" s="23" t="s">
        <v>51</v>
      </c>
      <c r="C62" s="14">
        <v>7.5632E-3</v>
      </c>
      <c r="E62" s="15">
        <v>149152</v>
      </c>
      <c r="F62" s="15">
        <v>149131</v>
      </c>
      <c r="G62" s="15">
        <v>109287</v>
      </c>
      <c r="H62" s="15">
        <v>84301</v>
      </c>
      <c r="I62" s="15">
        <v>58874</v>
      </c>
      <c r="J62" s="15">
        <v>58851</v>
      </c>
      <c r="K62" s="15"/>
      <c r="L62" s="15">
        <v>93797</v>
      </c>
      <c r="M62" s="15">
        <v>93775</v>
      </c>
      <c r="N62" s="15">
        <v>52064</v>
      </c>
      <c r="O62" s="15">
        <v>52064</v>
      </c>
      <c r="P62" s="15">
        <v>52064</v>
      </c>
      <c r="Q62" s="15"/>
      <c r="R62" s="15">
        <v>50435</v>
      </c>
      <c r="S62" s="15">
        <v>50435</v>
      </c>
      <c r="T62" s="15">
        <v>50413</v>
      </c>
      <c r="U62" s="15">
        <v>25427</v>
      </c>
      <c r="V62" s="15">
        <v>0</v>
      </c>
      <c r="W62" s="15"/>
      <c r="X62" s="15">
        <v>7141</v>
      </c>
      <c r="Y62" s="15">
        <v>7141</v>
      </c>
      <c r="Z62" s="15">
        <v>7141</v>
      </c>
      <c r="AA62" s="15">
        <v>7141</v>
      </c>
      <c r="AB62" s="15">
        <v>7141</v>
      </c>
      <c r="AC62" s="15"/>
      <c r="AD62" s="15">
        <v>0</v>
      </c>
      <c r="AE62" s="15">
        <v>0</v>
      </c>
      <c r="AF62" s="15">
        <v>0</v>
      </c>
      <c r="AG62" s="15">
        <v>0</v>
      </c>
      <c r="AH62" s="15">
        <v>0</v>
      </c>
      <c r="AI62" s="15"/>
      <c r="AJ62" s="15">
        <v>-2221</v>
      </c>
      <c r="AK62" s="15">
        <v>-2220</v>
      </c>
      <c r="AL62" s="15">
        <v>-331</v>
      </c>
      <c r="AM62" s="15">
        <v>-331</v>
      </c>
      <c r="AN62" s="15">
        <v>-331</v>
      </c>
    </row>
    <row r="63" spans="1:40">
      <c r="A63" s="22">
        <v>30102</v>
      </c>
      <c r="B63" s="23" t="s">
        <v>52</v>
      </c>
      <c r="C63" s="14">
        <v>1.44E-4</v>
      </c>
      <c r="E63" s="15">
        <v>2618</v>
      </c>
      <c r="F63" s="15">
        <v>2618</v>
      </c>
      <c r="G63" s="15">
        <v>2046</v>
      </c>
      <c r="H63" s="15">
        <v>1531</v>
      </c>
      <c r="I63" s="15">
        <v>1007</v>
      </c>
      <c r="J63" s="15">
        <v>1006</v>
      </c>
      <c r="K63" s="15"/>
      <c r="L63" s="15">
        <v>1933</v>
      </c>
      <c r="M63" s="15">
        <v>1932</v>
      </c>
      <c r="N63" s="15">
        <v>1073</v>
      </c>
      <c r="O63" s="15">
        <v>1073</v>
      </c>
      <c r="P63" s="15">
        <v>1073</v>
      </c>
      <c r="Q63" s="15"/>
      <c r="R63" s="15">
        <v>1039</v>
      </c>
      <c r="S63" s="15">
        <v>1039</v>
      </c>
      <c r="T63" s="15">
        <v>1039</v>
      </c>
      <c r="U63" s="15">
        <v>524</v>
      </c>
      <c r="V63" s="15">
        <v>0</v>
      </c>
      <c r="W63" s="15"/>
      <c r="X63" s="15">
        <v>147</v>
      </c>
      <c r="Y63" s="15">
        <v>147</v>
      </c>
      <c r="Z63" s="15">
        <v>147</v>
      </c>
      <c r="AA63" s="15">
        <v>147</v>
      </c>
      <c r="AB63" s="15">
        <v>147</v>
      </c>
      <c r="AC63" s="15"/>
      <c r="AD63" s="15">
        <v>0</v>
      </c>
      <c r="AE63" s="15">
        <v>0</v>
      </c>
      <c r="AF63" s="15">
        <v>0</v>
      </c>
      <c r="AG63" s="15">
        <v>0</v>
      </c>
      <c r="AH63" s="15">
        <v>0</v>
      </c>
      <c r="AI63" s="15"/>
      <c r="AJ63" s="15">
        <v>-501</v>
      </c>
      <c r="AK63" s="15">
        <v>-500</v>
      </c>
      <c r="AL63" s="15">
        <v>-213</v>
      </c>
      <c r="AM63" s="15">
        <v>-213</v>
      </c>
      <c r="AN63" s="15">
        <v>-213</v>
      </c>
    </row>
    <row r="64" spans="1:40">
      <c r="A64" s="22">
        <v>30103</v>
      </c>
      <c r="B64" s="23" t="s">
        <v>53</v>
      </c>
      <c r="C64" s="14">
        <v>1.8780000000000001E-4</v>
      </c>
      <c r="E64" s="15">
        <v>3214</v>
      </c>
      <c r="F64" s="15">
        <v>3213</v>
      </c>
      <c r="G64" s="15">
        <v>2663</v>
      </c>
      <c r="H64" s="15">
        <v>1991</v>
      </c>
      <c r="I64" s="15">
        <v>1306</v>
      </c>
      <c r="J64" s="15">
        <v>1305</v>
      </c>
      <c r="K64" s="15"/>
      <c r="L64" s="15">
        <v>2525</v>
      </c>
      <c r="M64" s="15">
        <v>2525</v>
      </c>
      <c r="N64" s="15">
        <v>1402</v>
      </c>
      <c r="O64" s="15">
        <v>1402</v>
      </c>
      <c r="P64" s="15">
        <v>1402</v>
      </c>
      <c r="Q64" s="15"/>
      <c r="R64" s="15">
        <v>1358</v>
      </c>
      <c r="S64" s="15">
        <v>1358</v>
      </c>
      <c r="T64" s="15">
        <v>1357</v>
      </c>
      <c r="U64" s="15">
        <v>685</v>
      </c>
      <c r="V64" s="15">
        <v>0</v>
      </c>
      <c r="W64" s="15"/>
      <c r="X64" s="15">
        <v>192</v>
      </c>
      <c r="Y64" s="15">
        <v>192</v>
      </c>
      <c r="Z64" s="15">
        <v>192</v>
      </c>
      <c r="AA64" s="15">
        <v>192</v>
      </c>
      <c r="AB64" s="15">
        <v>192</v>
      </c>
      <c r="AC64" s="15"/>
      <c r="AD64" s="15">
        <v>0</v>
      </c>
      <c r="AE64" s="15">
        <v>0</v>
      </c>
      <c r="AF64" s="15">
        <v>0</v>
      </c>
      <c r="AG64" s="15">
        <v>0</v>
      </c>
      <c r="AH64" s="15">
        <v>0</v>
      </c>
      <c r="AI64" s="15"/>
      <c r="AJ64" s="15">
        <v>-861</v>
      </c>
      <c r="AK64" s="15">
        <v>-862</v>
      </c>
      <c r="AL64" s="15">
        <v>-288</v>
      </c>
      <c r="AM64" s="15">
        <v>-288</v>
      </c>
      <c r="AN64" s="15">
        <v>-288</v>
      </c>
    </row>
    <row r="65" spans="1:40">
      <c r="A65" s="22">
        <v>30104</v>
      </c>
      <c r="B65" s="23" t="s">
        <v>54</v>
      </c>
      <c r="C65" s="14">
        <v>1.206E-4</v>
      </c>
      <c r="E65" s="15">
        <v>1503</v>
      </c>
      <c r="F65" s="15">
        <v>1501</v>
      </c>
      <c r="G65" s="15">
        <v>1653</v>
      </c>
      <c r="H65" s="15">
        <v>1242</v>
      </c>
      <c r="I65" s="15">
        <v>823</v>
      </c>
      <c r="J65" s="15">
        <v>823</v>
      </c>
      <c r="K65" s="15"/>
      <c r="L65" s="15">
        <v>1545</v>
      </c>
      <c r="M65" s="15">
        <v>1544</v>
      </c>
      <c r="N65" s="15">
        <v>857</v>
      </c>
      <c r="O65" s="15">
        <v>857</v>
      </c>
      <c r="P65" s="15">
        <v>857</v>
      </c>
      <c r="Q65" s="15"/>
      <c r="R65" s="15">
        <v>830</v>
      </c>
      <c r="S65" s="15">
        <v>830</v>
      </c>
      <c r="T65" s="15">
        <v>830</v>
      </c>
      <c r="U65" s="15">
        <v>419</v>
      </c>
      <c r="V65" s="15">
        <v>0</v>
      </c>
      <c r="W65" s="15"/>
      <c r="X65" s="15">
        <v>118</v>
      </c>
      <c r="Y65" s="15">
        <v>118</v>
      </c>
      <c r="Z65" s="15">
        <v>118</v>
      </c>
      <c r="AA65" s="15">
        <v>118</v>
      </c>
      <c r="AB65" s="15">
        <v>118</v>
      </c>
      <c r="AC65" s="15"/>
      <c r="AD65" s="15">
        <v>0</v>
      </c>
      <c r="AE65" s="15">
        <v>0</v>
      </c>
      <c r="AF65" s="15">
        <v>0</v>
      </c>
      <c r="AG65" s="15">
        <v>0</v>
      </c>
      <c r="AH65" s="15">
        <v>0</v>
      </c>
      <c r="AI65" s="15"/>
      <c r="AJ65" s="15">
        <v>-990</v>
      </c>
      <c r="AK65" s="15">
        <v>-991</v>
      </c>
      <c r="AL65" s="15">
        <v>-152</v>
      </c>
      <c r="AM65" s="15">
        <v>-152</v>
      </c>
      <c r="AN65" s="15">
        <v>-152</v>
      </c>
    </row>
    <row r="66" spans="1:40">
      <c r="A66" s="22">
        <v>30105</v>
      </c>
      <c r="B66" s="23" t="s">
        <v>55</v>
      </c>
      <c r="C66" s="14">
        <v>8.0239999999999999E-4</v>
      </c>
      <c r="E66" s="15">
        <v>16227</v>
      </c>
      <c r="F66" s="15">
        <v>16224</v>
      </c>
      <c r="G66" s="15">
        <v>11883</v>
      </c>
      <c r="H66" s="15">
        <v>9162</v>
      </c>
      <c r="I66" s="15">
        <v>6393</v>
      </c>
      <c r="J66" s="15">
        <v>6391</v>
      </c>
      <c r="K66" s="15"/>
      <c r="L66" s="15">
        <v>10214</v>
      </c>
      <c r="M66" s="15">
        <v>10211</v>
      </c>
      <c r="N66" s="15">
        <v>5669</v>
      </c>
      <c r="O66" s="15">
        <v>5669</v>
      </c>
      <c r="P66" s="15">
        <v>5669</v>
      </c>
      <c r="Q66" s="15"/>
      <c r="R66" s="15">
        <v>5492</v>
      </c>
      <c r="S66" s="15">
        <v>5492</v>
      </c>
      <c r="T66" s="15">
        <v>5490</v>
      </c>
      <c r="U66" s="15">
        <v>2769</v>
      </c>
      <c r="V66" s="15">
        <v>0</v>
      </c>
      <c r="W66" s="15"/>
      <c r="X66" s="15">
        <v>778</v>
      </c>
      <c r="Y66" s="15">
        <v>778</v>
      </c>
      <c r="Z66" s="15">
        <v>778</v>
      </c>
      <c r="AA66" s="15">
        <v>778</v>
      </c>
      <c r="AB66" s="15">
        <v>778</v>
      </c>
      <c r="AC66" s="15"/>
      <c r="AD66" s="15">
        <v>0</v>
      </c>
      <c r="AE66" s="15">
        <v>0</v>
      </c>
      <c r="AF66" s="15">
        <v>0</v>
      </c>
      <c r="AG66" s="15">
        <v>0</v>
      </c>
      <c r="AH66" s="15">
        <v>0</v>
      </c>
      <c r="AI66" s="15"/>
      <c r="AJ66" s="15">
        <v>-257</v>
      </c>
      <c r="AK66" s="15">
        <v>-257</v>
      </c>
      <c r="AL66" s="15">
        <v>-54</v>
      </c>
      <c r="AM66" s="15">
        <v>-54</v>
      </c>
      <c r="AN66" s="15">
        <v>-54</v>
      </c>
    </row>
    <row r="67" spans="1:40">
      <c r="A67" s="22">
        <v>30200</v>
      </c>
      <c r="B67" s="23" t="s">
        <v>56</v>
      </c>
      <c r="C67" s="14">
        <v>1.7181E-3</v>
      </c>
      <c r="E67" s="15">
        <v>34570</v>
      </c>
      <c r="F67" s="15">
        <v>34565</v>
      </c>
      <c r="G67" s="15">
        <v>25096</v>
      </c>
      <c r="H67" s="15">
        <v>19330</v>
      </c>
      <c r="I67" s="15">
        <v>13463</v>
      </c>
      <c r="J67" s="15">
        <v>13458</v>
      </c>
      <c r="K67" s="15"/>
      <c r="L67" s="15">
        <v>21645</v>
      </c>
      <c r="M67" s="15">
        <v>21639</v>
      </c>
      <c r="N67" s="15">
        <v>12014</v>
      </c>
      <c r="O67" s="15">
        <v>12014</v>
      </c>
      <c r="P67" s="15">
        <v>12014</v>
      </c>
      <c r="Q67" s="15"/>
      <c r="R67" s="15">
        <v>11638</v>
      </c>
      <c r="S67" s="15">
        <v>11638</v>
      </c>
      <c r="T67" s="15">
        <v>11633</v>
      </c>
      <c r="U67" s="15">
        <v>5867</v>
      </c>
      <c r="V67" s="15">
        <v>0</v>
      </c>
      <c r="W67" s="15"/>
      <c r="X67" s="15">
        <v>1648</v>
      </c>
      <c r="Y67" s="15">
        <v>1648</v>
      </c>
      <c r="Z67" s="15">
        <v>1648</v>
      </c>
      <c r="AA67" s="15">
        <v>1648</v>
      </c>
      <c r="AB67" s="15">
        <v>1648</v>
      </c>
      <c r="AC67" s="15"/>
      <c r="AD67" s="15">
        <v>0</v>
      </c>
      <c r="AE67" s="15">
        <v>0</v>
      </c>
      <c r="AF67" s="15">
        <v>0</v>
      </c>
      <c r="AG67" s="15">
        <v>0</v>
      </c>
      <c r="AH67" s="15">
        <v>0</v>
      </c>
      <c r="AI67" s="15"/>
      <c r="AJ67" s="15">
        <v>-361</v>
      </c>
      <c r="AK67" s="15">
        <v>-360</v>
      </c>
      <c r="AL67" s="15">
        <v>-199</v>
      </c>
      <c r="AM67" s="15">
        <v>-199</v>
      </c>
      <c r="AN67" s="15">
        <v>-199</v>
      </c>
    </row>
    <row r="68" spans="1:40">
      <c r="A68" s="22">
        <v>30300</v>
      </c>
      <c r="B68" s="23" t="s">
        <v>57</v>
      </c>
      <c r="C68" s="14">
        <v>5.5369999999999996E-4</v>
      </c>
      <c r="E68" s="15">
        <v>12105</v>
      </c>
      <c r="F68" s="15">
        <v>12103</v>
      </c>
      <c r="G68" s="15">
        <v>8116</v>
      </c>
      <c r="H68" s="15">
        <v>6259</v>
      </c>
      <c r="I68" s="15">
        <v>4368</v>
      </c>
      <c r="J68" s="15">
        <v>4366</v>
      </c>
      <c r="K68" s="15"/>
      <c r="L68" s="15">
        <v>6974</v>
      </c>
      <c r="M68" s="15">
        <v>6972</v>
      </c>
      <c r="N68" s="15">
        <v>3871</v>
      </c>
      <c r="O68" s="15">
        <v>3871</v>
      </c>
      <c r="P68" s="15">
        <v>3871</v>
      </c>
      <c r="Q68" s="15"/>
      <c r="R68" s="15">
        <v>3750</v>
      </c>
      <c r="S68" s="15">
        <v>3750</v>
      </c>
      <c r="T68" s="15">
        <v>3748</v>
      </c>
      <c r="U68" s="15">
        <v>1891</v>
      </c>
      <c r="V68" s="15">
        <v>0</v>
      </c>
      <c r="W68" s="15"/>
      <c r="X68" s="15">
        <v>531</v>
      </c>
      <c r="Y68" s="15">
        <v>531</v>
      </c>
      <c r="Z68" s="15">
        <v>531</v>
      </c>
      <c r="AA68" s="15">
        <v>531</v>
      </c>
      <c r="AB68" s="15">
        <v>531</v>
      </c>
      <c r="AC68" s="15"/>
      <c r="AD68" s="15">
        <v>884</v>
      </c>
      <c r="AE68" s="15">
        <v>884</v>
      </c>
      <c r="AF68" s="15">
        <v>0</v>
      </c>
      <c r="AG68" s="15">
        <v>0</v>
      </c>
      <c r="AH68" s="15">
        <v>0</v>
      </c>
      <c r="AI68" s="15"/>
      <c r="AJ68" s="15">
        <v>-34</v>
      </c>
      <c r="AK68" s="15">
        <v>-34</v>
      </c>
      <c r="AL68" s="15">
        <v>-34</v>
      </c>
      <c r="AM68" s="15">
        <v>-34</v>
      </c>
      <c r="AN68" s="15">
        <v>-34</v>
      </c>
    </row>
    <row r="69" spans="1:40">
      <c r="A69" s="22">
        <v>30400</v>
      </c>
      <c r="B69" s="23" t="s">
        <v>58</v>
      </c>
      <c r="C69" s="14">
        <v>1.0666E-3</v>
      </c>
      <c r="E69" s="15">
        <v>23453</v>
      </c>
      <c r="F69" s="15">
        <v>23451</v>
      </c>
      <c r="G69" s="15">
        <v>15865</v>
      </c>
      <c r="H69" s="15">
        <v>12476</v>
      </c>
      <c r="I69" s="15">
        <v>9026</v>
      </c>
      <c r="J69" s="15">
        <v>9023</v>
      </c>
      <c r="K69" s="15"/>
      <c r="L69" s="15">
        <v>12725</v>
      </c>
      <c r="M69" s="15">
        <v>12722</v>
      </c>
      <c r="N69" s="15">
        <v>7063</v>
      </c>
      <c r="O69" s="15">
        <v>7063</v>
      </c>
      <c r="P69" s="15">
        <v>7063</v>
      </c>
      <c r="Q69" s="15"/>
      <c r="R69" s="15">
        <v>6842</v>
      </c>
      <c r="S69" s="15">
        <v>6842</v>
      </c>
      <c r="T69" s="15">
        <v>6839</v>
      </c>
      <c r="U69" s="15">
        <v>3450</v>
      </c>
      <c r="V69" s="15">
        <v>0</v>
      </c>
      <c r="W69" s="15"/>
      <c r="X69" s="15">
        <v>969</v>
      </c>
      <c r="Y69" s="15">
        <v>969</v>
      </c>
      <c r="Z69" s="15">
        <v>969</v>
      </c>
      <c r="AA69" s="15">
        <v>969</v>
      </c>
      <c r="AB69" s="15">
        <v>969</v>
      </c>
      <c r="AC69" s="15"/>
      <c r="AD69" s="15">
        <v>2917</v>
      </c>
      <c r="AE69" s="15">
        <v>2918</v>
      </c>
      <c r="AF69" s="15">
        <v>994</v>
      </c>
      <c r="AG69" s="15">
        <v>994</v>
      </c>
      <c r="AH69" s="15">
        <v>994</v>
      </c>
      <c r="AI69" s="15"/>
      <c r="AJ69" s="15">
        <v>0</v>
      </c>
      <c r="AK69" s="15">
        <v>0</v>
      </c>
      <c r="AL69" s="15">
        <v>0</v>
      </c>
      <c r="AM69" s="15">
        <v>0</v>
      </c>
      <c r="AN69" s="15">
        <v>0</v>
      </c>
    </row>
    <row r="70" spans="1:40">
      <c r="A70" s="22">
        <v>30405</v>
      </c>
      <c r="B70" s="23" t="s">
        <v>59</v>
      </c>
      <c r="C70" s="14">
        <v>7.4379999999999997E-4</v>
      </c>
      <c r="E70" s="15">
        <v>13963</v>
      </c>
      <c r="F70" s="15">
        <v>13962</v>
      </c>
      <c r="G70" s="15">
        <v>10725</v>
      </c>
      <c r="H70" s="15">
        <v>8475</v>
      </c>
      <c r="I70" s="15">
        <v>6185</v>
      </c>
      <c r="J70" s="15">
        <v>6183</v>
      </c>
      <c r="K70" s="15"/>
      <c r="L70" s="15">
        <v>8447</v>
      </c>
      <c r="M70" s="15">
        <v>8445</v>
      </c>
      <c r="N70" s="15">
        <v>4689</v>
      </c>
      <c r="O70" s="15">
        <v>4689</v>
      </c>
      <c r="P70" s="15">
        <v>4689</v>
      </c>
      <c r="Q70" s="15"/>
      <c r="R70" s="15">
        <v>4542</v>
      </c>
      <c r="S70" s="15">
        <v>4542</v>
      </c>
      <c r="T70" s="15">
        <v>4540</v>
      </c>
      <c r="U70" s="15">
        <v>2290</v>
      </c>
      <c r="V70" s="15">
        <v>0</v>
      </c>
      <c r="W70" s="15"/>
      <c r="X70" s="15">
        <v>643</v>
      </c>
      <c r="Y70" s="15">
        <v>643</v>
      </c>
      <c r="Z70" s="15">
        <v>643</v>
      </c>
      <c r="AA70" s="15">
        <v>643</v>
      </c>
      <c r="AB70" s="15">
        <v>643</v>
      </c>
      <c r="AC70" s="15"/>
      <c r="AD70" s="15">
        <v>853</v>
      </c>
      <c r="AE70" s="15">
        <v>853</v>
      </c>
      <c r="AF70" s="15">
        <v>853</v>
      </c>
      <c r="AG70" s="15">
        <v>853</v>
      </c>
      <c r="AH70" s="15">
        <v>853</v>
      </c>
      <c r="AI70" s="15"/>
      <c r="AJ70" s="15">
        <v>-522</v>
      </c>
      <c r="AK70" s="15">
        <v>-521</v>
      </c>
      <c r="AL70" s="15">
        <v>0</v>
      </c>
      <c r="AM70" s="15">
        <v>0</v>
      </c>
      <c r="AN70" s="15">
        <v>0</v>
      </c>
    </row>
    <row r="71" spans="1:40">
      <c r="A71" s="22">
        <v>30500</v>
      </c>
      <c r="B71" s="23" t="s">
        <v>60</v>
      </c>
      <c r="C71" s="14">
        <v>1.1188000000000001E-3</v>
      </c>
      <c r="E71" s="15">
        <v>23340</v>
      </c>
      <c r="F71" s="15">
        <v>23337</v>
      </c>
      <c r="G71" s="15">
        <v>16405</v>
      </c>
      <c r="H71" s="15">
        <v>12723</v>
      </c>
      <c r="I71" s="15">
        <v>8976</v>
      </c>
      <c r="J71" s="15">
        <v>8973</v>
      </c>
      <c r="K71" s="15"/>
      <c r="L71" s="15">
        <v>13821</v>
      </c>
      <c r="M71" s="15">
        <v>13818</v>
      </c>
      <c r="N71" s="15">
        <v>7672</v>
      </c>
      <c r="O71" s="15">
        <v>7672</v>
      </c>
      <c r="P71" s="15">
        <v>7672</v>
      </c>
      <c r="Q71" s="15"/>
      <c r="R71" s="15">
        <v>7432</v>
      </c>
      <c r="S71" s="15">
        <v>7432</v>
      </c>
      <c r="T71" s="15">
        <v>7429</v>
      </c>
      <c r="U71" s="15">
        <v>3747</v>
      </c>
      <c r="V71" s="15">
        <v>0</v>
      </c>
      <c r="W71" s="15"/>
      <c r="X71" s="15">
        <v>1052</v>
      </c>
      <c r="Y71" s="15">
        <v>1052</v>
      </c>
      <c r="Z71" s="15">
        <v>1052</v>
      </c>
      <c r="AA71" s="15">
        <v>1052</v>
      </c>
      <c r="AB71" s="15">
        <v>1052</v>
      </c>
      <c r="AC71" s="15"/>
      <c r="AD71" s="15">
        <v>1035</v>
      </c>
      <c r="AE71" s="15">
        <v>1035</v>
      </c>
      <c r="AF71" s="15">
        <v>252</v>
      </c>
      <c r="AG71" s="15">
        <v>252</v>
      </c>
      <c r="AH71" s="15">
        <v>252</v>
      </c>
      <c r="AI71" s="15"/>
      <c r="AJ71" s="15">
        <v>0</v>
      </c>
      <c r="AK71" s="15">
        <v>0</v>
      </c>
      <c r="AL71" s="15">
        <v>0</v>
      </c>
      <c r="AM71" s="15">
        <v>0</v>
      </c>
      <c r="AN71" s="15">
        <v>0</v>
      </c>
    </row>
    <row r="72" spans="1:40">
      <c r="A72" s="22">
        <v>30600</v>
      </c>
      <c r="B72" s="23" t="s">
        <v>61</v>
      </c>
      <c r="C72" s="14">
        <v>8.6399999999999997E-4</v>
      </c>
      <c r="E72" s="15">
        <v>18257</v>
      </c>
      <c r="F72" s="15">
        <v>18255</v>
      </c>
      <c r="G72" s="15">
        <v>12614</v>
      </c>
      <c r="H72" s="15">
        <v>9786</v>
      </c>
      <c r="I72" s="15">
        <v>6908</v>
      </c>
      <c r="J72" s="15">
        <v>6906</v>
      </c>
      <c r="K72" s="15"/>
      <c r="L72" s="15">
        <v>10616</v>
      </c>
      <c r="M72" s="15">
        <v>10613</v>
      </c>
      <c r="N72" s="15">
        <v>5892</v>
      </c>
      <c r="O72" s="15">
        <v>5892</v>
      </c>
      <c r="P72" s="15">
        <v>5892</v>
      </c>
      <c r="Q72" s="15"/>
      <c r="R72" s="15">
        <v>5708</v>
      </c>
      <c r="S72" s="15">
        <v>5708</v>
      </c>
      <c r="T72" s="15">
        <v>5706</v>
      </c>
      <c r="U72" s="15">
        <v>2878</v>
      </c>
      <c r="V72" s="15">
        <v>0</v>
      </c>
      <c r="W72" s="15"/>
      <c r="X72" s="15">
        <v>808</v>
      </c>
      <c r="Y72" s="15">
        <v>808</v>
      </c>
      <c r="Z72" s="15">
        <v>808</v>
      </c>
      <c r="AA72" s="15">
        <v>808</v>
      </c>
      <c r="AB72" s="15">
        <v>808</v>
      </c>
      <c r="AC72" s="15"/>
      <c r="AD72" s="15">
        <v>1125</v>
      </c>
      <c r="AE72" s="15">
        <v>1126</v>
      </c>
      <c r="AF72" s="15">
        <v>208</v>
      </c>
      <c r="AG72" s="15">
        <v>208</v>
      </c>
      <c r="AH72" s="15">
        <v>208</v>
      </c>
      <c r="AI72" s="15"/>
      <c r="AJ72" s="15">
        <v>0</v>
      </c>
      <c r="AK72" s="15">
        <v>0</v>
      </c>
      <c r="AL72" s="15">
        <v>0</v>
      </c>
      <c r="AM72" s="15">
        <v>0</v>
      </c>
      <c r="AN72" s="15">
        <v>0</v>
      </c>
    </row>
    <row r="73" spans="1:40">
      <c r="A73" s="22">
        <v>30601</v>
      </c>
      <c r="B73" s="23" t="s">
        <v>62</v>
      </c>
      <c r="C73" s="14">
        <v>2.02E-5</v>
      </c>
      <c r="E73" s="15">
        <v>401</v>
      </c>
      <c r="F73" s="15">
        <v>401</v>
      </c>
      <c r="G73" s="15">
        <v>289</v>
      </c>
      <c r="H73" s="15">
        <v>219</v>
      </c>
      <c r="I73" s="15">
        <v>147</v>
      </c>
      <c r="J73" s="15">
        <v>147</v>
      </c>
      <c r="K73" s="15"/>
      <c r="L73" s="15">
        <v>265</v>
      </c>
      <c r="M73" s="15">
        <v>265</v>
      </c>
      <c r="N73" s="15">
        <v>147</v>
      </c>
      <c r="O73" s="15">
        <v>147</v>
      </c>
      <c r="P73" s="15">
        <v>147</v>
      </c>
      <c r="Q73" s="15"/>
      <c r="R73" s="15">
        <v>142</v>
      </c>
      <c r="S73" s="15">
        <v>142</v>
      </c>
      <c r="T73" s="15">
        <v>142</v>
      </c>
      <c r="U73" s="15">
        <v>72</v>
      </c>
      <c r="V73" s="15">
        <v>0</v>
      </c>
      <c r="W73" s="15"/>
      <c r="X73" s="15">
        <v>20</v>
      </c>
      <c r="Y73" s="15">
        <v>20</v>
      </c>
      <c r="Z73" s="15">
        <v>20</v>
      </c>
      <c r="AA73" s="15">
        <v>20</v>
      </c>
      <c r="AB73" s="15">
        <v>20</v>
      </c>
      <c r="AC73" s="15"/>
      <c r="AD73" s="15">
        <v>0</v>
      </c>
      <c r="AE73" s="15">
        <v>0</v>
      </c>
      <c r="AF73" s="15">
        <v>0</v>
      </c>
      <c r="AG73" s="15">
        <v>0</v>
      </c>
      <c r="AH73" s="15">
        <v>0</v>
      </c>
      <c r="AI73" s="15"/>
      <c r="AJ73" s="15">
        <v>-26</v>
      </c>
      <c r="AK73" s="15">
        <v>-26</v>
      </c>
      <c r="AL73" s="15">
        <v>-20</v>
      </c>
      <c r="AM73" s="15">
        <v>-20</v>
      </c>
      <c r="AN73" s="15">
        <v>-20</v>
      </c>
    </row>
    <row r="74" spans="1:40">
      <c r="A74" s="22">
        <v>30700</v>
      </c>
      <c r="B74" s="23" t="s">
        <v>63</v>
      </c>
      <c r="C74" s="14">
        <v>2.2522000000000002E-3</v>
      </c>
      <c r="E74" s="15">
        <v>46878</v>
      </c>
      <c r="F74" s="15">
        <v>46873</v>
      </c>
      <c r="G74" s="15">
        <v>33014</v>
      </c>
      <c r="H74" s="15">
        <v>25579</v>
      </c>
      <c r="I74" s="15">
        <v>18013</v>
      </c>
      <c r="J74" s="15">
        <v>18007</v>
      </c>
      <c r="K74" s="15"/>
      <c r="L74" s="15">
        <v>27910</v>
      </c>
      <c r="M74" s="15">
        <v>27904</v>
      </c>
      <c r="N74" s="15">
        <v>15492</v>
      </c>
      <c r="O74" s="15">
        <v>15492</v>
      </c>
      <c r="P74" s="15">
        <v>15492</v>
      </c>
      <c r="Q74" s="15"/>
      <c r="R74" s="15">
        <v>15008</v>
      </c>
      <c r="S74" s="15">
        <v>15008</v>
      </c>
      <c r="T74" s="15">
        <v>15001</v>
      </c>
      <c r="U74" s="15">
        <v>7566</v>
      </c>
      <c r="V74" s="15">
        <v>0</v>
      </c>
      <c r="W74" s="15"/>
      <c r="X74" s="15">
        <v>2125</v>
      </c>
      <c r="Y74" s="15">
        <v>2125</v>
      </c>
      <c r="Z74" s="15">
        <v>2125</v>
      </c>
      <c r="AA74" s="15">
        <v>2125</v>
      </c>
      <c r="AB74" s="15">
        <v>2125</v>
      </c>
      <c r="AC74" s="15"/>
      <c r="AD74" s="15">
        <v>1835</v>
      </c>
      <c r="AE74" s="15">
        <v>1836</v>
      </c>
      <c r="AF74" s="15">
        <v>396</v>
      </c>
      <c r="AG74" s="15">
        <v>396</v>
      </c>
      <c r="AH74" s="15">
        <v>396</v>
      </c>
      <c r="AI74" s="15"/>
      <c r="AJ74" s="15">
        <v>0</v>
      </c>
      <c r="AK74" s="15">
        <v>0</v>
      </c>
      <c r="AL74" s="15">
        <v>0</v>
      </c>
      <c r="AM74" s="15">
        <v>0</v>
      </c>
      <c r="AN74" s="15">
        <v>0</v>
      </c>
    </row>
    <row r="75" spans="1:40">
      <c r="A75" s="22">
        <v>30705</v>
      </c>
      <c r="B75" s="23" t="s">
        <v>64</v>
      </c>
      <c r="C75" s="14">
        <v>4.283E-4</v>
      </c>
      <c r="E75" s="15">
        <v>9564</v>
      </c>
      <c r="F75" s="15">
        <v>9562</v>
      </c>
      <c r="G75" s="15">
        <v>6285</v>
      </c>
      <c r="H75" s="15">
        <v>4901</v>
      </c>
      <c r="I75" s="15">
        <v>3492</v>
      </c>
      <c r="J75" s="15">
        <v>3491</v>
      </c>
      <c r="K75" s="15"/>
      <c r="L75" s="15">
        <v>5197</v>
      </c>
      <c r="M75" s="15">
        <v>5196</v>
      </c>
      <c r="N75" s="15">
        <v>2885</v>
      </c>
      <c r="O75" s="15">
        <v>2885</v>
      </c>
      <c r="P75" s="15">
        <v>2885</v>
      </c>
      <c r="Q75" s="15"/>
      <c r="R75" s="15">
        <v>2795</v>
      </c>
      <c r="S75" s="15">
        <v>2795</v>
      </c>
      <c r="T75" s="15">
        <v>2793</v>
      </c>
      <c r="U75" s="15">
        <v>1409</v>
      </c>
      <c r="V75" s="15">
        <v>0</v>
      </c>
      <c r="W75" s="15"/>
      <c r="X75" s="15">
        <v>396</v>
      </c>
      <c r="Y75" s="15">
        <v>396</v>
      </c>
      <c r="Z75" s="15">
        <v>396</v>
      </c>
      <c r="AA75" s="15">
        <v>396</v>
      </c>
      <c r="AB75" s="15">
        <v>396</v>
      </c>
      <c r="AC75" s="15"/>
      <c r="AD75" s="15">
        <v>1176</v>
      </c>
      <c r="AE75" s="15">
        <v>1175</v>
      </c>
      <c r="AF75" s="15">
        <v>211</v>
      </c>
      <c r="AG75" s="15">
        <v>211</v>
      </c>
      <c r="AH75" s="15">
        <v>211</v>
      </c>
      <c r="AI75" s="15"/>
      <c r="AJ75" s="15">
        <v>0</v>
      </c>
      <c r="AK75" s="15">
        <v>0</v>
      </c>
      <c r="AL75" s="15">
        <v>0</v>
      </c>
      <c r="AM75" s="15">
        <v>0</v>
      </c>
      <c r="AN75" s="15">
        <v>0</v>
      </c>
    </row>
    <row r="76" spans="1:40">
      <c r="A76" s="22">
        <v>30800</v>
      </c>
      <c r="B76" s="23" t="s">
        <v>65</v>
      </c>
      <c r="C76" s="14">
        <v>8.4210000000000003E-4</v>
      </c>
      <c r="E76" s="15">
        <v>18348</v>
      </c>
      <c r="F76" s="15">
        <v>18345</v>
      </c>
      <c r="G76" s="15">
        <v>12385</v>
      </c>
      <c r="H76" s="15">
        <v>9905</v>
      </c>
      <c r="I76" s="15">
        <v>7382</v>
      </c>
      <c r="J76" s="15">
        <v>7380</v>
      </c>
      <c r="K76" s="15"/>
      <c r="L76" s="15">
        <v>9309</v>
      </c>
      <c r="M76" s="15">
        <v>9306</v>
      </c>
      <c r="N76" s="15">
        <v>5167</v>
      </c>
      <c r="O76" s="15">
        <v>5167</v>
      </c>
      <c r="P76" s="15">
        <v>5167</v>
      </c>
      <c r="Q76" s="15"/>
      <c r="R76" s="15">
        <v>5005</v>
      </c>
      <c r="S76" s="15">
        <v>5005</v>
      </c>
      <c r="T76" s="15">
        <v>5003</v>
      </c>
      <c r="U76" s="15">
        <v>2523</v>
      </c>
      <c r="V76" s="15">
        <v>0</v>
      </c>
      <c r="W76" s="15"/>
      <c r="X76" s="15">
        <v>709</v>
      </c>
      <c r="Y76" s="15">
        <v>709</v>
      </c>
      <c r="Z76" s="15">
        <v>709</v>
      </c>
      <c r="AA76" s="15">
        <v>709</v>
      </c>
      <c r="AB76" s="15">
        <v>709</v>
      </c>
      <c r="AC76" s="15"/>
      <c r="AD76" s="15">
        <v>3325</v>
      </c>
      <c r="AE76" s="15">
        <v>3325</v>
      </c>
      <c r="AF76" s="15">
        <v>1506</v>
      </c>
      <c r="AG76" s="15">
        <v>1506</v>
      </c>
      <c r="AH76" s="15">
        <v>1506</v>
      </c>
      <c r="AI76" s="15"/>
      <c r="AJ76" s="15">
        <v>0</v>
      </c>
      <c r="AK76" s="15">
        <v>0</v>
      </c>
      <c r="AL76" s="15">
        <v>0</v>
      </c>
      <c r="AM76" s="15">
        <v>0</v>
      </c>
      <c r="AN76" s="15">
        <v>0</v>
      </c>
    </row>
    <row r="77" spans="1:40">
      <c r="A77" s="22">
        <v>30900</v>
      </c>
      <c r="B77" s="23" t="s">
        <v>66</v>
      </c>
      <c r="C77" s="14">
        <v>1.4660000000000001E-3</v>
      </c>
      <c r="E77" s="15">
        <v>31988</v>
      </c>
      <c r="F77" s="15">
        <v>31984</v>
      </c>
      <c r="G77" s="15">
        <v>21758</v>
      </c>
      <c r="H77" s="15">
        <v>16946</v>
      </c>
      <c r="I77" s="15">
        <v>12049</v>
      </c>
      <c r="J77" s="15">
        <v>12045</v>
      </c>
      <c r="K77" s="15"/>
      <c r="L77" s="15">
        <v>18065</v>
      </c>
      <c r="M77" s="15">
        <v>18060</v>
      </c>
      <c r="N77" s="15">
        <v>10027</v>
      </c>
      <c r="O77" s="15">
        <v>10027</v>
      </c>
      <c r="P77" s="15">
        <v>10027</v>
      </c>
      <c r="Q77" s="15"/>
      <c r="R77" s="15">
        <v>9713</v>
      </c>
      <c r="S77" s="15">
        <v>9713</v>
      </c>
      <c r="T77" s="15">
        <v>9709</v>
      </c>
      <c r="U77" s="15">
        <v>4897</v>
      </c>
      <c r="V77" s="15">
        <v>0</v>
      </c>
      <c r="W77" s="15"/>
      <c r="X77" s="15">
        <v>1375</v>
      </c>
      <c r="Y77" s="15">
        <v>1375</v>
      </c>
      <c r="Z77" s="15">
        <v>1375</v>
      </c>
      <c r="AA77" s="15">
        <v>1375</v>
      </c>
      <c r="AB77" s="15">
        <v>1375</v>
      </c>
      <c r="AC77" s="15"/>
      <c r="AD77" s="15">
        <v>2835</v>
      </c>
      <c r="AE77" s="15">
        <v>2836</v>
      </c>
      <c r="AF77" s="15">
        <v>647</v>
      </c>
      <c r="AG77" s="15">
        <v>647</v>
      </c>
      <c r="AH77" s="15">
        <v>647</v>
      </c>
      <c r="AI77" s="15"/>
      <c r="AJ77" s="15">
        <v>0</v>
      </c>
      <c r="AK77" s="15">
        <v>0</v>
      </c>
      <c r="AL77" s="15">
        <v>0</v>
      </c>
      <c r="AM77" s="15">
        <v>0</v>
      </c>
      <c r="AN77" s="15">
        <v>0</v>
      </c>
    </row>
    <row r="78" spans="1:40">
      <c r="A78" s="22">
        <v>30905</v>
      </c>
      <c r="B78" s="23" t="s">
        <v>67</v>
      </c>
      <c r="C78" s="14">
        <v>2.8459999999999998E-4</v>
      </c>
      <c r="E78" s="15">
        <v>7477</v>
      </c>
      <c r="F78" s="15">
        <v>7478</v>
      </c>
      <c r="G78" s="15">
        <v>4434</v>
      </c>
      <c r="H78" s="15">
        <v>3515</v>
      </c>
      <c r="I78" s="15">
        <v>2580</v>
      </c>
      <c r="J78" s="15">
        <v>2579</v>
      </c>
      <c r="K78" s="15"/>
      <c r="L78" s="15">
        <v>3449</v>
      </c>
      <c r="M78" s="15">
        <v>3449</v>
      </c>
      <c r="N78" s="15">
        <v>1915</v>
      </c>
      <c r="O78" s="15">
        <v>1915</v>
      </c>
      <c r="P78" s="15">
        <v>1915</v>
      </c>
      <c r="Q78" s="15"/>
      <c r="R78" s="15">
        <v>1855</v>
      </c>
      <c r="S78" s="15">
        <v>1855</v>
      </c>
      <c r="T78" s="15">
        <v>1854</v>
      </c>
      <c r="U78" s="15">
        <v>935</v>
      </c>
      <c r="V78" s="15">
        <v>0</v>
      </c>
      <c r="W78" s="15"/>
      <c r="X78" s="15">
        <v>263</v>
      </c>
      <c r="Y78" s="15">
        <v>263</v>
      </c>
      <c r="Z78" s="15">
        <v>263</v>
      </c>
      <c r="AA78" s="15">
        <v>263</v>
      </c>
      <c r="AB78" s="15">
        <v>263</v>
      </c>
      <c r="AC78" s="15"/>
      <c r="AD78" s="15">
        <v>1910</v>
      </c>
      <c r="AE78" s="15">
        <v>1911</v>
      </c>
      <c r="AF78" s="15">
        <v>402</v>
      </c>
      <c r="AG78" s="15">
        <v>402</v>
      </c>
      <c r="AH78" s="15">
        <v>402</v>
      </c>
      <c r="AI78" s="15"/>
      <c r="AJ78" s="15">
        <v>0</v>
      </c>
      <c r="AK78" s="15">
        <v>0</v>
      </c>
      <c r="AL78" s="15">
        <v>0</v>
      </c>
      <c r="AM78" s="15">
        <v>0</v>
      </c>
      <c r="AN78" s="15">
        <v>0</v>
      </c>
    </row>
    <row r="79" spans="1:40">
      <c r="A79" s="22">
        <v>31000</v>
      </c>
      <c r="B79" s="23" t="s">
        <v>68</v>
      </c>
      <c r="C79" s="14">
        <v>4.2398000000000002E-3</v>
      </c>
      <c r="E79" s="15">
        <v>87116</v>
      </c>
      <c r="F79" s="15">
        <v>87104</v>
      </c>
      <c r="G79" s="15">
        <v>62123</v>
      </c>
      <c r="H79" s="15">
        <v>47699</v>
      </c>
      <c r="I79" s="15">
        <v>33021</v>
      </c>
      <c r="J79" s="15">
        <v>33008</v>
      </c>
      <c r="K79" s="15"/>
      <c r="L79" s="15">
        <v>54146</v>
      </c>
      <c r="M79" s="15">
        <v>54133</v>
      </c>
      <c r="N79" s="15">
        <v>30055</v>
      </c>
      <c r="O79" s="15">
        <v>30055</v>
      </c>
      <c r="P79" s="15">
        <v>30055</v>
      </c>
      <c r="Q79" s="15"/>
      <c r="R79" s="15">
        <v>29115</v>
      </c>
      <c r="S79" s="15">
        <v>29115</v>
      </c>
      <c r="T79" s="15">
        <v>29102</v>
      </c>
      <c r="U79" s="15">
        <v>14678</v>
      </c>
      <c r="V79" s="15">
        <v>0</v>
      </c>
      <c r="W79" s="15"/>
      <c r="X79" s="15">
        <v>4122</v>
      </c>
      <c r="Y79" s="15">
        <v>4122</v>
      </c>
      <c r="Z79" s="15">
        <v>4122</v>
      </c>
      <c r="AA79" s="15">
        <v>4122</v>
      </c>
      <c r="AB79" s="15">
        <v>4122</v>
      </c>
      <c r="AC79" s="15"/>
      <c r="AD79" s="15">
        <v>889</v>
      </c>
      <c r="AE79" s="15">
        <v>890</v>
      </c>
      <c r="AF79" s="15">
        <v>0</v>
      </c>
      <c r="AG79" s="15">
        <v>0</v>
      </c>
      <c r="AH79" s="15">
        <v>0</v>
      </c>
      <c r="AI79" s="15"/>
      <c r="AJ79" s="15">
        <v>-1156</v>
      </c>
      <c r="AK79" s="15">
        <v>-1156</v>
      </c>
      <c r="AL79" s="15">
        <v>-1156</v>
      </c>
      <c r="AM79" s="15">
        <v>-1156</v>
      </c>
      <c r="AN79" s="15">
        <v>-1156</v>
      </c>
    </row>
    <row r="80" spans="1:40">
      <c r="A80" s="22">
        <v>31005</v>
      </c>
      <c r="B80" s="23" t="s">
        <v>69</v>
      </c>
      <c r="C80" s="14">
        <v>4.0259999999999997E-4</v>
      </c>
      <c r="E80" s="15">
        <v>9564</v>
      </c>
      <c r="F80" s="15">
        <v>9562</v>
      </c>
      <c r="G80" s="15">
        <v>6118</v>
      </c>
      <c r="H80" s="15">
        <v>4838</v>
      </c>
      <c r="I80" s="15">
        <v>3536</v>
      </c>
      <c r="J80" s="15">
        <v>3535</v>
      </c>
      <c r="K80" s="15"/>
      <c r="L80" s="15">
        <v>4804</v>
      </c>
      <c r="M80" s="15">
        <v>4803</v>
      </c>
      <c r="N80" s="15">
        <v>2667</v>
      </c>
      <c r="O80" s="15">
        <v>2667</v>
      </c>
      <c r="P80" s="15">
        <v>2667</v>
      </c>
      <c r="Q80" s="15"/>
      <c r="R80" s="15">
        <v>2583</v>
      </c>
      <c r="S80" s="15">
        <v>2583</v>
      </c>
      <c r="T80" s="15">
        <v>2582</v>
      </c>
      <c r="U80" s="15">
        <v>1302</v>
      </c>
      <c r="V80" s="15">
        <v>0</v>
      </c>
      <c r="W80" s="15"/>
      <c r="X80" s="15">
        <v>366</v>
      </c>
      <c r="Y80" s="15">
        <v>366</v>
      </c>
      <c r="Z80" s="15">
        <v>366</v>
      </c>
      <c r="AA80" s="15">
        <v>366</v>
      </c>
      <c r="AB80" s="15">
        <v>366</v>
      </c>
      <c r="AC80" s="15"/>
      <c r="AD80" s="15">
        <v>1811</v>
      </c>
      <c r="AE80" s="15">
        <v>1810</v>
      </c>
      <c r="AF80" s="15">
        <v>503</v>
      </c>
      <c r="AG80" s="15">
        <v>503</v>
      </c>
      <c r="AH80" s="15">
        <v>503</v>
      </c>
      <c r="AI80" s="15"/>
      <c r="AJ80" s="15">
        <v>0</v>
      </c>
      <c r="AK80" s="15">
        <v>0</v>
      </c>
      <c r="AL80" s="15">
        <v>0</v>
      </c>
      <c r="AM80" s="15">
        <v>0</v>
      </c>
      <c r="AN80" s="15">
        <v>0</v>
      </c>
    </row>
    <row r="81" spans="1:40">
      <c r="A81" s="22">
        <v>31100</v>
      </c>
      <c r="B81" s="23" t="s">
        <v>70</v>
      </c>
      <c r="C81" s="14">
        <v>8.7551999999999994E-3</v>
      </c>
      <c r="E81" s="15">
        <v>175198</v>
      </c>
      <c r="F81" s="15">
        <v>175171</v>
      </c>
      <c r="G81" s="15">
        <v>127915</v>
      </c>
      <c r="H81" s="15">
        <v>98188</v>
      </c>
      <c r="I81" s="15">
        <v>67937</v>
      </c>
      <c r="J81" s="15">
        <v>67911</v>
      </c>
      <c r="K81" s="15"/>
      <c r="L81" s="15">
        <v>111594</v>
      </c>
      <c r="M81" s="15">
        <v>111567</v>
      </c>
      <c r="N81" s="15">
        <v>61942</v>
      </c>
      <c r="O81" s="15">
        <v>61942</v>
      </c>
      <c r="P81" s="15">
        <v>61942</v>
      </c>
      <c r="Q81" s="15"/>
      <c r="R81" s="15">
        <v>60005</v>
      </c>
      <c r="S81" s="15">
        <v>60005</v>
      </c>
      <c r="T81" s="15">
        <v>59978</v>
      </c>
      <c r="U81" s="15">
        <v>30251</v>
      </c>
      <c r="V81" s="15">
        <v>0</v>
      </c>
      <c r="W81" s="15"/>
      <c r="X81" s="15">
        <v>8496</v>
      </c>
      <c r="Y81" s="15">
        <v>8496</v>
      </c>
      <c r="Z81" s="15">
        <v>8496</v>
      </c>
      <c r="AA81" s="15">
        <v>8496</v>
      </c>
      <c r="AB81" s="15">
        <v>8496</v>
      </c>
      <c r="AC81" s="15"/>
      <c r="AD81" s="15">
        <v>0</v>
      </c>
      <c r="AE81" s="15">
        <v>0</v>
      </c>
      <c r="AF81" s="15">
        <v>0</v>
      </c>
      <c r="AG81" s="15">
        <v>0</v>
      </c>
      <c r="AH81" s="15">
        <v>0</v>
      </c>
      <c r="AI81" s="15"/>
      <c r="AJ81" s="15">
        <v>-4897</v>
      </c>
      <c r="AK81" s="15">
        <v>-4897</v>
      </c>
      <c r="AL81" s="15">
        <v>-2501</v>
      </c>
      <c r="AM81" s="15">
        <v>-2501</v>
      </c>
      <c r="AN81" s="15">
        <v>-2501</v>
      </c>
    </row>
    <row r="82" spans="1:40">
      <c r="A82" s="22">
        <v>31101</v>
      </c>
      <c r="B82" s="23" t="s">
        <v>71</v>
      </c>
      <c r="C82" s="14">
        <v>5.9700000000000001E-5</v>
      </c>
      <c r="E82" s="15">
        <v>1060</v>
      </c>
      <c r="F82" s="15">
        <v>1061</v>
      </c>
      <c r="G82" s="15">
        <v>841</v>
      </c>
      <c r="H82" s="15">
        <v>644</v>
      </c>
      <c r="I82" s="15">
        <v>444</v>
      </c>
      <c r="J82" s="15">
        <v>444</v>
      </c>
      <c r="K82" s="15"/>
      <c r="L82" s="15">
        <v>738</v>
      </c>
      <c r="M82" s="15">
        <v>738</v>
      </c>
      <c r="N82" s="15">
        <v>410</v>
      </c>
      <c r="O82" s="15">
        <v>410</v>
      </c>
      <c r="P82" s="15">
        <v>410</v>
      </c>
      <c r="Q82" s="15"/>
      <c r="R82" s="15">
        <v>397</v>
      </c>
      <c r="S82" s="15">
        <v>397</v>
      </c>
      <c r="T82" s="15">
        <v>397</v>
      </c>
      <c r="U82" s="15">
        <v>200</v>
      </c>
      <c r="V82" s="15">
        <v>0</v>
      </c>
      <c r="W82" s="15"/>
      <c r="X82" s="15">
        <v>56</v>
      </c>
      <c r="Y82" s="15">
        <v>56</v>
      </c>
      <c r="Z82" s="15">
        <v>56</v>
      </c>
      <c r="AA82" s="15">
        <v>56</v>
      </c>
      <c r="AB82" s="15">
        <v>56</v>
      </c>
      <c r="AC82" s="15"/>
      <c r="AD82" s="15">
        <v>0</v>
      </c>
      <c r="AE82" s="15">
        <v>0</v>
      </c>
      <c r="AF82" s="15">
        <v>0</v>
      </c>
      <c r="AG82" s="15">
        <v>0</v>
      </c>
      <c r="AH82" s="15">
        <v>0</v>
      </c>
      <c r="AI82" s="15"/>
      <c r="AJ82" s="15">
        <v>-131</v>
      </c>
      <c r="AK82" s="15">
        <v>-130</v>
      </c>
      <c r="AL82" s="15">
        <v>-22</v>
      </c>
      <c r="AM82" s="15">
        <v>-22</v>
      </c>
      <c r="AN82" s="15">
        <v>-22</v>
      </c>
    </row>
    <row r="83" spans="1:40">
      <c r="A83" s="22">
        <v>31102</v>
      </c>
      <c r="B83" s="23" t="s">
        <v>72</v>
      </c>
      <c r="C83" s="14">
        <v>1.46E-4</v>
      </c>
      <c r="E83" s="15">
        <v>2471</v>
      </c>
      <c r="F83" s="15">
        <v>2472</v>
      </c>
      <c r="G83" s="15">
        <v>2068</v>
      </c>
      <c r="H83" s="15">
        <v>1553</v>
      </c>
      <c r="I83" s="15">
        <v>1028</v>
      </c>
      <c r="J83" s="15">
        <v>1028</v>
      </c>
      <c r="K83" s="15"/>
      <c r="L83" s="15">
        <v>1935</v>
      </c>
      <c r="M83" s="15">
        <v>1935</v>
      </c>
      <c r="N83" s="15">
        <v>1074</v>
      </c>
      <c r="O83" s="15">
        <v>1074</v>
      </c>
      <c r="P83" s="15">
        <v>1074</v>
      </c>
      <c r="Q83" s="15"/>
      <c r="R83" s="15">
        <v>1040</v>
      </c>
      <c r="S83" s="15">
        <v>1040</v>
      </c>
      <c r="T83" s="15">
        <v>1040</v>
      </c>
      <c r="U83" s="15">
        <v>525</v>
      </c>
      <c r="V83" s="15">
        <v>0</v>
      </c>
      <c r="W83" s="15"/>
      <c r="X83" s="15">
        <v>147</v>
      </c>
      <c r="Y83" s="15">
        <v>147</v>
      </c>
      <c r="Z83" s="15">
        <v>147</v>
      </c>
      <c r="AA83" s="15">
        <v>147</v>
      </c>
      <c r="AB83" s="15">
        <v>147</v>
      </c>
      <c r="AC83" s="15"/>
      <c r="AD83" s="15">
        <v>0</v>
      </c>
      <c r="AE83" s="15">
        <v>0</v>
      </c>
      <c r="AF83" s="15">
        <v>0</v>
      </c>
      <c r="AG83" s="15">
        <v>0</v>
      </c>
      <c r="AH83" s="15">
        <v>0</v>
      </c>
      <c r="AI83" s="15"/>
      <c r="AJ83" s="15">
        <v>-651</v>
      </c>
      <c r="AK83" s="15">
        <v>-650</v>
      </c>
      <c r="AL83" s="15">
        <v>-193</v>
      </c>
      <c r="AM83" s="15">
        <v>-193</v>
      </c>
      <c r="AN83" s="15">
        <v>-193</v>
      </c>
    </row>
    <row r="84" spans="1:40">
      <c r="A84" s="22">
        <v>31105</v>
      </c>
      <c r="B84" s="23" t="s">
        <v>73</v>
      </c>
      <c r="C84" s="14">
        <v>1.3917999999999999E-3</v>
      </c>
      <c r="E84" s="15">
        <v>29011</v>
      </c>
      <c r="F84" s="15">
        <v>29008</v>
      </c>
      <c r="G84" s="15">
        <v>20624</v>
      </c>
      <c r="H84" s="15">
        <v>15917</v>
      </c>
      <c r="I84" s="15">
        <v>11127</v>
      </c>
      <c r="J84" s="15">
        <v>11123</v>
      </c>
      <c r="K84" s="15"/>
      <c r="L84" s="15">
        <v>17670</v>
      </c>
      <c r="M84" s="15">
        <v>17666</v>
      </c>
      <c r="N84" s="15">
        <v>9808</v>
      </c>
      <c r="O84" s="15">
        <v>9808</v>
      </c>
      <c r="P84" s="15">
        <v>9808</v>
      </c>
      <c r="Q84" s="15"/>
      <c r="R84" s="15">
        <v>9501</v>
      </c>
      <c r="S84" s="15">
        <v>9501</v>
      </c>
      <c r="T84" s="15">
        <v>9497</v>
      </c>
      <c r="U84" s="15">
        <v>4790</v>
      </c>
      <c r="V84" s="15">
        <v>0</v>
      </c>
      <c r="W84" s="15"/>
      <c r="X84" s="15">
        <v>1345</v>
      </c>
      <c r="Y84" s="15">
        <v>1345</v>
      </c>
      <c r="Z84" s="15">
        <v>1345</v>
      </c>
      <c r="AA84" s="15">
        <v>1345</v>
      </c>
      <c r="AB84" s="15">
        <v>1345</v>
      </c>
      <c r="AC84" s="15"/>
      <c r="AD84" s="15">
        <v>521</v>
      </c>
      <c r="AE84" s="15">
        <v>522</v>
      </c>
      <c r="AF84" s="15">
        <v>0</v>
      </c>
      <c r="AG84" s="15">
        <v>0</v>
      </c>
      <c r="AH84" s="15">
        <v>0</v>
      </c>
      <c r="AI84" s="15"/>
      <c r="AJ84" s="15">
        <v>-26</v>
      </c>
      <c r="AK84" s="15">
        <v>-26</v>
      </c>
      <c r="AL84" s="15">
        <v>-26</v>
      </c>
      <c r="AM84" s="15">
        <v>-26</v>
      </c>
      <c r="AN84" s="15">
        <v>-26</v>
      </c>
    </row>
    <row r="85" spans="1:40">
      <c r="A85" s="22">
        <v>31110</v>
      </c>
      <c r="B85" s="23" t="s">
        <v>74</v>
      </c>
      <c r="C85" s="14">
        <v>1.9932999999999999E-3</v>
      </c>
      <c r="E85" s="15">
        <v>39907</v>
      </c>
      <c r="F85" s="15">
        <v>39899</v>
      </c>
      <c r="G85" s="15">
        <v>28939</v>
      </c>
      <c r="H85" s="15">
        <v>21893</v>
      </c>
      <c r="I85" s="15">
        <v>14722</v>
      </c>
      <c r="J85" s="15">
        <v>14716</v>
      </c>
      <c r="K85" s="15"/>
      <c r="L85" s="15">
        <v>26453</v>
      </c>
      <c r="M85" s="15">
        <v>26446</v>
      </c>
      <c r="N85" s="15">
        <v>14683</v>
      </c>
      <c r="O85" s="15">
        <v>14683</v>
      </c>
      <c r="P85" s="15">
        <v>14683</v>
      </c>
      <c r="Q85" s="15"/>
      <c r="R85" s="15">
        <v>14224</v>
      </c>
      <c r="S85" s="15">
        <v>14224</v>
      </c>
      <c r="T85" s="15">
        <v>14217</v>
      </c>
      <c r="U85" s="15">
        <v>7171</v>
      </c>
      <c r="V85" s="15">
        <v>0</v>
      </c>
      <c r="W85" s="15"/>
      <c r="X85" s="15">
        <v>2014</v>
      </c>
      <c r="Y85" s="15">
        <v>2014</v>
      </c>
      <c r="Z85" s="15">
        <v>2014</v>
      </c>
      <c r="AA85" s="15">
        <v>2014</v>
      </c>
      <c r="AB85" s="15">
        <v>2014</v>
      </c>
      <c r="AC85" s="15"/>
      <c r="AD85" s="15">
        <v>0</v>
      </c>
      <c r="AE85" s="15">
        <v>0</v>
      </c>
      <c r="AF85" s="15">
        <v>0</v>
      </c>
      <c r="AG85" s="15">
        <v>0</v>
      </c>
      <c r="AH85" s="15">
        <v>0</v>
      </c>
      <c r="AI85" s="15"/>
      <c r="AJ85" s="15">
        <v>-2784</v>
      </c>
      <c r="AK85" s="15">
        <v>-2785</v>
      </c>
      <c r="AL85" s="15">
        <v>-1975</v>
      </c>
      <c r="AM85" s="15">
        <v>-1975</v>
      </c>
      <c r="AN85" s="15">
        <v>-1975</v>
      </c>
    </row>
    <row r="86" spans="1:40">
      <c r="A86" s="22">
        <v>31200</v>
      </c>
      <c r="B86" s="23" t="s">
        <v>75</v>
      </c>
      <c r="C86" s="14">
        <v>3.9153E-3</v>
      </c>
      <c r="E86" s="15">
        <v>82363</v>
      </c>
      <c r="F86" s="15">
        <v>82350</v>
      </c>
      <c r="G86" s="15">
        <v>57358</v>
      </c>
      <c r="H86" s="15">
        <v>44620</v>
      </c>
      <c r="I86" s="15">
        <v>31658</v>
      </c>
      <c r="J86" s="15">
        <v>31647</v>
      </c>
      <c r="K86" s="15"/>
      <c r="L86" s="15">
        <v>47816</v>
      </c>
      <c r="M86" s="15">
        <v>47804</v>
      </c>
      <c r="N86" s="15">
        <v>26541</v>
      </c>
      <c r="O86" s="15">
        <v>26541</v>
      </c>
      <c r="P86" s="15">
        <v>26541</v>
      </c>
      <c r="Q86" s="15"/>
      <c r="R86" s="15">
        <v>25711</v>
      </c>
      <c r="S86" s="15">
        <v>25711</v>
      </c>
      <c r="T86" s="15">
        <v>25700</v>
      </c>
      <c r="U86" s="15">
        <v>12962</v>
      </c>
      <c r="V86" s="15">
        <v>0</v>
      </c>
      <c r="W86" s="15"/>
      <c r="X86" s="15">
        <v>3640</v>
      </c>
      <c r="Y86" s="15">
        <v>3640</v>
      </c>
      <c r="Z86" s="15">
        <v>3640</v>
      </c>
      <c r="AA86" s="15">
        <v>3640</v>
      </c>
      <c r="AB86" s="15">
        <v>3640</v>
      </c>
      <c r="AC86" s="15"/>
      <c r="AD86" s="15">
        <v>5196</v>
      </c>
      <c r="AE86" s="15">
        <v>5195</v>
      </c>
      <c r="AF86" s="15">
        <v>1477</v>
      </c>
      <c r="AG86" s="15">
        <v>1477</v>
      </c>
      <c r="AH86" s="15">
        <v>1477</v>
      </c>
      <c r="AI86" s="15"/>
      <c r="AJ86" s="15">
        <v>0</v>
      </c>
      <c r="AK86" s="15">
        <v>0</v>
      </c>
      <c r="AL86" s="15">
        <v>0</v>
      </c>
      <c r="AM86" s="15">
        <v>0</v>
      </c>
      <c r="AN86" s="15">
        <v>0</v>
      </c>
    </row>
    <row r="87" spans="1:40">
      <c r="A87" s="22">
        <v>31205</v>
      </c>
      <c r="B87" s="23" t="s">
        <v>76</v>
      </c>
      <c r="C87" s="14">
        <v>4.618E-4</v>
      </c>
      <c r="E87" s="15">
        <v>11185</v>
      </c>
      <c r="F87" s="15">
        <v>11184</v>
      </c>
      <c r="G87" s="15">
        <v>6967</v>
      </c>
      <c r="H87" s="15">
        <v>5460</v>
      </c>
      <c r="I87" s="15">
        <v>3926</v>
      </c>
      <c r="J87" s="15">
        <v>3924</v>
      </c>
      <c r="K87" s="15"/>
      <c r="L87" s="15">
        <v>5658</v>
      </c>
      <c r="M87" s="15">
        <v>5657</v>
      </c>
      <c r="N87" s="15">
        <v>3141</v>
      </c>
      <c r="O87" s="15">
        <v>3141</v>
      </c>
      <c r="P87" s="15">
        <v>3141</v>
      </c>
      <c r="Q87" s="15"/>
      <c r="R87" s="15">
        <v>3042</v>
      </c>
      <c r="S87" s="15">
        <v>3042</v>
      </c>
      <c r="T87" s="15">
        <v>3041</v>
      </c>
      <c r="U87" s="15">
        <v>1534</v>
      </c>
      <c r="V87" s="15">
        <v>0</v>
      </c>
      <c r="W87" s="15"/>
      <c r="X87" s="15">
        <v>431</v>
      </c>
      <c r="Y87" s="15">
        <v>431</v>
      </c>
      <c r="Z87" s="15">
        <v>431</v>
      </c>
      <c r="AA87" s="15">
        <v>431</v>
      </c>
      <c r="AB87" s="15">
        <v>431</v>
      </c>
      <c r="AC87" s="15"/>
      <c r="AD87" s="15">
        <v>2054</v>
      </c>
      <c r="AE87" s="15">
        <v>2054</v>
      </c>
      <c r="AF87" s="15">
        <v>354</v>
      </c>
      <c r="AG87" s="15">
        <v>354</v>
      </c>
      <c r="AH87" s="15">
        <v>354</v>
      </c>
      <c r="AI87" s="15"/>
      <c r="AJ87" s="15">
        <v>0</v>
      </c>
      <c r="AK87" s="15">
        <v>0</v>
      </c>
      <c r="AL87" s="15">
        <v>0</v>
      </c>
      <c r="AM87" s="15">
        <v>0</v>
      </c>
      <c r="AN87" s="15">
        <v>0</v>
      </c>
    </row>
    <row r="88" spans="1:40">
      <c r="A88" s="22">
        <v>31300</v>
      </c>
      <c r="B88" s="23" t="s">
        <v>77</v>
      </c>
      <c r="C88" s="14">
        <v>1.07221E-2</v>
      </c>
      <c r="E88" s="15">
        <v>198274</v>
      </c>
      <c r="F88" s="15">
        <v>198242</v>
      </c>
      <c r="G88" s="15">
        <v>154247</v>
      </c>
      <c r="H88" s="15">
        <v>117846</v>
      </c>
      <c r="I88" s="15">
        <v>80804</v>
      </c>
      <c r="J88" s="15">
        <v>80771</v>
      </c>
      <c r="K88" s="15"/>
      <c r="L88" s="15">
        <v>136645</v>
      </c>
      <c r="M88" s="15">
        <v>136613</v>
      </c>
      <c r="N88" s="15">
        <v>75848</v>
      </c>
      <c r="O88" s="15">
        <v>75848</v>
      </c>
      <c r="P88" s="15">
        <v>75848</v>
      </c>
      <c r="Q88" s="15"/>
      <c r="R88" s="15">
        <v>73475</v>
      </c>
      <c r="S88" s="15">
        <v>73475</v>
      </c>
      <c r="T88" s="15">
        <v>73443</v>
      </c>
      <c r="U88" s="15">
        <v>37042</v>
      </c>
      <c r="V88" s="15">
        <v>0</v>
      </c>
      <c r="W88" s="15"/>
      <c r="X88" s="15">
        <v>10403</v>
      </c>
      <c r="Y88" s="15">
        <v>10403</v>
      </c>
      <c r="Z88" s="15">
        <v>10403</v>
      </c>
      <c r="AA88" s="15">
        <v>10403</v>
      </c>
      <c r="AB88" s="15">
        <v>10403</v>
      </c>
      <c r="AC88" s="15"/>
      <c r="AD88" s="15">
        <v>0</v>
      </c>
      <c r="AE88" s="15">
        <v>0</v>
      </c>
      <c r="AF88" s="15">
        <v>0</v>
      </c>
      <c r="AG88" s="15">
        <v>0</v>
      </c>
      <c r="AH88" s="15">
        <v>0</v>
      </c>
      <c r="AI88" s="15"/>
      <c r="AJ88" s="15">
        <v>-22249</v>
      </c>
      <c r="AK88" s="15">
        <v>-22249</v>
      </c>
      <c r="AL88" s="15">
        <v>-5447</v>
      </c>
      <c r="AM88" s="15">
        <v>-5447</v>
      </c>
      <c r="AN88" s="15">
        <v>-5447</v>
      </c>
    </row>
    <row r="89" spans="1:40">
      <c r="A89" s="22">
        <v>31301</v>
      </c>
      <c r="B89" s="23" t="s">
        <v>78</v>
      </c>
      <c r="C89" s="14">
        <v>2.6640000000000002E-4</v>
      </c>
      <c r="E89" s="15">
        <v>3532</v>
      </c>
      <c r="F89" s="15">
        <v>3532</v>
      </c>
      <c r="G89" s="15">
        <v>3776</v>
      </c>
      <c r="H89" s="15">
        <v>2950</v>
      </c>
      <c r="I89" s="15">
        <v>2110</v>
      </c>
      <c r="J89" s="15">
        <v>2109</v>
      </c>
      <c r="K89" s="15"/>
      <c r="L89" s="15">
        <v>3100</v>
      </c>
      <c r="M89" s="15">
        <v>3100</v>
      </c>
      <c r="N89" s="15">
        <v>1721</v>
      </c>
      <c r="O89" s="15">
        <v>1721</v>
      </c>
      <c r="P89" s="15">
        <v>1721</v>
      </c>
      <c r="Q89" s="15"/>
      <c r="R89" s="15">
        <v>1667</v>
      </c>
      <c r="S89" s="15">
        <v>1667</v>
      </c>
      <c r="T89" s="15">
        <v>1666</v>
      </c>
      <c r="U89" s="15">
        <v>840</v>
      </c>
      <c r="V89" s="15">
        <v>0</v>
      </c>
      <c r="W89" s="15"/>
      <c r="X89" s="15">
        <v>236</v>
      </c>
      <c r="Y89" s="15">
        <v>236</v>
      </c>
      <c r="Z89" s="15">
        <v>236</v>
      </c>
      <c r="AA89" s="15">
        <v>236</v>
      </c>
      <c r="AB89" s="15">
        <v>236</v>
      </c>
      <c r="AC89" s="15"/>
      <c r="AD89" s="15">
        <v>153</v>
      </c>
      <c r="AE89" s="15">
        <v>153</v>
      </c>
      <c r="AF89" s="15">
        <v>153</v>
      </c>
      <c r="AG89" s="15">
        <v>153</v>
      </c>
      <c r="AH89" s="15">
        <v>153</v>
      </c>
      <c r="AI89" s="15"/>
      <c r="AJ89" s="15">
        <v>-1624</v>
      </c>
      <c r="AK89" s="15">
        <v>-1624</v>
      </c>
      <c r="AL89" s="15">
        <v>0</v>
      </c>
      <c r="AM89" s="15">
        <v>0</v>
      </c>
      <c r="AN89" s="15">
        <v>0</v>
      </c>
    </row>
    <row r="90" spans="1:40">
      <c r="A90" s="22">
        <v>31320</v>
      </c>
      <c r="B90" s="23" t="s">
        <v>79</v>
      </c>
      <c r="C90" s="14">
        <v>1.9375E-3</v>
      </c>
      <c r="E90" s="15">
        <v>36550</v>
      </c>
      <c r="F90" s="15">
        <v>36545</v>
      </c>
      <c r="G90" s="15">
        <v>27862</v>
      </c>
      <c r="H90" s="15">
        <v>21439</v>
      </c>
      <c r="I90" s="15">
        <v>14902</v>
      </c>
      <c r="J90" s="15">
        <v>14897</v>
      </c>
      <c r="K90" s="15"/>
      <c r="L90" s="15">
        <v>24113</v>
      </c>
      <c r="M90" s="15">
        <v>24107</v>
      </c>
      <c r="N90" s="15">
        <v>13384</v>
      </c>
      <c r="O90" s="15">
        <v>13384</v>
      </c>
      <c r="P90" s="15">
        <v>13384</v>
      </c>
      <c r="Q90" s="15"/>
      <c r="R90" s="15">
        <v>12966</v>
      </c>
      <c r="S90" s="15">
        <v>12966</v>
      </c>
      <c r="T90" s="15">
        <v>12960</v>
      </c>
      <c r="U90" s="15">
        <v>6537</v>
      </c>
      <c r="V90" s="15">
        <v>0</v>
      </c>
      <c r="W90" s="15"/>
      <c r="X90" s="15">
        <v>1836</v>
      </c>
      <c r="Y90" s="15">
        <v>1836</v>
      </c>
      <c r="Z90" s="15">
        <v>1836</v>
      </c>
      <c r="AA90" s="15">
        <v>1836</v>
      </c>
      <c r="AB90" s="15">
        <v>1836</v>
      </c>
      <c r="AC90" s="15"/>
      <c r="AD90" s="15">
        <v>0</v>
      </c>
      <c r="AE90" s="15">
        <v>0</v>
      </c>
      <c r="AF90" s="15">
        <v>0</v>
      </c>
      <c r="AG90" s="15">
        <v>0</v>
      </c>
      <c r="AH90" s="15">
        <v>0</v>
      </c>
      <c r="AI90" s="15"/>
      <c r="AJ90" s="15">
        <v>-2365</v>
      </c>
      <c r="AK90" s="15">
        <v>-2364</v>
      </c>
      <c r="AL90" s="15">
        <v>-318</v>
      </c>
      <c r="AM90" s="15">
        <v>-318</v>
      </c>
      <c r="AN90" s="15">
        <v>-318</v>
      </c>
    </row>
    <row r="91" spans="1:40">
      <c r="A91" s="22">
        <v>31400</v>
      </c>
      <c r="B91" s="23" t="s">
        <v>80</v>
      </c>
      <c r="C91" s="14">
        <v>4.0455999999999999E-3</v>
      </c>
      <c r="E91" s="15">
        <v>83865</v>
      </c>
      <c r="F91" s="15">
        <v>83853</v>
      </c>
      <c r="G91" s="15">
        <v>59413</v>
      </c>
      <c r="H91" s="15">
        <v>45987</v>
      </c>
      <c r="I91" s="15">
        <v>32325</v>
      </c>
      <c r="J91" s="15">
        <v>32313</v>
      </c>
      <c r="K91" s="15"/>
      <c r="L91" s="15">
        <v>50399</v>
      </c>
      <c r="M91" s="15">
        <v>50387</v>
      </c>
      <c r="N91" s="15">
        <v>27975</v>
      </c>
      <c r="O91" s="15">
        <v>27975</v>
      </c>
      <c r="P91" s="15">
        <v>27975</v>
      </c>
      <c r="Q91" s="15"/>
      <c r="R91" s="15">
        <v>27100</v>
      </c>
      <c r="S91" s="15">
        <v>27100</v>
      </c>
      <c r="T91" s="15">
        <v>27088</v>
      </c>
      <c r="U91" s="15">
        <v>13662</v>
      </c>
      <c r="V91" s="15">
        <v>0</v>
      </c>
      <c r="W91" s="15"/>
      <c r="X91" s="15">
        <v>3837</v>
      </c>
      <c r="Y91" s="15">
        <v>3837</v>
      </c>
      <c r="Z91" s="15">
        <v>3837</v>
      </c>
      <c r="AA91" s="15">
        <v>3837</v>
      </c>
      <c r="AB91" s="15">
        <v>3837</v>
      </c>
      <c r="AC91" s="15"/>
      <c r="AD91" s="15">
        <v>2529</v>
      </c>
      <c r="AE91" s="15">
        <v>2529</v>
      </c>
      <c r="AF91" s="15">
        <v>513</v>
      </c>
      <c r="AG91" s="15">
        <v>513</v>
      </c>
      <c r="AH91" s="15">
        <v>513</v>
      </c>
      <c r="AI91" s="15"/>
      <c r="AJ91" s="15">
        <v>0</v>
      </c>
      <c r="AK91" s="15">
        <v>0</v>
      </c>
      <c r="AL91" s="15">
        <v>0</v>
      </c>
      <c r="AM91" s="15">
        <v>0</v>
      </c>
      <c r="AN91" s="15">
        <v>0</v>
      </c>
    </row>
    <row r="92" spans="1:40">
      <c r="A92" s="22">
        <v>31405</v>
      </c>
      <c r="B92" s="23" t="s">
        <v>81</v>
      </c>
      <c r="C92" s="14">
        <v>7.8370000000000002E-4</v>
      </c>
      <c r="E92" s="15">
        <v>19043</v>
      </c>
      <c r="F92" s="15">
        <v>19041</v>
      </c>
      <c r="G92" s="15">
        <v>11900</v>
      </c>
      <c r="H92" s="15">
        <v>9224</v>
      </c>
      <c r="I92" s="15">
        <v>6501</v>
      </c>
      <c r="J92" s="15">
        <v>6499</v>
      </c>
      <c r="K92" s="15"/>
      <c r="L92" s="15">
        <v>10046</v>
      </c>
      <c r="M92" s="15">
        <v>10043</v>
      </c>
      <c r="N92" s="15">
        <v>5576</v>
      </c>
      <c r="O92" s="15">
        <v>5576</v>
      </c>
      <c r="P92" s="15">
        <v>5576</v>
      </c>
      <c r="Q92" s="15"/>
      <c r="R92" s="15">
        <v>5402</v>
      </c>
      <c r="S92" s="15">
        <v>5402</v>
      </c>
      <c r="T92" s="15">
        <v>5399</v>
      </c>
      <c r="U92" s="15">
        <v>2723</v>
      </c>
      <c r="V92" s="15">
        <v>0</v>
      </c>
      <c r="W92" s="15"/>
      <c r="X92" s="15">
        <v>765</v>
      </c>
      <c r="Y92" s="15">
        <v>765</v>
      </c>
      <c r="Z92" s="15">
        <v>765</v>
      </c>
      <c r="AA92" s="15">
        <v>765</v>
      </c>
      <c r="AB92" s="15">
        <v>765</v>
      </c>
      <c r="AC92" s="15"/>
      <c r="AD92" s="15">
        <v>2830</v>
      </c>
      <c r="AE92" s="15">
        <v>2831</v>
      </c>
      <c r="AF92" s="15">
        <v>160</v>
      </c>
      <c r="AG92" s="15">
        <v>160</v>
      </c>
      <c r="AH92" s="15">
        <v>160</v>
      </c>
      <c r="AI92" s="15"/>
      <c r="AJ92" s="15">
        <v>0</v>
      </c>
      <c r="AK92" s="15">
        <v>0</v>
      </c>
      <c r="AL92" s="15">
        <v>0</v>
      </c>
      <c r="AM92" s="15">
        <v>0</v>
      </c>
      <c r="AN92" s="15">
        <v>0</v>
      </c>
    </row>
    <row r="93" spans="1:40">
      <c r="A93" s="22">
        <v>31500</v>
      </c>
      <c r="B93" s="23" t="s">
        <v>82</v>
      </c>
      <c r="C93" s="14">
        <v>6.1010000000000003E-4</v>
      </c>
      <c r="E93" s="15">
        <v>13381</v>
      </c>
      <c r="F93" s="15">
        <v>13380</v>
      </c>
      <c r="G93" s="15">
        <v>9077</v>
      </c>
      <c r="H93" s="15">
        <v>7040</v>
      </c>
      <c r="I93" s="15">
        <v>4967</v>
      </c>
      <c r="J93" s="15">
        <v>4965</v>
      </c>
      <c r="K93" s="15"/>
      <c r="L93" s="15">
        <v>7647</v>
      </c>
      <c r="M93" s="15">
        <v>7645</v>
      </c>
      <c r="N93" s="15">
        <v>4245</v>
      </c>
      <c r="O93" s="15">
        <v>4245</v>
      </c>
      <c r="P93" s="15">
        <v>4245</v>
      </c>
      <c r="Q93" s="15"/>
      <c r="R93" s="15">
        <v>4112</v>
      </c>
      <c r="S93" s="15">
        <v>4112</v>
      </c>
      <c r="T93" s="15">
        <v>4110</v>
      </c>
      <c r="U93" s="15">
        <v>2073</v>
      </c>
      <c r="V93" s="15">
        <v>0</v>
      </c>
      <c r="W93" s="15"/>
      <c r="X93" s="15">
        <v>582</v>
      </c>
      <c r="Y93" s="15">
        <v>582</v>
      </c>
      <c r="Z93" s="15">
        <v>582</v>
      </c>
      <c r="AA93" s="15">
        <v>582</v>
      </c>
      <c r="AB93" s="15">
        <v>582</v>
      </c>
      <c r="AC93" s="15"/>
      <c r="AD93" s="15">
        <v>1040</v>
      </c>
      <c r="AE93" s="15">
        <v>1041</v>
      </c>
      <c r="AF93" s="15">
        <v>140</v>
      </c>
      <c r="AG93" s="15">
        <v>140</v>
      </c>
      <c r="AH93" s="15">
        <v>140</v>
      </c>
      <c r="AI93" s="15"/>
      <c r="AJ93" s="15">
        <v>0</v>
      </c>
      <c r="AK93" s="15">
        <v>0</v>
      </c>
      <c r="AL93" s="15">
        <v>0</v>
      </c>
      <c r="AM93" s="15">
        <v>0</v>
      </c>
      <c r="AN93" s="15">
        <v>0</v>
      </c>
    </row>
    <row r="94" spans="1:40">
      <c r="A94" s="22">
        <v>31600</v>
      </c>
      <c r="B94" s="23" t="s">
        <v>83</v>
      </c>
      <c r="C94" s="14">
        <v>2.8373999999999999E-3</v>
      </c>
      <c r="E94" s="15">
        <v>58916</v>
      </c>
      <c r="F94" s="15">
        <v>58908</v>
      </c>
      <c r="G94" s="15">
        <v>41574</v>
      </c>
      <c r="H94" s="15">
        <v>32104</v>
      </c>
      <c r="I94" s="15">
        <v>22467</v>
      </c>
      <c r="J94" s="15">
        <v>22458</v>
      </c>
      <c r="K94" s="15"/>
      <c r="L94" s="15">
        <v>35550</v>
      </c>
      <c r="M94" s="15">
        <v>35542</v>
      </c>
      <c r="N94" s="15">
        <v>19733</v>
      </c>
      <c r="O94" s="15">
        <v>19733</v>
      </c>
      <c r="P94" s="15">
        <v>19733</v>
      </c>
      <c r="Q94" s="15"/>
      <c r="R94" s="15">
        <v>19116</v>
      </c>
      <c r="S94" s="15">
        <v>19116</v>
      </c>
      <c r="T94" s="15">
        <v>19107</v>
      </c>
      <c r="U94" s="15">
        <v>9637</v>
      </c>
      <c r="V94" s="15">
        <v>0</v>
      </c>
      <c r="W94" s="15"/>
      <c r="X94" s="15">
        <v>2707</v>
      </c>
      <c r="Y94" s="15">
        <v>2707</v>
      </c>
      <c r="Z94" s="15">
        <v>2707</v>
      </c>
      <c r="AA94" s="15">
        <v>2707</v>
      </c>
      <c r="AB94" s="15">
        <v>2707</v>
      </c>
      <c r="AC94" s="15"/>
      <c r="AD94" s="15">
        <v>1543</v>
      </c>
      <c r="AE94" s="15">
        <v>1543</v>
      </c>
      <c r="AF94" s="15">
        <v>27</v>
      </c>
      <c r="AG94" s="15">
        <v>27</v>
      </c>
      <c r="AH94" s="15">
        <v>27</v>
      </c>
      <c r="AI94" s="15"/>
      <c r="AJ94" s="15">
        <v>0</v>
      </c>
      <c r="AK94" s="15">
        <v>0</v>
      </c>
      <c r="AL94" s="15">
        <v>0</v>
      </c>
      <c r="AM94" s="15">
        <v>0</v>
      </c>
      <c r="AN94" s="15">
        <v>0</v>
      </c>
    </row>
    <row r="95" spans="1:40">
      <c r="A95" s="22">
        <v>31605</v>
      </c>
      <c r="B95" s="23" t="s">
        <v>84</v>
      </c>
      <c r="C95" s="14">
        <v>4.2200000000000001E-4</v>
      </c>
      <c r="E95" s="15">
        <v>9122</v>
      </c>
      <c r="F95" s="15">
        <v>9120</v>
      </c>
      <c r="G95" s="15">
        <v>6344</v>
      </c>
      <c r="H95" s="15">
        <v>4995</v>
      </c>
      <c r="I95" s="15">
        <v>3623</v>
      </c>
      <c r="J95" s="15">
        <v>3621</v>
      </c>
      <c r="K95" s="15"/>
      <c r="L95" s="15">
        <v>5062</v>
      </c>
      <c r="M95" s="15">
        <v>5061</v>
      </c>
      <c r="N95" s="15">
        <v>2810</v>
      </c>
      <c r="O95" s="15">
        <v>2810</v>
      </c>
      <c r="P95" s="15">
        <v>2810</v>
      </c>
      <c r="Q95" s="15"/>
      <c r="R95" s="15">
        <v>2722</v>
      </c>
      <c r="S95" s="15">
        <v>2722</v>
      </c>
      <c r="T95" s="15">
        <v>2721</v>
      </c>
      <c r="U95" s="15">
        <v>1372</v>
      </c>
      <c r="V95" s="15">
        <v>0</v>
      </c>
      <c r="W95" s="15"/>
      <c r="X95" s="15">
        <v>385</v>
      </c>
      <c r="Y95" s="15">
        <v>385</v>
      </c>
      <c r="Z95" s="15">
        <v>385</v>
      </c>
      <c r="AA95" s="15">
        <v>385</v>
      </c>
      <c r="AB95" s="15">
        <v>385</v>
      </c>
      <c r="AC95" s="15"/>
      <c r="AD95" s="15">
        <v>953</v>
      </c>
      <c r="AE95" s="15">
        <v>952</v>
      </c>
      <c r="AF95" s="15">
        <v>428</v>
      </c>
      <c r="AG95" s="15">
        <v>428</v>
      </c>
      <c r="AH95" s="15">
        <v>428</v>
      </c>
      <c r="AI95" s="15"/>
      <c r="AJ95" s="15">
        <v>0</v>
      </c>
      <c r="AK95" s="15">
        <v>0</v>
      </c>
      <c r="AL95" s="15">
        <v>0</v>
      </c>
      <c r="AM95" s="15">
        <v>0</v>
      </c>
      <c r="AN95" s="15">
        <v>0</v>
      </c>
    </row>
    <row r="96" spans="1:40">
      <c r="A96" s="22">
        <v>31700</v>
      </c>
      <c r="B96" s="23" t="s">
        <v>85</v>
      </c>
      <c r="C96" s="14">
        <v>8.6319999999999995E-4</v>
      </c>
      <c r="E96" s="15">
        <v>18666</v>
      </c>
      <c r="F96" s="15">
        <v>18664</v>
      </c>
      <c r="G96" s="15">
        <v>12760</v>
      </c>
      <c r="H96" s="15">
        <v>9774</v>
      </c>
      <c r="I96" s="15">
        <v>6736</v>
      </c>
      <c r="J96" s="15">
        <v>6734</v>
      </c>
      <c r="K96" s="15"/>
      <c r="L96" s="15">
        <v>11208</v>
      </c>
      <c r="M96" s="15">
        <v>11206</v>
      </c>
      <c r="N96" s="15">
        <v>6221</v>
      </c>
      <c r="O96" s="15">
        <v>6221</v>
      </c>
      <c r="P96" s="15">
        <v>6221</v>
      </c>
      <c r="Q96" s="15"/>
      <c r="R96" s="15">
        <v>6027</v>
      </c>
      <c r="S96" s="15">
        <v>6027</v>
      </c>
      <c r="T96" s="15">
        <v>6024</v>
      </c>
      <c r="U96" s="15">
        <v>3038</v>
      </c>
      <c r="V96" s="15">
        <v>0</v>
      </c>
      <c r="W96" s="15"/>
      <c r="X96" s="15">
        <v>853</v>
      </c>
      <c r="Y96" s="15">
        <v>853</v>
      </c>
      <c r="Z96" s="15">
        <v>853</v>
      </c>
      <c r="AA96" s="15">
        <v>853</v>
      </c>
      <c r="AB96" s="15">
        <v>853</v>
      </c>
      <c r="AC96" s="15"/>
      <c r="AD96" s="15">
        <v>916</v>
      </c>
      <c r="AE96" s="15">
        <v>916</v>
      </c>
      <c r="AF96" s="15">
        <v>0</v>
      </c>
      <c r="AG96" s="15">
        <v>0</v>
      </c>
      <c r="AH96" s="15">
        <v>0</v>
      </c>
      <c r="AI96" s="15"/>
      <c r="AJ96" s="15">
        <v>-338</v>
      </c>
      <c r="AK96" s="15">
        <v>-338</v>
      </c>
      <c r="AL96" s="15">
        <v>-338</v>
      </c>
      <c r="AM96" s="15">
        <v>-338</v>
      </c>
      <c r="AN96" s="15">
        <v>-338</v>
      </c>
    </row>
    <row r="97" spans="1:40">
      <c r="A97" s="22">
        <v>31800</v>
      </c>
      <c r="B97" s="23" t="s">
        <v>86</v>
      </c>
      <c r="C97" s="14">
        <v>5.1456000000000002E-3</v>
      </c>
      <c r="E97" s="15">
        <v>107596</v>
      </c>
      <c r="F97" s="15">
        <v>107580</v>
      </c>
      <c r="G97" s="15">
        <v>75336</v>
      </c>
      <c r="H97" s="15">
        <v>58586</v>
      </c>
      <c r="I97" s="15">
        <v>41540</v>
      </c>
      <c r="J97" s="15">
        <v>41525</v>
      </c>
      <c r="K97" s="15"/>
      <c r="L97" s="15">
        <v>62879</v>
      </c>
      <c r="M97" s="15">
        <v>62864</v>
      </c>
      <c r="N97" s="15">
        <v>34902</v>
      </c>
      <c r="O97" s="15">
        <v>34902</v>
      </c>
      <c r="P97" s="15">
        <v>34902</v>
      </c>
      <c r="Q97" s="15"/>
      <c r="R97" s="15">
        <v>33811</v>
      </c>
      <c r="S97" s="15">
        <v>33811</v>
      </c>
      <c r="T97" s="15">
        <v>33796</v>
      </c>
      <c r="U97" s="15">
        <v>17046</v>
      </c>
      <c r="V97" s="15">
        <v>0</v>
      </c>
      <c r="W97" s="15"/>
      <c r="X97" s="15">
        <v>4787</v>
      </c>
      <c r="Y97" s="15">
        <v>4787</v>
      </c>
      <c r="Z97" s="15">
        <v>4787</v>
      </c>
      <c r="AA97" s="15">
        <v>4787</v>
      </c>
      <c r="AB97" s="15">
        <v>4787</v>
      </c>
      <c r="AC97" s="15"/>
      <c r="AD97" s="15">
        <v>6119</v>
      </c>
      <c r="AE97" s="15">
        <v>6118</v>
      </c>
      <c r="AF97" s="15">
        <v>1851</v>
      </c>
      <c r="AG97" s="15">
        <v>1851</v>
      </c>
      <c r="AH97" s="15">
        <v>1851</v>
      </c>
      <c r="AI97" s="15"/>
      <c r="AJ97" s="15">
        <v>0</v>
      </c>
      <c r="AK97" s="15">
        <v>0</v>
      </c>
      <c r="AL97" s="15">
        <v>0</v>
      </c>
      <c r="AM97" s="15">
        <v>0</v>
      </c>
      <c r="AN97" s="15">
        <v>0</v>
      </c>
    </row>
    <row r="98" spans="1:40">
      <c r="A98" s="22">
        <v>31805</v>
      </c>
      <c r="B98" s="23" t="s">
        <v>87</v>
      </c>
      <c r="C98" s="14">
        <v>9.9879999999999999E-4</v>
      </c>
      <c r="E98" s="15">
        <v>22459</v>
      </c>
      <c r="F98" s="15">
        <v>22457</v>
      </c>
      <c r="G98" s="15">
        <v>15048</v>
      </c>
      <c r="H98" s="15">
        <v>11706</v>
      </c>
      <c r="I98" s="15">
        <v>8306</v>
      </c>
      <c r="J98" s="15">
        <v>8303</v>
      </c>
      <c r="K98" s="15"/>
      <c r="L98" s="15">
        <v>12543</v>
      </c>
      <c r="M98" s="15">
        <v>12540</v>
      </c>
      <c r="N98" s="15">
        <v>6962</v>
      </c>
      <c r="O98" s="15">
        <v>6962</v>
      </c>
      <c r="P98" s="15">
        <v>6962</v>
      </c>
      <c r="Q98" s="15"/>
      <c r="R98" s="15">
        <v>6745</v>
      </c>
      <c r="S98" s="15">
        <v>6745</v>
      </c>
      <c r="T98" s="15">
        <v>6742</v>
      </c>
      <c r="U98" s="15">
        <v>3400</v>
      </c>
      <c r="V98" s="15">
        <v>0</v>
      </c>
      <c r="W98" s="15"/>
      <c r="X98" s="15">
        <v>955</v>
      </c>
      <c r="Y98" s="15">
        <v>955</v>
      </c>
      <c r="Z98" s="15">
        <v>955</v>
      </c>
      <c r="AA98" s="15">
        <v>955</v>
      </c>
      <c r="AB98" s="15">
        <v>955</v>
      </c>
      <c r="AC98" s="15"/>
      <c r="AD98" s="15">
        <v>2216</v>
      </c>
      <c r="AE98" s="15">
        <v>2217</v>
      </c>
      <c r="AF98" s="15">
        <v>389</v>
      </c>
      <c r="AG98" s="15">
        <v>389</v>
      </c>
      <c r="AH98" s="15">
        <v>389</v>
      </c>
      <c r="AI98" s="15"/>
      <c r="AJ98" s="15">
        <v>0</v>
      </c>
      <c r="AK98" s="15">
        <v>0</v>
      </c>
      <c r="AL98" s="15">
        <v>0</v>
      </c>
      <c r="AM98" s="15">
        <v>0</v>
      </c>
      <c r="AN98" s="15">
        <v>0</v>
      </c>
    </row>
    <row r="99" spans="1:40">
      <c r="A99" s="22">
        <v>31810</v>
      </c>
      <c r="B99" s="23" t="s">
        <v>88</v>
      </c>
      <c r="C99" s="14">
        <v>1.3487E-3</v>
      </c>
      <c r="E99" s="15">
        <v>26845</v>
      </c>
      <c r="F99" s="15">
        <v>26840</v>
      </c>
      <c r="G99" s="15">
        <v>19646</v>
      </c>
      <c r="H99" s="15">
        <v>15097</v>
      </c>
      <c r="I99" s="15">
        <v>10467</v>
      </c>
      <c r="J99" s="15">
        <v>10463</v>
      </c>
      <c r="K99" s="15"/>
      <c r="L99" s="15">
        <v>17079</v>
      </c>
      <c r="M99" s="15">
        <v>17075</v>
      </c>
      <c r="N99" s="15">
        <v>9480</v>
      </c>
      <c r="O99" s="15">
        <v>9480</v>
      </c>
      <c r="P99" s="15">
        <v>9480</v>
      </c>
      <c r="Q99" s="15"/>
      <c r="R99" s="15">
        <v>9183</v>
      </c>
      <c r="S99" s="15">
        <v>9183</v>
      </c>
      <c r="T99" s="15">
        <v>9179</v>
      </c>
      <c r="U99" s="15">
        <v>4630</v>
      </c>
      <c r="V99" s="15">
        <v>0</v>
      </c>
      <c r="W99" s="15"/>
      <c r="X99" s="15">
        <v>1300</v>
      </c>
      <c r="Y99" s="15">
        <v>1300</v>
      </c>
      <c r="Z99" s="15">
        <v>1300</v>
      </c>
      <c r="AA99" s="15">
        <v>1300</v>
      </c>
      <c r="AB99" s="15">
        <v>1300</v>
      </c>
      <c r="AC99" s="15"/>
      <c r="AD99" s="15">
        <v>0</v>
      </c>
      <c r="AE99" s="15">
        <v>0</v>
      </c>
      <c r="AF99" s="15">
        <v>0</v>
      </c>
      <c r="AG99" s="15">
        <v>0</v>
      </c>
      <c r="AH99" s="15">
        <v>0</v>
      </c>
      <c r="AI99" s="15"/>
      <c r="AJ99" s="15">
        <v>-717</v>
      </c>
      <c r="AK99" s="15">
        <v>-718</v>
      </c>
      <c r="AL99" s="15">
        <v>-313</v>
      </c>
      <c r="AM99" s="15">
        <v>-313</v>
      </c>
      <c r="AN99" s="15">
        <v>-313</v>
      </c>
    </row>
    <row r="100" spans="1:40">
      <c r="A100" s="22">
        <v>31820</v>
      </c>
      <c r="B100" s="23" t="s">
        <v>89</v>
      </c>
      <c r="C100" s="14">
        <v>1.1471999999999999E-3</v>
      </c>
      <c r="E100" s="15">
        <v>23169</v>
      </c>
      <c r="F100" s="15">
        <v>23165</v>
      </c>
      <c r="G100" s="15">
        <v>16542</v>
      </c>
      <c r="H100" s="15">
        <v>12696</v>
      </c>
      <c r="I100" s="15">
        <v>8783</v>
      </c>
      <c r="J100" s="15">
        <v>8779</v>
      </c>
      <c r="K100" s="15"/>
      <c r="L100" s="15">
        <v>14436</v>
      </c>
      <c r="M100" s="15">
        <v>14432</v>
      </c>
      <c r="N100" s="15">
        <v>8013</v>
      </c>
      <c r="O100" s="15">
        <v>8013</v>
      </c>
      <c r="P100" s="15">
        <v>8013</v>
      </c>
      <c r="Q100" s="15"/>
      <c r="R100" s="15">
        <v>7762</v>
      </c>
      <c r="S100" s="15">
        <v>7762</v>
      </c>
      <c r="T100" s="15">
        <v>7759</v>
      </c>
      <c r="U100" s="15">
        <v>3913</v>
      </c>
      <c r="V100" s="15">
        <v>0</v>
      </c>
      <c r="W100" s="15"/>
      <c r="X100" s="15">
        <v>1099</v>
      </c>
      <c r="Y100" s="15">
        <v>1099</v>
      </c>
      <c r="Z100" s="15">
        <v>1099</v>
      </c>
      <c r="AA100" s="15">
        <v>1099</v>
      </c>
      <c r="AB100" s="15">
        <v>1099</v>
      </c>
      <c r="AC100" s="15"/>
      <c r="AD100" s="15">
        <v>201</v>
      </c>
      <c r="AE100" s="15">
        <v>201</v>
      </c>
      <c r="AF100" s="15">
        <v>0</v>
      </c>
      <c r="AG100" s="15">
        <v>0</v>
      </c>
      <c r="AH100" s="15">
        <v>0</v>
      </c>
      <c r="AI100" s="15"/>
      <c r="AJ100" s="15">
        <v>-329</v>
      </c>
      <c r="AK100" s="15">
        <v>-329</v>
      </c>
      <c r="AL100" s="15">
        <v>-329</v>
      </c>
      <c r="AM100" s="15">
        <v>-329</v>
      </c>
      <c r="AN100" s="15">
        <v>-329</v>
      </c>
    </row>
    <row r="101" spans="1:40">
      <c r="A101" s="22">
        <v>31900</v>
      </c>
      <c r="B101" s="23" t="s">
        <v>90</v>
      </c>
      <c r="C101" s="14">
        <v>3.2399E-3</v>
      </c>
      <c r="E101" s="15">
        <v>60956</v>
      </c>
      <c r="F101" s="15">
        <v>60946</v>
      </c>
      <c r="G101" s="15">
        <v>47021</v>
      </c>
      <c r="H101" s="15">
        <v>36190</v>
      </c>
      <c r="I101" s="15">
        <v>25168</v>
      </c>
      <c r="J101" s="15">
        <v>25158</v>
      </c>
      <c r="K101" s="15"/>
      <c r="L101" s="15">
        <v>40658</v>
      </c>
      <c r="M101" s="15">
        <v>40649</v>
      </c>
      <c r="N101" s="15">
        <v>22568</v>
      </c>
      <c r="O101" s="15">
        <v>22568</v>
      </c>
      <c r="P101" s="15">
        <v>22568</v>
      </c>
      <c r="Q101" s="15"/>
      <c r="R101" s="15">
        <v>21862</v>
      </c>
      <c r="S101" s="15">
        <v>21862</v>
      </c>
      <c r="T101" s="15">
        <v>21853</v>
      </c>
      <c r="U101" s="15">
        <v>11022</v>
      </c>
      <c r="V101" s="15">
        <v>0</v>
      </c>
      <c r="W101" s="15"/>
      <c r="X101" s="15">
        <v>3095</v>
      </c>
      <c r="Y101" s="15">
        <v>3095</v>
      </c>
      <c r="Z101" s="15">
        <v>3095</v>
      </c>
      <c r="AA101" s="15">
        <v>3095</v>
      </c>
      <c r="AB101" s="15">
        <v>3095</v>
      </c>
      <c r="AC101" s="15"/>
      <c r="AD101" s="15">
        <v>0</v>
      </c>
      <c r="AE101" s="15">
        <v>0</v>
      </c>
      <c r="AF101" s="15">
        <v>0</v>
      </c>
      <c r="AG101" s="15">
        <v>0</v>
      </c>
      <c r="AH101" s="15">
        <v>0</v>
      </c>
      <c r="AI101" s="15"/>
      <c r="AJ101" s="15">
        <v>-4659</v>
      </c>
      <c r="AK101" s="15">
        <v>-4660</v>
      </c>
      <c r="AL101" s="15">
        <v>-495</v>
      </c>
      <c r="AM101" s="15">
        <v>-495</v>
      </c>
      <c r="AN101" s="15">
        <v>-495</v>
      </c>
    </row>
    <row r="102" spans="1:40">
      <c r="A102" s="22">
        <v>32000</v>
      </c>
      <c r="B102" s="23" t="s">
        <v>91</v>
      </c>
      <c r="C102" s="14">
        <v>1.3066E-3</v>
      </c>
      <c r="E102" s="15">
        <v>25302</v>
      </c>
      <c r="F102" s="15">
        <v>25299</v>
      </c>
      <c r="G102" s="15">
        <v>19020</v>
      </c>
      <c r="H102" s="15">
        <v>14642</v>
      </c>
      <c r="I102" s="15">
        <v>10188</v>
      </c>
      <c r="J102" s="15">
        <v>10184</v>
      </c>
      <c r="K102" s="15"/>
      <c r="L102" s="15">
        <v>16432</v>
      </c>
      <c r="M102" s="15">
        <v>16428</v>
      </c>
      <c r="N102" s="15">
        <v>9121</v>
      </c>
      <c r="O102" s="15">
        <v>9121</v>
      </c>
      <c r="P102" s="15">
        <v>9121</v>
      </c>
      <c r="Q102" s="15"/>
      <c r="R102" s="15">
        <v>8836</v>
      </c>
      <c r="S102" s="15">
        <v>8836</v>
      </c>
      <c r="T102" s="15">
        <v>8832</v>
      </c>
      <c r="U102" s="15">
        <v>4454</v>
      </c>
      <c r="V102" s="15">
        <v>0</v>
      </c>
      <c r="W102" s="15"/>
      <c r="X102" s="15">
        <v>1251</v>
      </c>
      <c r="Y102" s="15">
        <v>1251</v>
      </c>
      <c r="Z102" s="15">
        <v>1251</v>
      </c>
      <c r="AA102" s="15">
        <v>1251</v>
      </c>
      <c r="AB102" s="15">
        <v>1251</v>
      </c>
      <c r="AC102" s="15"/>
      <c r="AD102" s="15">
        <v>0</v>
      </c>
      <c r="AE102" s="15">
        <v>0</v>
      </c>
      <c r="AF102" s="15">
        <v>0</v>
      </c>
      <c r="AG102" s="15">
        <v>0</v>
      </c>
      <c r="AH102" s="15">
        <v>0</v>
      </c>
      <c r="AI102" s="15"/>
      <c r="AJ102" s="15">
        <v>-1217</v>
      </c>
      <c r="AK102" s="15">
        <v>-1216</v>
      </c>
      <c r="AL102" s="15">
        <v>-184</v>
      </c>
      <c r="AM102" s="15">
        <v>-184</v>
      </c>
      <c r="AN102" s="15">
        <v>-184</v>
      </c>
    </row>
    <row r="103" spans="1:40">
      <c r="A103" s="22">
        <v>32005</v>
      </c>
      <c r="B103" s="23" t="s">
        <v>92</v>
      </c>
      <c r="C103" s="14">
        <v>2.898E-4</v>
      </c>
      <c r="E103" s="15">
        <v>6244</v>
      </c>
      <c r="F103" s="15">
        <v>6244</v>
      </c>
      <c r="G103" s="15">
        <v>4307</v>
      </c>
      <c r="H103" s="15">
        <v>3370</v>
      </c>
      <c r="I103" s="15">
        <v>2417</v>
      </c>
      <c r="J103" s="15">
        <v>2416</v>
      </c>
      <c r="K103" s="15"/>
      <c r="L103" s="15">
        <v>3517</v>
      </c>
      <c r="M103" s="15">
        <v>3516</v>
      </c>
      <c r="N103" s="15">
        <v>1952</v>
      </c>
      <c r="O103" s="15">
        <v>1952</v>
      </c>
      <c r="P103" s="15">
        <v>1952</v>
      </c>
      <c r="Q103" s="15"/>
      <c r="R103" s="15">
        <v>1891</v>
      </c>
      <c r="S103" s="15">
        <v>1891</v>
      </c>
      <c r="T103" s="15">
        <v>1890</v>
      </c>
      <c r="U103" s="15">
        <v>953</v>
      </c>
      <c r="V103" s="15">
        <v>0</v>
      </c>
      <c r="W103" s="15"/>
      <c r="X103" s="15">
        <v>268</v>
      </c>
      <c r="Y103" s="15">
        <v>268</v>
      </c>
      <c r="Z103" s="15">
        <v>268</v>
      </c>
      <c r="AA103" s="15">
        <v>268</v>
      </c>
      <c r="AB103" s="15">
        <v>268</v>
      </c>
      <c r="AC103" s="15"/>
      <c r="AD103" s="15">
        <v>568</v>
      </c>
      <c r="AE103" s="15">
        <v>569</v>
      </c>
      <c r="AF103" s="15">
        <v>197</v>
      </c>
      <c r="AG103" s="15">
        <v>197</v>
      </c>
      <c r="AH103" s="15">
        <v>197</v>
      </c>
      <c r="AI103" s="15"/>
      <c r="AJ103" s="15">
        <v>0</v>
      </c>
      <c r="AK103" s="15">
        <v>0</v>
      </c>
      <c r="AL103" s="15">
        <v>0</v>
      </c>
      <c r="AM103" s="15">
        <v>0</v>
      </c>
      <c r="AN103" s="15">
        <v>0</v>
      </c>
    </row>
    <row r="104" spans="1:40">
      <c r="A104" s="22">
        <v>32100</v>
      </c>
      <c r="B104" s="23" t="s">
        <v>93</v>
      </c>
      <c r="C104" s="14">
        <v>7.3490000000000003E-4</v>
      </c>
      <c r="E104" s="15">
        <v>16296</v>
      </c>
      <c r="F104" s="15">
        <v>16293</v>
      </c>
      <c r="G104" s="15">
        <v>10906</v>
      </c>
      <c r="H104" s="15">
        <v>8496</v>
      </c>
      <c r="I104" s="15">
        <v>6043</v>
      </c>
      <c r="J104" s="15">
        <v>6040</v>
      </c>
      <c r="K104" s="15"/>
      <c r="L104" s="15">
        <v>9049</v>
      </c>
      <c r="M104" s="15">
        <v>9046</v>
      </c>
      <c r="N104" s="15">
        <v>5023</v>
      </c>
      <c r="O104" s="15">
        <v>5023</v>
      </c>
      <c r="P104" s="15">
        <v>5023</v>
      </c>
      <c r="Q104" s="15"/>
      <c r="R104" s="15">
        <v>4865</v>
      </c>
      <c r="S104" s="15">
        <v>4865</v>
      </c>
      <c r="T104" s="15">
        <v>4863</v>
      </c>
      <c r="U104" s="15">
        <v>2453</v>
      </c>
      <c r="V104" s="15">
        <v>0</v>
      </c>
      <c r="W104" s="15"/>
      <c r="X104" s="15">
        <v>689</v>
      </c>
      <c r="Y104" s="15">
        <v>689</v>
      </c>
      <c r="Z104" s="15">
        <v>689</v>
      </c>
      <c r="AA104" s="15">
        <v>689</v>
      </c>
      <c r="AB104" s="15">
        <v>689</v>
      </c>
      <c r="AC104" s="15"/>
      <c r="AD104" s="15">
        <v>1693</v>
      </c>
      <c r="AE104" s="15">
        <v>1693</v>
      </c>
      <c r="AF104" s="15">
        <v>331</v>
      </c>
      <c r="AG104" s="15">
        <v>331</v>
      </c>
      <c r="AH104" s="15">
        <v>331</v>
      </c>
      <c r="AI104" s="15"/>
      <c r="AJ104" s="15">
        <v>0</v>
      </c>
      <c r="AK104" s="15">
        <v>0</v>
      </c>
      <c r="AL104" s="15">
        <v>0</v>
      </c>
      <c r="AM104" s="15">
        <v>0</v>
      </c>
      <c r="AN104" s="15">
        <v>0</v>
      </c>
    </row>
    <row r="105" spans="1:40">
      <c r="A105" s="22">
        <v>32200</v>
      </c>
      <c r="B105" s="23" t="s">
        <v>94</v>
      </c>
      <c r="C105" s="14">
        <v>4.8739999999999998E-4</v>
      </c>
      <c r="E105" s="15">
        <v>10024</v>
      </c>
      <c r="F105" s="15">
        <v>10021</v>
      </c>
      <c r="G105" s="15">
        <v>7146</v>
      </c>
      <c r="H105" s="15">
        <v>5475</v>
      </c>
      <c r="I105" s="15">
        <v>3774</v>
      </c>
      <c r="J105" s="15">
        <v>3772</v>
      </c>
      <c r="K105" s="15"/>
      <c r="L105" s="15">
        <v>6275</v>
      </c>
      <c r="M105" s="15">
        <v>6273</v>
      </c>
      <c r="N105" s="15">
        <v>3483</v>
      </c>
      <c r="O105" s="15">
        <v>3483</v>
      </c>
      <c r="P105" s="15">
        <v>3483</v>
      </c>
      <c r="Q105" s="15"/>
      <c r="R105" s="15">
        <v>3374</v>
      </c>
      <c r="S105" s="15">
        <v>3374</v>
      </c>
      <c r="T105" s="15">
        <v>3372</v>
      </c>
      <c r="U105" s="15">
        <v>1701</v>
      </c>
      <c r="V105" s="15">
        <v>0</v>
      </c>
      <c r="W105" s="15"/>
      <c r="X105" s="15">
        <v>478</v>
      </c>
      <c r="Y105" s="15">
        <v>478</v>
      </c>
      <c r="Z105" s="15">
        <v>478</v>
      </c>
      <c r="AA105" s="15">
        <v>478</v>
      </c>
      <c r="AB105" s="15">
        <v>478</v>
      </c>
      <c r="AC105" s="15"/>
      <c r="AD105" s="15">
        <v>84</v>
      </c>
      <c r="AE105" s="15">
        <v>83</v>
      </c>
      <c r="AF105" s="15">
        <v>0</v>
      </c>
      <c r="AG105" s="15">
        <v>0</v>
      </c>
      <c r="AH105" s="15">
        <v>0</v>
      </c>
      <c r="AI105" s="15"/>
      <c r="AJ105" s="15">
        <v>-187</v>
      </c>
      <c r="AK105" s="15">
        <v>-187</v>
      </c>
      <c r="AL105" s="15">
        <v>-187</v>
      </c>
      <c r="AM105" s="15">
        <v>-187</v>
      </c>
      <c r="AN105" s="15">
        <v>-187</v>
      </c>
    </row>
    <row r="106" spans="1:40">
      <c r="A106" s="22">
        <v>32300</v>
      </c>
      <c r="B106" s="23" t="s">
        <v>95</v>
      </c>
      <c r="C106" s="14">
        <v>5.4824000000000001E-3</v>
      </c>
      <c r="E106" s="15">
        <v>107233</v>
      </c>
      <c r="F106" s="15">
        <v>107217</v>
      </c>
      <c r="G106" s="15">
        <v>79494</v>
      </c>
      <c r="H106" s="15">
        <v>61690</v>
      </c>
      <c r="I106" s="15">
        <v>43572</v>
      </c>
      <c r="J106" s="15">
        <v>43556</v>
      </c>
      <c r="K106" s="15"/>
      <c r="L106" s="15">
        <v>66836</v>
      </c>
      <c r="M106" s="15">
        <v>66820</v>
      </c>
      <c r="N106" s="15">
        <v>37099</v>
      </c>
      <c r="O106" s="15">
        <v>37099</v>
      </c>
      <c r="P106" s="15">
        <v>37099</v>
      </c>
      <c r="Q106" s="15"/>
      <c r="R106" s="15">
        <v>35938</v>
      </c>
      <c r="S106" s="15">
        <v>35938</v>
      </c>
      <c r="T106" s="15">
        <v>35922</v>
      </c>
      <c r="U106" s="15">
        <v>18118</v>
      </c>
      <c r="V106" s="15">
        <v>0</v>
      </c>
      <c r="W106" s="15"/>
      <c r="X106" s="15">
        <v>5088</v>
      </c>
      <c r="Y106" s="15">
        <v>5088</v>
      </c>
      <c r="Z106" s="15">
        <v>5088</v>
      </c>
      <c r="AA106" s="15">
        <v>5088</v>
      </c>
      <c r="AB106" s="15">
        <v>5088</v>
      </c>
      <c r="AC106" s="15"/>
      <c r="AD106" s="15">
        <v>1385</v>
      </c>
      <c r="AE106" s="15">
        <v>1385</v>
      </c>
      <c r="AF106" s="15">
        <v>1385</v>
      </c>
      <c r="AG106" s="15">
        <v>1385</v>
      </c>
      <c r="AH106" s="15">
        <v>1385</v>
      </c>
      <c r="AI106" s="15"/>
      <c r="AJ106" s="15">
        <v>-2014</v>
      </c>
      <c r="AK106" s="15">
        <v>-2014</v>
      </c>
      <c r="AL106" s="15">
        <v>0</v>
      </c>
      <c r="AM106" s="15">
        <v>0</v>
      </c>
      <c r="AN106" s="15">
        <v>0</v>
      </c>
    </row>
    <row r="107" spans="1:40">
      <c r="A107" s="22">
        <v>32305</v>
      </c>
      <c r="B107" s="23" t="s">
        <v>353</v>
      </c>
      <c r="C107" s="14">
        <v>5.5900000000000004E-4</v>
      </c>
      <c r="E107" s="15">
        <v>12171</v>
      </c>
      <c r="F107" s="15">
        <v>12169</v>
      </c>
      <c r="G107" s="15">
        <v>8372</v>
      </c>
      <c r="H107" s="15">
        <v>6650</v>
      </c>
      <c r="I107" s="15">
        <v>4898</v>
      </c>
      <c r="J107" s="15">
        <v>4897</v>
      </c>
      <c r="K107" s="15"/>
      <c r="L107" s="15">
        <v>6463</v>
      </c>
      <c r="M107" s="15">
        <v>6462</v>
      </c>
      <c r="N107" s="15">
        <v>3587</v>
      </c>
      <c r="O107" s="15">
        <v>3587</v>
      </c>
      <c r="P107" s="15">
        <v>3587</v>
      </c>
      <c r="Q107" s="15"/>
      <c r="R107" s="15">
        <v>3475</v>
      </c>
      <c r="S107" s="15">
        <v>3475</v>
      </c>
      <c r="T107" s="15">
        <v>3474</v>
      </c>
      <c r="U107" s="15">
        <v>1752</v>
      </c>
      <c r="V107" s="15">
        <v>0</v>
      </c>
      <c r="W107" s="15"/>
      <c r="X107" s="15">
        <v>492</v>
      </c>
      <c r="Y107" s="15">
        <v>492</v>
      </c>
      <c r="Z107" s="15">
        <v>492</v>
      </c>
      <c r="AA107" s="15">
        <v>492</v>
      </c>
      <c r="AB107" s="15">
        <v>492</v>
      </c>
      <c r="AC107" s="15"/>
      <c r="AD107" s="15">
        <v>1741</v>
      </c>
      <c r="AE107" s="15">
        <v>1740</v>
      </c>
      <c r="AF107" s="15">
        <v>819</v>
      </c>
      <c r="AG107" s="15">
        <v>819</v>
      </c>
      <c r="AH107" s="15">
        <v>819</v>
      </c>
      <c r="AI107" s="15"/>
      <c r="AJ107" s="15">
        <v>0</v>
      </c>
      <c r="AK107" s="15">
        <v>0</v>
      </c>
      <c r="AL107" s="15">
        <v>0</v>
      </c>
      <c r="AM107" s="15">
        <v>0</v>
      </c>
      <c r="AN107" s="15">
        <v>0</v>
      </c>
    </row>
    <row r="108" spans="1:40">
      <c r="A108" s="22">
        <v>32400</v>
      </c>
      <c r="B108" s="23" t="s">
        <v>96</v>
      </c>
      <c r="C108" s="14">
        <v>1.9689999999999998E-3</v>
      </c>
      <c r="E108" s="15">
        <v>40922</v>
      </c>
      <c r="F108" s="15">
        <v>40915</v>
      </c>
      <c r="G108" s="15">
        <v>29027</v>
      </c>
      <c r="H108" s="15">
        <v>22818</v>
      </c>
      <c r="I108" s="15">
        <v>16500</v>
      </c>
      <c r="J108" s="15">
        <v>16494</v>
      </c>
      <c r="K108" s="15"/>
      <c r="L108" s="15">
        <v>23307</v>
      </c>
      <c r="M108" s="15">
        <v>23301</v>
      </c>
      <c r="N108" s="15">
        <v>12937</v>
      </c>
      <c r="O108" s="15">
        <v>12937</v>
      </c>
      <c r="P108" s="15">
        <v>12937</v>
      </c>
      <c r="Q108" s="15"/>
      <c r="R108" s="15">
        <v>12532</v>
      </c>
      <c r="S108" s="15">
        <v>12532</v>
      </c>
      <c r="T108" s="15">
        <v>12527</v>
      </c>
      <c r="U108" s="15">
        <v>6318</v>
      </c>
      <c r="V108" s="15">
        <v>0</v>
      </c>
      <c r="W108" s="15"/>
      <c r="X108" s="15">
        <v>1774</v>
      </c>
      <c r="Y108" s="15">
        <v>1774</v>
      </c>
      <c r="Z108" s="15">
        <v>1774</v>
      </c>
      <c r="AA108" s="15">
        <v>1774</v>
      </c>
      <c r="AB108" s="15">
        <v>1774</v>
      </c>
      <c r="AC108" s="15"/>
      <c r="AD108" s="15">
        <v>3309</v>
      </c>
      <c r="AE108" s="15">
        <v>3308</v>
      </c>
      <c r="AF108" s="15">
        <v>1789</v>
      </c>
      <c r="AG108" s="15">
        <v>1789</v>
      </c>
      <c r="AH108" s="15">
        <v>1789</v>
      </c>
      <c r="AI108" s="15"/>
      <c r="AJ108" s="15">
        <v>0</v>
      </c>
      <c r="AK108" s="15">
        <v>0</v>
      </c>
      <c r="AL108" s="15">
        <v>0</v>
      </c>
      <c r="AM108" s="15">
        <v>0</v>
      </c>
      <c r="AN108" s="15">
        <v>0</v>
      </c>
    </row>
    <row r="109" spans="1:40">
      <c r="A109" s="22">
        <v>32405</v>
      </c>
      <c r="B109" s="23" t="s">
        <v>97</v>
      </c>
      <c r="C109" s="14">
        <v>4.9830000000000002E-4</v>
      </c>
      <c r="E109" s="15">
        <v>10856</v>
      </c>
      <c r="F109" s="15">
        <v>10855</v>
      </c>
      <c r="G109" s="15">
        <v>7463</v>
      </c>
      <c r="H109" s="15">
        <v>5830</v>
      </c>
      <c r="I109" s="15">
        <v>4169</v>
      </c>
      <c r="J109" s="15">
        <v>4168</v>
      </c>
      <c r="K109" s="15"/>
      <c r="L109" s="15">
        <v>6128</v>
      </c>
      <c r="M109" s="15">
        <v>6126</v>
      </c>
      <c r="N109" s="15">
        <v>3401</v>
      </c>
      <c r="O109" s="15">
        <v>3401</v>
      </c>
      <c r="P109" s="15">
        <v>3401</v>
      </c>
      <c r="Q109" s="15"/>
      <c r="R109" s="15">
        <v>3295</v>
      </c>
      <c r="S109" s="15">
        <v>3295</v>
      </c>
      <c r="T109" s="15">
        <v>3294</v>
      </c>
      <c r="U109" s="15">
        <v>1661</v>
      </c>
      <c r="V109" s="15">
        <v>0</v>
      </c>
      <c r="W109" s="15"/>
      <c r="X109" s="15">
        <v>467</v>
      </c>
      <c r="Y109" s="15">
        <v>467</v>
      </c>
      <c r="Z109" s="15">
        <v>467</v>
      </c>
      <c r="AA109" s="15">
        <v>467</v>
      </c>
      <c r="AB109" s="15">
        <v>467</v>
      </c>
      <c r="AC109" s="15"/>
      <c r="AD109" s="15">
        <v>966</v>
      </c>
      <c r="AE109" s="15">
        <v>967</v>
      </c>
      <c r="AF109" s="15">
        <v>301</v>
      </c>
      <c r="AG109" s="15">
        <v>301</v>
      </c>
      <c r="AH109" s="15">
        <v>301</v>
      </c>
      <c r="AI109" s="15"/>
      <c r="AJ109" s="15">
        <v>0</v>
      </c>
      <c r="AK109" s="15">
        <v>0</v>
      </c>
      <c r="AL109" s="15">
        <v>0</v>
      </c>
      <c r="AM109" s="15">
        <v>0</v>
      </c>
      <c r="AN109" s="15">
        <v>0</v>
      </c>
    </row>
    <row r="110" spans="1:40">
      <c r="A110" s="22">
        <v>32410</v>
      </c>
      <c r="B110" s="23" t="s">
        <v>98</v>
      </c>
      <c r="C110" s="14">
        <v>7.3450000000000002E-4</v>
      </c>
      <c r="E110" s="15">
        <v>16852</v>
      </c>
      <c r="F110" s="15">
        <v>16849</v>
      </c>
      <c r="G110" s="15">
        <v>10960</v>
      </c>
      <c r="H110" s="15">
        <v>8551</v>
      </c>
      <c r="I110" s="15">
        <v>6099</v>
      </c>
      <c r="J110" s="15">
        <v>6097</v>
      </c>
      <c r="K110" s="15"/>
      <c r="L110" s="15">
        <v>9045</v>
      </c>
      <c r="M110" s="15">
        <v>9043</v>
      </c>
      <c r="N110" s="15">
        <v>5020</v>
      </c>
      <c r="O110" s="15">
        <v>5020</v>
      </c>
      <c r="P110" s="15">
        <v>5020</v>
      </c>
      <c r="Q110" s="15"/>
      <c r="R110" s="15">
        <v>4863</v>
      </c>
      <c r="S110" s="15">
        <v>4863</v>
      </c>
      <c r="T110" s="15">
        <v>4861</v>
      </c>
      <c r="U110" s="15">
        <v>2452</v>
      </c>
      <c r="V110" s="15">
        <v>0</v>
      </c>
      <c r="W110" s="15"/>
      <c r="X110" s="15">
        <v>689</v>
      </c>
      <c r="Y110" s="15">
        <v>689</v>
      </c>
      <c r="Z110" s="15">
        <v>689</v>
      </c>
      <c r="AA110" s="15">
        <v>689</v>
      </c>
      <c r="AB110" s="15">
        <v>689</v>
      </c>
      <c r="AC110" s="15"/>
      <c r="AD110" s="15">
        <v>2255</v>
      </c>
      <c r="AE110" s="15">
        <v>2254</v>
      </c>
      <c r="AF110" s="15">
        <v>390</v>
      </c>
      <c r="AG110" s="15">
        <v>390</v>
      </c>
      <c r="AH110" s="15">
        <v>390</v>
      </c>
      <c r="AI110" s="15"/>
      <c r="AJ110" s="15">
        <v>0</v>
      </c>
      <c r="AK110" s="15">
        <v>0</v>
      </c>
      <c r="AL110" s="15">
        <v>0</v>
      </c>
      <c r="AM110" s="15">
        <v>0</v>
      </c>
      <c r="AN110" s="15">
        <v>0</v>
      </c>
    </row>
    <row r="111" spans="1:40">
      <c r="A111" s="22">
        <v>32420</v>
      </c>
      <c r="B111" s="23" t="s">
        <v>99</v>
      </c>
      <c r="C111" s="14">
        <v>0</v>
      </c>
      <c r="E111" s="15">
        <v>0</v>
      </c>
      <c r="F111" s="15">
        <v>0</v>
      </c>
      <c r="G111" s="15">
        <v>0</v>
      </c>
      <c r="H111" s="15">
        <v>0</v>
      </c>
      <c r="I111" s="15">
        <v>0</v>
      </c>
      <c r="J111" s="15">
        <v>0</v>
      </c>
      <c r="K111" s="15"/>
      <c r="L111" s="15">
        <v>0</v>
      </c>
      <c r="M111" s="15">
        <v>0</v>
      </c>
      <c r="N111" s="15">
        <v>0</v>
      </c>
      <c r="O111" s="15">
        <v>0</v>
      </c>
      <c r="P111" s="15">
        <v>0</v>
      </c>
      <c r="Q111" s="15"/>
      <c r="R111" s="15">
        <v>0</v>
      </c>
      <c r="S111" s="15">
        <v>0</v>
      </c>
      <c r="T111" s="15">
        <v>0</v>
      </c>
      <c r="U111" s="15">
        <v>0</v>
      </c>
      <c r="V111" s="15">
        <v>0</v>
      </c>
      <c r="W111" s="15"/>
      <c r="X111" s="15">
        <v>0</v>
      </c>
      <c r="Y111" s="15">
        <v>0</v>
      </c>
      <c r="Z111" s="15">
        <v>0</v>
      </c>
      <c r="AA111" s="15">
        <v>0</v>
      </c>
      <c r="AB111" s="15">
        <v>0</v>
      </c>
      <c r="AC111" s="15"/>
      <c r="AD111" s="15">
        <v>0</v>
      </c>
      <c r="AE111" s="15">
        <v>0</v>
      </c>
      <c r="AF111" s="15">
        <v>0</v>
      </c>
      <c r="AG111" s="15">
        <v>0</v>
      </c>
      <c r="AH111" s="15">
        <v>0</v>
      </c>
      <c r="AI111" s="15"/>
      <c r="AJ111" s="15">
        <v>0</v>
      </c>
      <c r="AK111" s="15">
        <v>0</v>
      </c>
      <c r="AL111" s="15">
        <v>0</v>
      </c>
      <c r="AM111" s="15">
        <v>0</v>
      </c>
      <c r="AN111" s="15">
        <v>0</v>
      </c>
    </row>
    <row r="112" spans="1:40">
      <c r="A112" s="22">
        <v>32500</v>
      </c>
      <c r="B112" s="23" t="s">
        <v>354</v>
      </c>
      <c r="C112" s="14">
        <v>4.2446999999999997E-3</v>
      </c>
      <c r="E112" s="15">
        <v>89096</v>
      </c>
      <c r="F112" s="15">
        <v>89083</v>
      </c>
      <c r="G112" s="15">
        <v>62130</v>
      </c>
      <c r="H112" s="15">
        <v>47934</v>
      </c>
      <c r="I112" s="15">
        <v>33487</v>
      </c>
      <c r="J112" s="15">
        <v>33474</v>
      </c>
      <c r="K112" s="15"/>
      <c r="L112" s="15">
        <v>53292</v>
      </c>
      <c r="M112" s="15">
        <v>53279</v>
      </c>
      <c r="N112" s="15">
        <v>29581</v>
      </c>
      <c r="O112" s="15">
        <v>29581</v>
      </c>
      <c r="P112" s="15">
        <v>29581</v>
      </c>
      <c r="Q112" s="15"/>
      <c r="R112" s="15">
        <v>28655</v>
      </c>
      <c r="S112" s="15">
        <v>28655</v>
      </c>
      <c r="T112" s="15">
        <v>28643</v>
      </c>
      <c r="U112" s="15">
        <v>14447</v>
      </c>
      <c r="V112" s="15">
        <v>0</v>
      </c>
      <c r="W112" s="15"/>
      <c r="X112" s="15">
        <v>4057</v>
      </c>
      <c r="Y112" s="15">
        <v>4057</v>
      </c>
      <c r="Z112" s="15">
        <v>4057</v>
      </c>
      <c r="AA112" s="15">
        <v>4057</v>
      </c>
      <c r="AB112" s="15">
        <v>4057</v>
      </c>
      <c r="AC112" s="15"/>
      <c r="AD112" s="15">
        <v>3243</v>
      </c>
      <c r="AE112" s="15">
        <v>3243</v>
      </c>
      <c r="AF112" s="15">
        <v>0</v>
      </c>
      <c r="AG112" s="15">
        <v>0</v>
      </c>
      <c r="AH112" s="15">
        <v>0</v>
      </c>
      <c r="AI112" s="15"/>
      <c r="AJ112" s="15">
        <v>-151</v>
      </c>
      <c r="AK112" s="15">
        <v>-151</v>
      </c>
      <c r="AL112" s="15">
        <v>-151</v>
      </c>
      <c r="AM112" s="15">
        <v>-151</v>
      </c>
      <c r="AN112" s="15">
        <v>-151</v>
      </c>
    </row>
    <row r="113" spans="1:40">
      <c r="A113" s="22">
        <v>32505</v>
      </c>
      <c r="B113" s="23" t="s">
        <v>100</v>
      </c>
      <c r="C113" s="14">
        <v>6.581E-4</v>
      </c>
      <c r="E113" s="15">
        <v>13620</v>
      </c>
      <c r="F113" s="15">
        <v>13617</v>
      </c>
      <c r="G113" s="15">
        <v>9732</v>
      </c>
      <c r="H113" s="15">
        <v>7476</v>
      </c>
      <c r="I113" s="15">
        <v>5180</v>
      </c>
      <c r="J113" s="15">
        <v>5178</v>
      </c>
      <c r="K113" s="15"/>
      <c r="L113" s="15">
        <v>8470</v>
      </c>
      <c r="M113" s="15">
        <v>8468</v>
      </c>
      <c r="N113" s="15">
        <v>4701</v>
      </c>
      <c r="O113" s="15">
        <v>4701</v>
      </c>
      <c r="P113" s="15">
        <v>4701</v>
      </c>
      <c r="Q113" s="15"/>
      <c r="R113" s="15">
        <v>4554</v>
      </c>
      <c r="S113" s="15">
        <v>4554</v>
      </c>
      <c r="T113" s="15">
        <v>4552</v>
      </c>
      <c r="U113" s="15">
        <v>2296</v>
      </c>
      <c r="V113" s="15">
        <v>0</v>
      </c>
      <c r="W113" s="15"/>
      <c r="X113" s="15">
        <v>645</v>
      </c>
      <c r="Y113" s="15">
        <v>645</v>
      </c>
      <c r="Z113" s="15">
        <v>645</v>
      </c>
      <c r="AA113" s="15">
        <v>645</v>
      </c>
      <c r="AB113" s="15">
        <v>645</v>
      </c>
      <c r="AC113" s="15"/>
      <c r="AD113" s="15">
        <v>117</v>
      </c>
      <c r="AE113" s="15">
        <v>116</v>
      </c>
      <c r="AF113" s="15">
        <v>0</v>
      </c>
      <c r="AG113" s="15">
        <v>0</v>
      </c>
      <c r="AH113" s="15">
        <v>0</v>
      </c>
      <c r="AI113" s="15"/>
      <c r="AJ113" s="15">
        <v>-166</v>
      </c>
      <c r="AK113" s="15">
        <v>-166</v>
      </c>
      <c r="AL113" s="15">
        <v>-166</v>
      </c>
      <c r="AM113" s="15">
        <v>-166</v>
      </c>
      <c r="AN113" s="15">
        <v>-166</v>
      </c>
    </row>
    <row r="114" spans="1:40">
      <c r="A114" s="22">
        <v>32600</v>
      </c>
      <c r="B114" s="23" t="s">
        <v>101</v>
      </c>
      <c r="C114" s="14">
        <v>1.5234899999999999E-2</v>
      </c>
      <c r="E114" s="15">
        <v>315302</v>
      </c>
      <c r="F114" s="15">
        <v>315257</v>
      </c>
      <c r="G114" s="15">
        <v>223550</v>
      </c>
      <c r="H114" s="15">
        <v>172612</v>
      </c>
      <c r="I114" s="15">
        <v>120775</v>
      </c>
      <c r="J114" s="15">
        <v>120729</v>
      </c>
      <c r="K114" s="15"/>
      <c r="L114" s="15">
        <v>191221</v>
      </c>
      <c r="M114" s="15">
        <v>191175</v>
      </c>
      <c r="N114" s="15">
        <v>106141</v>
      </c>
      <c r="O114" s="15">
        <v>106141</v>
      </c>
      <c r="P114" s="15">
        <v>106141</v>
      </c>
      <c r="Q114" s="15"/>
      <c r="R114" s="15">
        <v>102821</v>
      </c>
      <c r="S114" s="15">
        <v>102821</v>
      </c>
      <c r="T114" s="15">
        <v>102775</v>
      </c>
      <c r="U114" s="15">
        <v>51837</v>
      </c>
      <c r="V114" s="15">
        <v>0</v>
      </c>
      <c r="W114" s="15"/>
      <c r="X114" s="15">
        <v>14558</v>
      </c>
      <c r="Y114" s="15">
        <v>14558</v>
      </c>
      <c r="Z114" s="15">
        <v>14558</v>
      </c>
      <c r="AA114" s="15">
        <v>14558</v>
      </c>
      <c r="AB114" s="15">
        <v>14558</v>
      </c>
      <c r="AC114" s="15"/>
      <c r="AD114" s="15">
        <v>6702</v>
      </c>
      <c r="AE114" s="15">
        <v>6703</v>
      </c>
      <c r="AF114" s="15">
        <v>76</v>
      </c>
      <c r="AG114" s="15">
        <v>76</v>
      </c>
      <c r="AH114" s="15">
        <v>76</v>
      </c>
      <c r="AI114" s="15"/>
      <c r="AJ114" s="15">
        <v>0</v>
      </c>
      <c r="AK114" s="15">
        <v>0</v>
      </c>
      <c r="AL114" s="15">
        <v>0</v>
      </c>
      <c r="AM114" s="15">
        <v>0</v>
      </c>
      <c r="AN114" s="15">
        <v>0</v>
      </c>
    </row>
    <row r="115" spans="1:40">
      <c r="A115" s="22">
        <v>32605</v>
      </c>
      <c r="B115" s="23" t="s">
        <v>102</v>
      </c>
      <c r="C115" s="14">
        <v>2.2406000000000001E-3</v>
      </c>
      <c r="E115" s="15">
        <v>48896</v>
      </c>
      <c r="F115" s="15">
        <v>48889</v>
      </c>
      <c r="G115" s="15">
        <v>33542</v>
      </c>
      <c r="H115" s="15">
        <v>26109</v>
      </c>
      <c r="I115" s="15">
        <v>18546</v>
      </c>
      <c r="J115" s="15">
        <v>18539</v>
      </c>
      <c r="K115" s="15"/>
      <c r="L115" s="15">
        <v>27900</v>
      </c>
      <c r="M115" s="15">
        <v>27894</v>
      </c>
      <c r="N115" s="15">
        <v>15487</v>
      </c>
      <c r="O115" s="15">
        <v>15487</v>
      </c>
      <c r="P115" s="15">
        <v>15487</v>
      </c>
      <c r="Q115" s="15"/>
      <c r="R115" s="15">
        <v>15002</v>
      </c>
      <c r="S115" s="15">
        <v>15002</v>
      </c>
      <c r="T115" s="15">
        <v>14996</v>
      </c>
      <c r="U115" s="15">
        <v>7563</v>
      </c>
      <c r="V115" s="15">
        <v>0</v>
      </c>
      <c r="W115" s="15"/>
      <c r="X115" s="15">
        <v>2124</v>
      </c>
      <c r="Y115" s="15">
        <v>2124</v>
      </c>
      <c r="Z115" s="15">
        <v>2124</v>
      </c>
      <c r="AA115" s="15">
        <v>2124</v>
      </c>
      <c r="AB115" s="15">
        <v>2124</v>
      </c>
      <c r="AC115" s="15"/>
      <c r="AD115" s="15">
        <v>3870</v>
      </c>
      <c r="AE115" s="15">
        <v>3869</v>
      </c>
      <c r="AF115" s="15">
        <v>935</v>
      </c>
      <c r="AG115" s="15">
        <v>935</v>
      </c>
      <c r="AH115" s="15">
        <v>935</v>
      </c>
      <c r="AI115" s="15"/>
      <c r="AJ115" s="15">
        <v>0</v>
      </c>
      <c r="AK115" s="15">
        <v>0</v>
      </c>
      <c r="AL115" s="15">
        <v>0</v>
      </c>
      <c r="AM115" s="15">
        <v>0</v>
      </c>
      <c r="AN115" s="15">
        <v>0</v>
      </c>
    </row>
    <row r="116" spans="1:40">
      <c r="A116" s="22">
        <v>32700</v>
      </c>
      <c r="B116" s="23" t="s">
        <v>103</v>
      </c>
      <c r="C116" s="14">
        <v>1.4205999999999999E-3</v>
      </c>
      <c r="E116" s="15">
        <v>27717</v>
      </c>
      <c r="F116" s="15">
        <v>27714</v>
      </c>
      <c r="G116" s="15">
        <v>20773</v>
      </c>
      <c r="H116" s="15">
        <v>16034</v>
      </c>
      <c r="I116" s="15">
        <v>11212</v>
      </c>
      <c r="J116" s="15">
        <v>11207</v>
      </c>
      <c r="K116" s="15"/>
      <c r="L116" s="15">
        <v>17788</v>
      </c>
      <c r="M116" s="15">
        <v>17784</v>
      </c>
      <c r="N116" s="15">
        <v>9874</v>
      </c>
      <c r="O116" s="15">
        <v>9874</v>
      </c>
      <c r="P116" s="15">
        <v>9874</v>
      </c>
      <c r="Q116" s="15"/>
      <c r="R116" s="15">
        <v>9565</v>
      </c>
      <c r="S116" s="15">
        <v>9565</v>
      </c>
      <c r="T116" s="15">
        <v>9561</v>
      </c>
      <c r="U116" s="15">
        <v>4822</v>
      </c>
      <c r="V116" s="15">
        <v>0</v>
      </c>
      <c r="W116" s="15"/>
      <c r="X116" s="15">
        <v>1354</v>
      </c>
      <c r="Y116" s="15">
        <v>1354</v>
      </c>
      <c r="Z116" s="15">
        <v>1354</v>
      </c>
      <c r="AA116" s="15">
        <v>1354</v>
      </c>
      <c r="AB116" s="15">
        <v>1354</v>
      </c>
      <c r="AC116" s="15"/>
      <c r="AD116" s="15">
        <v>0</v>
      </c>
      <c r="AE116" s="15">
        <v>0</v>
      </c>
      <c r="AF116" s="15">
        <v>0</v>
      </c>
      <c r="AG116" s="15">
        <v>0</v>
      </c>
      <c r="AH116" s="15">
        <v>0</v>
      </c>
      <c r="AI116" s="15"/>
      <c r="AJ116" s="15">
        <v>-990</v>
      </c>
      <c r="AK116" s="15">
        <v>-989</v>
      </c>
      <c r="AL116" s="15">
        <v>-16</v>
      </c>
      <c r="AM116" s="15">
        <v>-16</v>
      </c>
      <c r="AN116" s="15">
        <v>-16</v>
      </c>
    </row>
    <row r="117" spans="1:40">
      <c r="A117" s="22">
        <v>32800</v>
      </c>
      <c r="B117" s="23" t="s">
        <v>104</v>
      </c>
      <c r="C117" s="14">
        <v>1.9001999999999999E-3</v>
      </c>
      <c r="E117" s="15">
        <v>41438</v>
      </c>
      <c r="F117" s="15">
        <v>41432</v>
      </c>
      <c r="G117" s="15">
        <v>28416</v>
      </c>
      <c r="H117" s="15">
        <v>21878</v>
      </c>
      <c r="I117" s="15">
        <v>15225</v>
      </c>
      <c r="J117" s="15">
        <v>15219</v>
      </c>
      <c r="K117" s="15"/>
      <c r="L117" s="15">
        <v>24543</v>
      </c>
      <c r="M117" s="15">
        <v>24537</v>
      </c>
      <c r="N117" s="15">
        <v>13623</v>
      </c>
      <c r="O117" s="15">
        <v>13623</v>
      </c>
      <c r="P117" s="15">
        <v>13623</v>
      </c>
      <c r="Q117" s="15"/>
      <c r="R117" s="15">
        <v>13197</v>
      </c>
      <c r="S117" s="15">
        <v>13197</v>
      </c>
      <c r="T117" s="15">
        <v>13191</v>
      </c>
      <c r="U117" s="15">
        <v>6653</v>
      </c>
      <c r="V117" s="15">
        <v>0</v>
      </c>
      <c r="W117" s="15"/>
      <c r="X117" s="15">
        <v>1869</v>
      </c>
      <c r="Y117" s="15">
        <v>1869</v>
      </c>
      <c r="Z117" s="15">
        <v>1869</v>
      </c>
      <c r="AA117" s="15">
        <v>1869</v>
      </c>
      <c r="AB117" s="15">
        <v>1869</v>
      </c>
      <c r="AC117" s="15"/>
      <c r="AD117" s="15">
        <v>2096</v>
      </c>
      <c r="AE117" s="15">
        <v>2096</v>
      </c>
      <c r="AF117" s="15">
        <v>0</v>
      </c>
      <c r="AG117" s="15">
        <v>0</v>
      </c>
      <c r="AH117" s="15">
        <v>0</v>
      </c>
      <c r="AI117" s="15"/>
      <c r="AJ117" s="15">
        <v>-267</v>
      </c>
      <c r="AK117" s="15">
        <v>-267</v>
      </c>
      <c r="AL117" s="15">
        <v>-267</v>
      </c>
      <c r="AM117" s="15">
        <v>-267</v>
      </c>
      <c r="AN117" s="15">
        <v>-267</v>
      </c>
    </row>
    <row r="118" spans="1:40">
      <c r="A118" s="22">
        <v>32900</v>
      </c>
      <c r="B118" s="23" t="s">
        <v>105</v>
      </c>
      <c r="C118" s="14">
        <v>5.7412000000000001E-3</v>
      </c>
      <c r="E118" s="15">
        <v>116789</v>
      </c>
      <c r="F118" s="15">
        <v>116771</v>
      </c>
      <c r="G118" s="15">
        <v>83733</v>
      </c>
      <c r="H118" s="15">
        <v>64309</v>
      </c>
      <c r="I118" s="15">
        <v>44542</v>
      </c>
      <c r="J118" s="15">
        <v>44525</v>
      </c>
      <c r="K118" s="15"/>
      <c r="L118" s="15">
        <v>72917</v>
      </c>
      <c r="M118" s="15">
        <v>72900</v>
      </c>
      <c r="N118" s="15">
        <v>40474</v>
      </c>
      <c r="O118" s="15">
        <v>40474</v>
      </c>
      <c r="P118" s="15">
        <v>40474</v>
      </c>
      <c r="Q118" s="15"/>
      <c r="R118" s="15">
        <v>39208</v>
      </c>
      <c r="S118" s="15">
        <v>39208</v>
      </c>
      <c r="T118" s="15">
        <v>39191</v>
      </c>
      <c r="U118" s="15">
        <v>19767</v>
      </c>
      <c r="V118" s="15">
        <v>0</v>
      </c>
      <c r="W118" s="15"/>
      <c r="X118" s="15">
        <v>5551</v>
      </c>
      <c r="Y118" s="15">
        <v>5551</v>
      </c>
      <c r="Z118" s="15">
        <v>5551</v>
      </c>
      <c r="AA118" s="15">
        <v>5551</v>
      </c>
      <c r="AB118" s="15">
        <v>5551</v>
      </c>
      <c r="AC118" s="15"/>
      <c r="AD118" s="15">
        <v>596</v>
      </c>
      <c r="AE118" s="15">
        <v>595</v>
      </c>
      <c r="AF118" s="15">
        <v>0</v>
      </c>
      <c r="AG118" s="15">
        <v>0</v>
      </c>
      <c r="AH118" s="15">
        <v>0</v>
      </c>
      <c r="AI118" s="15"/>
      <c r="AJ118" s="15">
        <v>-1483</v>
      </c>
      <c r="AK118" s="15">
        <v>-1483</v>
      </c>
      <c r="AL118" s="15">
        <v>-1483</v>
      </c>
      <c r="AM118" s="15">
        <v>-1483</v>
      </c>
      <c r="AN118" s="15">
        <v>-1483</v>
      </c>
    </row>
    <row r="119" spans="1:40">
      <c r="A119" s="22">
        <v>32901</v>
      </c>
      <c r="B119" s="23" t="s">
        <v>355</v>
      </c>
      <c r="C119" s="14">
        <v>1.329E-4</v>
      </c>
      <c r="E119" s="15">
        <v>3413</v>
      </c>
      <c r="F119" s="15">
        <v>3412</v>
      </c>
      <c r="G119" s="15">
        <v>1875</v>
      </c>
      <c r="H119" s="15">
        <v>1346</v>
      </c>
      <c r="I119" s="15">
        <v>808</v>
      </c>
      <c r="J119" s="15">
        <v>807</v>
      </c>
      <c r="K119" s="15"/>
      <c r="L119" s="15">
        <v>1985</v>
      </c>
      <c r="M119" s="15">
        <v>1985</v>
      </c>
      <c r="N119" s="15">
        <v>1102</v>
      </c>
      <c r="O119" s="15">
        <v>1102</v>
      </c>
      <c r="P119" s="15">
        <v>1102</v>
      </c>
      <c r="Q119" s="15"/>
      <c r="R119" s="15">
        <v>1067</v>
      </c>
      <c r="S119" s="15">
        <v>1067</v>
      </c>
      <c r="T119" s="15">
        <v>1067</v>
      </c>
      <c r="U119" s="15">
        <v>538</v>
      </c>
      <c r="V119" s="15">
        <v>0</v>
      </c>
      <c r="W119" s="15"/>
      <c r="X119" s="15">
        <v>151</v>
      </c>
      <c r="Y119" s="15">
        <v>151</v>
      </c>
      <c r="Z119" s="15">
        <v>151</v>
      </c>
      <c r="AA119" s="15">
        <v>151</v>
      </c>
      <c r="AB119" s="15">
        <v>151</v>
      </c>
      <c r="AC119" s="15"/>
      <c r="AD119" s="15">
        <v>655</v>
      </c>
      <c r="AE119" s="15">
        <v>654</v>
      </c>
      <c r="AF119" s="15">
        <v>0</v>
      </c>
      <c r="AG119" s="15">
        <v>0</v>
      </c>
      <c r="AH119" s="15">
        <v>0</v>
      </c>
      <c r="AI119" s="15"/>
      <c r="AJ119" s="15">
        <v>-445</v>
      </c>
      <c r="AK119" s="15">
        <v>-445</v>
      </c>
      <c r="AL119" s="15">
        <v>-445</v>
      </c>
      <c r="AM119" s="15">
        <v>-445</v>
      </c>
      <c r="AN119" s="15">
        <v>-445</v>
      </c>
    </row>
    <row r="120" spans="1:40">
      <c r="A120" s="22">
        <v>32905</v>
      </c>
      <c r="B120" s="23" t="s">
        <v>106</v>
      </c>
      <c r="C120" s="14">
        <v>8.4650000000000003E-4</v>
      </c>
      <c r="E120" s="15">
        <v>17732</v>
      </c>
      <c r="F120" s="15">
        <v>17729</v>
      </c>
      <c r="G120" s="15">
        <v>12583</v>
      </c>
      <c r="H120" s="15">
        <v>9867</v>
      </c>
      <c r="I120" s="15">
        <v>7103</v>
      </c>
      <c r="J120" s="15">
        <v>7101</v>
      </c>
      <c r="K120" s="15"/>
      <c r="L120" s="15">
        <v>10195</v>
      </c>
      <c r="M120" s="15">
        <v>10193</v>
      </c>
      <c r="N120" s="15">
        <v>5659</v>
      </c>
      <c r="O120" s="15">
        <v>5659</v>
      </c>
      <c r="P120" s="15">
        <v>5659</v>
      </c>
      <c r="Q120" s="15"/>
      <c r="R120" s="15">
        <v>5482</v>
      </c>
      <c r="S120" s="15">
        <v>5482</v>
      </c>
      <c r="T120" s="15">
        <v>5480</v>
      </c>
      <c r="U120" s="15">
        <v>2764</v>
      </c>
      <c r="V120" s="15">
        <v>0</v>
      </c>
      <c r="W120" s="15"/>
      <c r="X120" s="15">
        <v>776</v>
      </c>
      <c r="Y120" s="15">
        <v>776</v>
      </c>
      <c r="Z120" s="15">
        <v>776</v>
      </c>
      <c r="AA120" s="15">
        <v>776</v>
      </c>
      <c r="AB120" s="15">
        <v>776</v>
      </c>
      <c r="AC120" s="15"/>
      <c r="AD120" s="15">
        <v>1279</v>
      </c>
      <c r="AE120" s="15">
        <v>1278</v>
      </c>
      <c r="AF120" s="15">
        <v>668</v>
      </c>
      <c r="AG120" s="15">
        <v>668</v>
      </c>
      <c r="AH120" s="15">
        <v>668</v>
      </c>
      <c r="AI120" s="15"/>
      <c r="AJ120" s="15">
        <v>0</v>
      </c>
      <c r="AK120" s="15">
        <v>0</v>
      </c>
      <c r="AL120" s="15">
        <v>0</v>
      </c>
      <c r="AM120" s="15">
        <v>0</v>
      </c>
      <c r="AN120" s="15">
        <v>0</v>
      </c>
    </row>
    <row r="121" spans="1:40">
      <c r="A121" s="22">
        <v>32910</v>
      </c>
      <c r="B121" s="23" t="s">
        <v>107</v>
      </c>
      <c r="C121" s="14">
        <v>1.0832999999999999E-3</v>
      </c>
      <c r="E121" s="15">
        <v>22320</v>
      </c>
      <c r="F121" s="15">
        <v>22317</v>
      </c>
      <c r="G121" s="15">
        <v>15977</v>
      </c>
      <c r="H121" s="15">
        <v>12359</v>
      </c>
      <c r="I121" s="15">
        <v>8677</v>
      </c>
      <c r="J121" s="15">
        <v>8674</v>
      </c>
      <c r="K121" s="15"/>
      <c r="L121" s="15">
        <v>13583</v>
      </c>
      <c r="M121" s="15">
        <v>13580</v>
      </c>
      <c r="N121" s="15">
        <v>7539</v>
      </c>
      <c r="O121" s="15">
        <v>7539</v>
      </c>
      <c r="P121" s="15">
        <v>7539</v>
      </c>
      <c r="Q121" s="15"/>
      <c r="R121" s="15">
        <v>7304</v>
      </c>
      <c r="S121" s="15">
        <v>7304</v>
      </c>
      <c r="T121" s="15">
        <v>7300</v>
      </c>
      <c r="U121" s="15">
        <v>3682</v>
      </c>
      <c r="V121" s="15">
        <v>0</v>
      </c>
      <c r="W121" s="15"/>
      <c r="X121" s="15">
        <v>1034</v>
      </c>
      <c r="Y121" s="15">
        <v>1034</v>
      </c>
      <c r="Z121" s="15">
        <v>1034</v>
      </c>
      <c r="AA121" s="15">
        <v>1034</v>
      </c>
      <c r="AB121" s="15">
        <v>1034</v>
      </c>
      <c r="AC121" s="15"/>
      <c r="AD121" s="15">
        <v>399</v>
      </c>
      <c r="AE121" s="15">
        <v>399</v>
      </c>
      <c r="AF121" s="15">
        <v>104</v>
      </c>
      <c r="AG121" s="15">
        <v>104</v>
      </c>
      <c r="AH121" s="15">
        <v>104</v>
      </c>
      <c r="AI121" s="15"/>
      <c r="AJ121" s="15">
        <v>0</v>
      </c>
      <c r="AK121" s="15">
        <v>0</v>
      </c>
      <c r="AL121" s="15">
        <v>0</v>
      </c>
      <c r="AM121" s="15">
        <v>0</v>
      </c>
      <c r="AN121" s="15">
        <v>0</v>
      </c>
    </row>
    <row r="122" spans="1:40">
      <c r="A122" s="22">
        <v>32920</v>
      </c>
      <c r="B122" s="23" t="s">
        <v>108</v>
      </c>
      <c r="C122" s="14">
        <v>9.0410000000000002E-4</v>
      </c>
      <c r="E122" s="15">
        <v>17767</v>
      </c>
      <c r="F122" s="15">
        <v>17764</v>
      </c>
      <c r="G122" s="15">
        <v>13123</v>
      </c>
      <c r="H122" s="15">
        <v>10017</v>
      </c>
      <c r="I122" s="15">
        <v>6855</v>
      </c>
      <c r="J122" s="15">
        <v>6852</v>
      </c>
      <c r="K122" s="15"/>
      <c r="L122" s="15">
        <v>11663</v>
      </c>
      <c r="M122" s="15">
        <v>11660</v>
      </c>
      <c r="N122" s="15">
        <v>6474</v>
      </c>
      <c r="O122" s="15">
        <v>6474</v>
      </c>
      <c r="P122" s="15">
        <v>6474</v>
      </c>
      <c r="Q122" s="15"/>
      <c r="R122" s="15">
        <v>6271</v>
      </c>
      <c r="S122" s="15">
        <v>6271</v>
      </c>
      <c r="T122" s="15">
        <v>6268</v>
      </c>
      <c r="U122" s="15">
        <v>3162</v>
      </c>
      <c r="V122" s="15">
        <v>0</v>
      </c>
      <c r="W122" s="15"/>
      <c r="X122" s="15">
        <v>888</v>
      </c>
      <c r="Y122" s="15">
        <v>888</v>
      </c>
      <c r="Z122" s="15">
        <v>888</v>
      </c>
      <c r="AA122" s="15">
        <v>888</v>
      </c>
      <c r="AB122" s="15">
        <v>888</v>
      </c>
      <c r="AC122" s="15"/>
      <c r="AD122" s="15">
        <v>0</v>
      </c>
      <c r="AE122" s="15">
        <v>0</v>
      </c>
      <c r="AF122" s="15">
        <v>0</v>
      </c>
      <c r="AG122" s="15">
        <v>0</v>
      </c>
      <c r="AH122" s="15">
        <v>0</v>
      </c>
      <c r="AI122" s="15"/>
      <c r="AJ122" s="15">
        <v>-1055</v>
      </c>
      <c r="AK122" s="15">
        <v>-1055</v>
      </c>
      <c r="AL122" s="15">
        <v>-507</v>
      </c>
      <c r="AM122" s="15">
        <v>-507</v>
      </c>
      <c r="AN122" s="15">
        <v>-507</v>
      </c>
    </row>
    <row r="123" spans="1:40">
      <c r="A123" s="22">
        <v>33000</v>
      </c>
      <c r="B123" s="23" t="s">
        <v>109</v>
      </c>
      <c r="C123" s="14">
        <v>2.1795E-3</v>
      </c>
      <c r="E123" s="15">
        <v>43660</v>
      </c>
      <c r="F123" s="15">
        <v>43655</v>
      </c>
      <c r="G123" s="15">
        <v>31625</v>
      </c>
      <c r="H123" s="15">
        <v>24275</v>
      </c>
      <c r="I123" s="15">
        <v>16796</v>
      </c>
      <c r="J123" s="15">
        <v>16790</v>
      </c>
      <c r="K123" s="15"/>
      <c r="L123" s="15">
        <v>27590</v>
      </c>
      <c r="M123" s="15">
        <v>27584</v>
      </c>
      <c r="N123" s="15">
        <v>15314</v>
      </c>
      <c r="O123" s="15">
        <v>15314</v>
      </c>
      <c r="P123" s="15">
        <v>15314</v>
      </c>
      <c r="Q123" s="15"/>
      <c r="R123" s="15">
        <v>14835</v>
      </c>
      <c r="S123" s="15">
        <v>14835</v>
      </c>
      <c r="T123" s="15">
        <v>14829</v>
      </c>
      <c r="U123" s="15">
        <v>7479</v>
      </c>
      <c r="V123" s="15">
        <v>0</v>
      </c>
      <c r="W123" s="15"/>
      <c r="X123" s="15">
        <v>2101</v>
      </c>
      <c r="Y123" s="15">
        <v>2101</v>
      </c>
      <c r="Z123" s="15">
        <v>2101</v>
      </c>
      <c r="AA123" s="15">
        <v>2101</v>
      </c>
      <c r="AB123" s="15">
        <v>2101</v>
      </c>
      <c r="AC123" s="15"/>
      <c r="AD123" s="15">
        <v>0</v>
      </c>
      <c r="AE123" s="15">
        <v>0</v>
      </c>
      <c r="AF123" s="15">
        <v>0</v>
      </c>
      <c r="AG123" s="15">
        <v>0</v>
      </c>
      <c r="AH123" s="15">
        <v>0</v>
      </c>
      <c r="AI123" s="15"/>
      <c r="AJ123" s="15">
        <v>-866</v>
      </c>
      <c r="AK123" s="15">
        <v>-865</v>
      </c>
      <c r="AL123" s="15">
        <v>-619</v>
      </c>
      <c r="AM123" s="15">
        <v>-619</v>
      </c>
      <c r="AN123" s="15">
        <v>-619</v>
      </c>
    </row>
    <row r="124" spans="1:40">
      <c r="A124" s="22">
        <v>33001</v>
      </c>
      <c r="B124" s="23" t="s">
        <v>110</v>
      </c>
      <c r="C124" s="14">
        <v>7.5599999999999994E-5</v>
      </c>
      <c r="E124" s="15">
        <v>1091</v>
      </c>
      <c r="F124" s="15">
        <v>1091</v>
      </c>
      <c r="G124" s="15">
        <v>1065</v>
      </c>
      <c r="H124" s="15">
        <v>836</v>
      </c>
      <c r="I124" s="15">
        <v>603</v>
      </c>
      <c r="J124" s="15">
        <v>603</v>
      </c>
      <c r="K124" s="15"/>
      <c r="L124" s="15">
        <v>860</v>
      </c>
      <c r="M124" s="15">
        <v>860</v>
      </c>
      <c r="N124" s="15">
        <v>477</v>
      </c>
      <c r="O124" s="15">
        <v>477</v>
      </c>
      <c r="P124" s="15">
        <v>477</v>
      </c>
      <c r="Q124" s="15"/>
      <c r="R124" s="15">
        <v>463</v>
      </c>
      <c r="S124" s="15">
        <v>463</v>
      </c>
      <c r="T124" s="15">
        <v>462</v>
      </c>
      <c r="U124" s="15">
        <v>233</v>
      </c>
      <c r="V124" s="15">
        <v>0</v>
      </c>
      <c r="W124" s="15"/>
      <c r="X124" s="15">
        <v>65</v>
      </c>
      <c r="Y124" s="15">
        <v>65</v>
      </c>
      <c r="Z124" s="15">
        <v>65</v>
      </c>
      <c r="AA124" s="15">
        <v>65</v>
      </c>
      <c r="AB124" s="15">
        <v>65</v>
      </c>
      <c r="AC124" s="15"/>
      <c r="AD124" s="15">
        <v>61</v>
      </c>
      <c r="AE124" s="15">
        <v>61</v>
      </c>
      <c r="AF124" s="15">
        <v>61</v>
      </c>
      <c r="AG124" s="15">
        <v>61</v>
      </c>
      <c r="AH124" s="15">
        <v>61</v>
      </c>
      <c r="AI124" s="15"/>
      <c r="AJ124" s="15">
        <v>-358</v>
      </c>
      <c r="AK124" s="15">
        <v>-358</v>
      </c>
      <c r="AL124" s="15">
        <v>0</v>
      </c>
      <c r="AM124" s="15">
        <v>0</v>
      </c>
      <c r="AN124" s="15">
        <v>0</v>
      </c>
    </row>
    <row r="125" spans="1:40">
      <c r="A125" s="22">
        <v>33027</v>
      </c>
      <c r="B125" s="23" t="s">
        <v>111</v>
      </c>
      <c r="C125" s="14">
        <v>2.5589999999999999E-4</v>
      </c>
      <c r="E125" s="15">
        <v>3706</v>
      </c>
      <c r="F125" s="15">
        <v>3704</v>
      </c>
      <c r="G125" s="15">
        <v>3618</v>
      </c>
      <c r="H125" s="15">
        <v>2695</v>
      </c>
      <c r="I125" s="15">
        <v>1757</v>
      </c>
      <c r="J125" s="15">
        <v>1756</v>
      </c>
      <c r="K125" s="15"/>
      <c r="L125" s="15">
        <v>3462</v>
      </c>
      <c r="M125" s="15">
        <v>3461</v>
      </c>
      <c r="N125" s="15">
        <v>1922</v>
      </c>
      <c r="O125" s="15">
        <v>1922</v>
      </c>
      <c r="P125" s="15">
        <v>1922</v>
      </c>
      <c r="Q125" s="15"/>
      <c r="R125" s="15">
        <v>1862</v>
      </c>
      <c r="S125" s="15">
        <v>1862</v>
      </c>
      <c r="T125" s="15">
        <v>1861</v>
      </c>
      <c r="U125" s="15">
        <v>938</v>
      </c>
      <c r="V125" s="15">
        <v>0</v>
      </c>
      <c r="W125" s="15"/>
      <c r="X125" s="15">
        <v>264</v>
      </c>
      <c r="Y125" s="15">
        <v>264</v>
      </c>
      <c r="Z125" s="15">
        <v>264</v>
      </c>
      <c r="AA125" s="15">
        <v>264</v>
      </c>
      <c r="AB125" s="15">
        <v>264</v>
      </c>
      <c r="AC125" s="15"/>
      <c r="AD125" s="15">
        <v>0</v>
      </c>
      <c r="AE125" s="15">
        <v>0</v>
      </c>
      <c r="AF125" s="15">
        <v>0</v>
      </c>
      <c r="AG125" s="15">
        <v>0</v>
      </c>
      <c r="AH125" s="15">
        <v>0</v>
      </c>
      <c r="AI125" s="15"/>
      <c r="AJ125" s="15">
        <v>-1882</v>
      </c>
      <c r="AK125" s="15">
        <v>-1883</v>
      </c>
      <c r="AL125" s="15">
        <v>-429</v>
      </c>
      <c r="AM125" s="15">
        <v>-429</v>
      </c>
      <c r="AN125" s="15">
        <v>-429</v>
      </c>
    </row>
    <row r="126" spans="1:40">
      <c r="A126" s="22">
        <v>33100</v>
      </c>
      <c r="B126" s="23" t="s">
        <v>112</v>
      </c>
      <c r="C126" s="14">
        <v>3.1421999999999999E-3</v>
      </c>
      <c r="E126" s="15">
        <v>64507</v>
      </c>
      <c r="F126" s="15">
        <v>64497</v>
      </c>
      <c r="G126" s="15">
        <v>45855</v>
      </c>
      <c r="H126" s="15">
        <v>35591</v>
      </c>
      <c r="I126" s="15">
        <v>25146</v>
      </c>
      <c r="J126" s="15">
        <v>25137</v>
      </c>
      <c r="K126" s="15"/>
      <c r="L126" s="15">
        <v>38531</v>
      </c>
      <c r="M126" s="15">
        <v>38522</v>
      </c>
      <c r="N126" s="15">
        <v>21387</v>
      </c>
      <c r="O126" s="15">
        <v>21387</v>
      </c>
      <c r="P126" s="15">
        <v>21387</v>
      </c>
      <c r="Q126" s="15"/>
      <c r="R126" s="15">
        <v>20719</v>
      </c>
      <c r="S126" s="15">
        <v>20719</v>
      </c>
      <c r="T126" s="15">
        <v>20709</v>
      </c>
      <c r="U126" s="15">
        <v>10445</v>
      </c>
      <c r="V126" s="15">
        <v>0</v>
      </c>
      <c r="W126" s="15"/>
      <c r="X126" s="15">
        <v>2933</v>
      </c>
      <c r="Y126" s="15">
        <v>2933</v>
      </c>
      <c r="Z126" s="15">
        <v>2933</v>
      </c>
      <c r="AA126" s="15">
        <v>2933</v>
      </c>
      <c r="AB126" s="15">
        <v>2933</v>
      </c>
      <c r="AC126" s="15"/>
      <c r="AD126" s="15">
        <v>2324</v>
      </c>
      <c r="AE126" s="15">
        <v>2323</v>
      </c>
      <c r="AF126" s="15">
        <v>826</v>
      </c>
      <c r="AG126" s="15">
        <v>826</v>
      </c>
      <c r="AH126" s="15">
        <v>826</v>
      </c>
      <c r="AI126" s="15"/>
      <c r="AJ126" s="15">
        <v>0</v>
      </c>
      <c r="AK126" s="15">
        <v>0</v>
      </c>
      <c r="AL126" s="15">
        <v>0</v>
      </c>
      <c r="AM126" s="15">
        <v>0</v>
      </c>
      <c r="AN126" s="15">
        <v>0</v>
      </c>
    </row>
    <row r="127" spans="1:40">
      <c r="A127" s="22">
        <v>33105</v>
      </c>
      <c r="B127" s="23" t="s">
        <v>113</v>
      </c>
      <c r="C127" s="14">
        <v>3.4890000000000002E-4</v>
      </c>
      <c r="E127" s="15">
        <v>7346</v>
      </c>
      <c r="F127" s="15">
        <v>7344</v>
      </c>
      <c r="G127" s="15">
        <v>5162</v>
      </c>
      <c r="H127" s="15">
        <v>4028</v>
      </c>
      <c r="I127" s="15">
        <v>2873</v>
      </c>
      <c r="J127" s="15">
        <v>2872</v>
      </c>
      <c r="K127" s="15"/>
      <c r="L127" s="15">
        <v>4259</v>
      </c>
      <c r="M127" s="15">
        <v>4258</v>
      </c>
      <c r="N127" s="15">
        <v>2364</v>
      </c>
      <c r="O127" s="15">
        <v>2364</v>
      </c>
      <c r="P127" s="15">
        <v>2364</v>
      </c>
      <c r="Q127" s="15"/>
      <c r="R127" s="15">
        <v>2290</v>
      </c>
      <c r="S127" s="15">
        <v>2290</v>
      </c>
      <c r="T127" s="15">
        <v>2289</v>
      </c>
      <c r="U127" s="15">
        <v>1155</v>
      </c>
      <c r="V127" s="15">
        <v>0</v>
      </c>
      <c r="W127" s="15"/>
      <c r="X127" s="15">
        <v>324</v>
      </c>
      <c r="Y127" s="15">
        <v>324</v>
      </c>
      <c r="Z127" s="15">
        <v>324</v>
      </c>
      <c r="AA127" s="15">
        <v>324</v>
      </c>
      <c r="AB127" s="15">
        <v>324</v>
      </c>
      <c r="AC127" s="15"/>
      <c r="AD127" s="15">
        <v>473</v>
      </c>
      <c r="AE127" s="15">
        <v>472</v>
      </c>
      <c r="AF127" s="15">
        <v>185</v>
      </c>
      <c r="AG127" s="15">
        <v>185</v>
      </c>
      <c r="AH127" s="15">
        <v>185</v>
      </c>
      <c r="AI127" s="15"/>
      <c r="AJ127" s="15">
        <v>0</v>
      </c>
      <c r="AK127" s="15">
        <v>0</v>
      </c>
      <c r="AL127" s="15">
        <v>0</v>
      </c>
      <c r="AM127" s="15">
        <v>0</v>
      </c>
      <c r="AN127" s="15">
        <v>0</v>
      </c>
    </row>
    <row r="128" spans="1:40">
      <c r="A128" s="22">
        <v>33200</v>
      </c>
      <c r="B128" s="23" t="s">
        <v>114</v>
      </c>
      <c r="C128" s="14">
        <v>1.38841E-2</v>
      </c>
      <c r="E128" s="15">
        <v>267764</v>
      </c>
      <c r="F128" s="15">
        <v>267722</v>
      </c>
      <c r="G128" s="15">
        <v>200397</v>
      </c>
      <c r="H128" s="15">
        <v>154590</v>
      </c>
      <c r="I128" s="15">
        <v>107976</v>
      </c>
      <c r="J128" s="15">
        <v>107935</v>
      </c>
      <c r="K128" s="15"/>
      <c r="L128" s="15">
        <v>171956</v>
      </c>
      <c r="M128" s="15">
        <v>171914</v>
      </c>
      <c r="N128" s="15">
        <v>95447</v>
      </c>
      <c r="O128" s="15">
        <v>95447</v>
      </c>
      <c r="P128" s="15">
        <v>95447</v>
      </c>
      <c r="Q128" s="15"/>
      <c r="R128" s="15">
        <v>92462</v>
      </c>
      <c r="S128" s="15">
        <v>92462</v>
      </c>
      <c r="T128" s="15">
        <v>92421</v>
      </c>
      <c r="U128" s="15">
        <v>46614</v>
      </c>
      <c r="V128" s="15">
        <v>0</v>
      </c>
      <c r="W128" s="15"/>
      <c r="X128" s="15">
        <v>13091</v>
      </c>
      <c r="Y128" s="15">
        <v>13091</v>
      </c>
      <c r="Z128" s="15">
        <v>13091</v>
      </c>
      <c r="AA128" s="15">
        <v>13091</v>
      </c>
      <c r="AB128" s="15">
        <v>13091</v>
      </c>
      <c r="AC128" s="15"/>
      <c r="AD128" s="15">
        <v>0</v>
      </c>
      <c r="AE128" s="15">
        <v>0</v>
      </c>
      <c r="AF128" s="15">
        <v>0</v>
      </c>
      <c r="AG128" s="15">
        <v>0</v>
      </c>
      <c r="AH128" s="15">
        <v>0</v>
      </c>
      <c r="AI128" s="15"/>
      <c r="AJ128" s="15">
        <v>-9745</v>
      </c>
      <c r="AK128" s="15">
        <v>-9745</v>
      </c>
      <c r="AL128" s="15">
        <v>-562</v>
      </c>
      <c r="AM128" s="15">
        <v>-562</v>
      </c>
      <c r="AN128" s="15">
        <v>-562</v>
      </c>
    </row>
    <row r="129" spans="1:40">
      <c r="A129" s="22">
        <v>33202</v>
      </c>
      <c r="B129" s="23" t="s">
        <v>115</v>
      </c>
      <c r="C129" s="14">
        <v>2.05E-4</v>
      </c>
      <c r="E129" s="15">
        <v>3066</v>
      </c>
      <c r="F129" s="15">
        <v>3065</v>
      </c>
      <c r="G129" s="15">
        <v>2887</v>
      </c>
      <c r="H129" s="15">
        <v>2079</v>
      </c>
      <c r="I129" s="15">
        <v>1257</v>
      </c>
      <c r="J129" s="15">
        <v>1257</v>
      </c>
      <c r="K129" s="15"/>
      <c r="L129" s="15">
        <v>3033</v>
      </c>
      <c r="M129" s="15">
        <v>3032</v>
      </c>
      <c r="N129" s="15">
        <v>1683</v>
      </c>
      <c r="O129" s="15">
        <v>1683</v>
      </c>
      <c r="P129" s="15">
        <v>1683</v>
      </c>
      <c r="Q129" s="15"/>
      <c r="R129" s="15">
        <v>1631</v>
      </c>
      <c r="S129" s="15">
        <v>1631</v>
      </c>
      <c r="T129" s="15">
        <v>1630</v>
      </c>
      <c r="U129" s="15">
        <v>822</v>
      </c>
      <c r="V129" s="15">
        <v>0</v>
      </c>
      <c r="W129" s="15"/>
      <c r="X129" s="15">
        <v>231</v>
      </c>
      <c r="Y129" s="15">
        <v>231</v>
      </c>
      <c r="Z129" s="15">
        <v>231</v>
      </c>
      <c r="AA129" s="15">
        <v>231</v>
      </c>
      <c r="AB129" s="15">
        <v>231</v>
      </c>
      <c r="AC129" s="15"/>
      <c r="AD129" s="15">
        <v>0</v>
      </c>
      <c r="AE129" s="15">
        <v>0</v>
      </c>
      <c r="AF129" s="15">
        <v>0</v>
      </c>
      <c r="AG129" s="15">
        <v>0</v>
      </c>
      <c r="AH129" s="15">
        <v>0</v>
      </c>
      <c r="AI129" s="15"/>
      <c r="AJ129" s="15">
        <v>-1829</v>
      </c>
      <c r="AK129" s="15">
        <v>-1829</v>
      </c>
      <c r="AL129" s="15">
        <v>-657</v>
      </c>
      <c r="AM129" s="15">
        <v>-657</v>
      </c>
      <c r="AN129" s="15">
        <v>-657</v>
      </c>
    </row>
    <row r="130" spans="1:40">
      <c r="A130" s="22">
        <v>33203</v>
      </c>
      <c r="B130" s="23" t="s">
        <v>116</v>
      </c>
      <c r="C130" s="14">
        <v>1.283E-4</v>
      </c>
      <c r="E130" s="15">
        <v>1943</v>
      </c>
      <c r="F130" s="15">
        <v>1943</v>
      </c>
      <c r="G130" s="15">
        <v>1780</v>
      </c>
      <c r="H130" s="15">
        <v>1369</v>
      </c>
      <c r="I130" s="15">
        <v>951</v>
      </c>
      <c r="J130" s="15">
        <v>951</v>
      </c>
      <c r="K130" s="15"/>
      <c r="L130" s="15">
        <v>1542</v>
      </c>
      <c r="M130" s="15">
        <v>1542</v>
      </c>
      <c r="N130" s="15">
        <v>856</v>
      </c>
      <c r="O130" s="15">
        <v>856</v>
      </c>
      <c r="P130" s="15">
        <v>856</v>
      </c>
      <c r="Q130" s="15"/>
      <c r="R130" s="15">
        <v>829</v>
      </c>
      <c r="S130" s="15">
        <v>829</v>
      </c>
      <c r="T130" s="15">
        <v>829</v>
      </c>
      <c r="U130" s="15">
        <v>418</v>
      </c>
      <c r="V130" s="15">
        <v>0</v>
      </c>
      <c r="W130" s="15"/>
      <c r="X130" s="15">
        <v>117</v>
      </c>
      <c r="Y130" s="15">
        <v>117</v>
      </c>
      <c r="Z130" s="15">
        <v>117</v>
      </c>
      <c r="AA130" s="15">
        <v>117</v>
      </c>
      <c r="AB130" s="15">
        <v>117</v>
      </c>
      <c r="AC130" s="15"/>
      <c r="AD130" s="15">
        <v>0</v>
      </c>
      <c r="AE130" s="15">
        <v>0</v>
      </c>
      <c r="AF130" s="15">
        <v>0</v>
      </c>
      <c r="AG130" s="15">
        <v>0</v>
      </c>
      <c r="AH130" s="15">
        <v>0</v>
      </c>
      <c r="AI130" s="15"/>
      <c r="AJ130" s="15">
        <v>-545</v>
      </c>
      <c r="AK130" s="15">
        <v>-545</v>
      </c>
      <c r="AL130" s="15">
        <v>-22</v>
      </c>
      <c r="AM130" s="15">
        <v>-22</v>
      </c>
      <c r="AN130" s="15">
        <v>-22</v>
      </c>
    </row>
    <row r="131" spans="1:40">
      <c r="A131" s="22">
        <v>33204</v>
      </c>
      <c r="B131" s="23" t="s">
        <v>117</v>
      </c>
      <c r="C131" s="14">
        <v>4.215E-4</v>
      </c>
      <c r="E131" s="15">
        <v>6422</v>
      </c>
      <c r="F131" s="15">
        <v>6422</v>
      </c>
      <c r="G131" s="15">
        <v>5851</v>
      </c>
      <c r="H131" s="15">
        <v>4587</v>
      </c>
      <c r="I131" s="15">
        <v>3301</v>
      </c>
      <c r="J131" s="15">
        <v>3300</v>
      </c>
      <c r="K131" s="15"/>
      <c r="L131" s="15">
        <v>4745</v>
      </c>
      <c r="M131" s="15">
        <v>4744</v>
      </c>
      <c r="N131" s="15">
        <v>2634</v>
      </c>
      <c r="O131" s="15">
        <v>2634</v>
      </c>
      <c r="P131" s="15">
        <v>2634</v>
      </c>
      <c r="Q131" s="15"/>
      <c r="R131" s="15">
        <v>2552</v>
      </c>
      <c r="S131" s="15">
        <v>2552</v>
      </c>
      <c r="T131" s="15">
        <v>2550</v>
      </c>
      <c r="U131" s="15">
        <v>1286</v>
      </c>
      <c r="V131" s="15">
        <v>0</v>
      </c>
      <c r="W131" s="15"/>
      <c r="X131" s="15">
        <v>361</v>
      </c>
      <c r="Y131" s="15">
        <v>361</v>
      </c>
      <c r="Z131" s="15">
        <v>361</v>
      </c>
      <c r="AA131" s="15">
        <v>361</v>
      </c>
      <c r="AB131" s="15">
        <v>361</v>
      </c>
      <c r="AC131" s="15"/>
      <c r="AD131" s="15">
        <v>306</v>
      </c>
      <c r="AE131" s="15">
        <v>306</v>
      </c>
      <c r="AF131" s="15">
        <v>306</v>
      </c>
      <c r="AG131" s="15">
        <v>306</v>
      </c>
      <c r="AH131" s="15">
        <v>306</v>
      </c>
      <c r="AI131" s="15"/>
      <c r="AJ131" s="15">
        <v>-1542</v>
      </c>
      <c r="AK131" s="15">
        <v>-1541</v>
      </c>
      <c r="AL131" s="15">
        <v>0</v>
      </c>
      <c r="AM131" s="15">
        <v>0</v>
      </c>
      <c r="AN131" s="15">
        <v>0</v>
      </c>
    </row>
    <row r="132" spans="1:40">
      <c r="A132" s="22">
        <v>33205</v>
      </c>
      <c r="B132" s="23" t="s">
        <v>118</v>
      </c>
      <c r="C132" s="14">
        <v>1.1609999999999999E-3</v>
      </c>
      <c r="E132" s="15">
        <v>23432</v>
      </c>
      <c r="F132" s="15">
        <v>23429</v>
      </c>
      <c r="G132" s="15">
        <v>17061</v>
      </c>
      <c r="H132" s="15">
        <v>13392</v>
      </c>
      <c r="I132" s="15">
        <v>9657</v>
      </c>
      <c r="J132" s="15">
        <v>9653</v>
      </c>
      <c r="K132" s="15"/>
      <c r="L132" s="15">
        <v>13776</v>
      </c>
      <c r="M132" s="15">
        <v>13773</v>
      </c>
      <c r="N132" s="15">
        <v>7647</v>
      </c>
      <c r="O132" s="15">
        <v>7647</v>
      </c>
      <c r="P132" s="15">
        <v>7647</v>
      </c>
      <c r="Q132" s="15"/>
      <c r="R132" s="15">
        <v>7408</v>
      </c>
      <c r="S132" s="15">
        <v>7408</v>
      </c>
      <c r="T132" s="15">
        <v>7404</v>
      </c>
      <c r="U132" s="15">
        <v>3735</v>
      </c>
      <c r="V132" s="15">
        <v>0</v>
      </c>
      <c r="W132" s="15"/>
      <c r="X132" s="15">
        <v>1049</v>
      </c>
      <c r="Y132" s="15">
        <v>1049</v>
      </c>
      <c r="Z132" s="15">
        <v>1049</v>
      </c>
      <c r="AA132" s="15">
        <v>1049</v>
      </c>
      <c r="AB132" s="15">
        <v>1049</v>
      </c>
      <c r="AC132" s="15"/>
      <c r="AD132" s="15">
        <v>1199</v>
      </c>
      <c r="AE132" s="15">
        <v>1199</v>
      </c>
      <c r="AF132" s="15">
        <v>961</v>
      </c>
      <c r="AG132" s="15">
        <v>961</v>
      </c>
      <c r="AH132" s="15">
        <v>961</v>
      </c>
      <c r="AI132" s="15"/>
      <c r="AJ132" s="15">
        <v>0</v>
      </c>
      <c r="AK132" s="15">
        <v>0</v>
      </c>
      <c r="AL132" s="15">
        <v>0</v>
      </c>
      <c r="AM132" s="15">
        <v>0</v>
      </c>
      <c r="AN132" s="15">
        <v>0</v>
      </c>
    </row>
    <row r="133" spans="1:40">
      <c r="A133" s="22">
        <v>33206</v>
      </c>
      <c r="B133" s="23" t="s">
        <v>119</v>
      </c>
      <c r="C133" s="14">
        <v>9.8999999999999994E-5</v>
      </c>
      <c r="E133" s="15">
        <v>1893</v>
      </c>
      <c r="F133" s="15">
        <v>1891</v>
      </c>
      <c r="G133" s="15">
        <v>1451</v>
      </c>
      <c r="H133" s="15">
        <v>1097</v>
      </c>
      <c r="I133" s="15">
        <v>737</v>
      </c>
      <c r="J133" s="15">
        <v>737</v>
      </c>
      <c r="K133" s="15"/>
      <c r="L133" s="15">
        <v>1329</v>
      </c>
      <c r="M133" s="15">
        <v>1328</v>
      </c>
      <c r="N133" s="15">
        <v>737</v>
      </c>
      <c r="O133" s="15">
        <v>737</v>
      </c>
      <c r="P133" s="15">
        <v>737</v>
      </c>
      <c r="Q133" s="15"/>
      <c r="R133" s="15">
        <v>714</v>
      </c>
      <c r="S133" s="15">
        <v>714</v>
      </c>
      <c r="T133" s="15">
        <v>714</v>
      </c>
      <c r="U133" s="15">
        <v>360</v>
      </c>
      <c r="V133" s="15">
        <v>0</v>
      </c>
      <c r="W133" s="15"/>
      <c r="X133" s="15">
        <v>101</v>
      </c>
      <c r="Y133" s="15">
        <v>101</v>
      </c>
      <c r="Z133" s="15">
        <v>101</v>
      </c>
      <c r="AA133" s="15">
        <v>101</v>
      </c>
      <c r="AB133" s="15">
        <v>101</v>
      </c>
      <c r="AC133" s="15"/>
      <c r="AD133" s="15">
        <v>0</v>
      </c>
      <c r="AE133" s="15">
        <v>0</v>
      </c>
      <c r="AF133" s="15">
        <v>0</v>
      </c>
      <c r="AG133" s="15">
        <v>0</v>
      </c>
      <c r="AH133" s="15">
        <v>0</v>
      </c>
      <c r="AI133" s="15"/>
      <c r="AJ133" s="15">
        <v>-251</v>
      </c>
      <c r="AK133" s="15">
        <v>-252</v>
      </c>
      <c r="AL133" s="15">
        <v>-101</v>
      </c>
      <c r="AM133" s="15">
        <v>-101</v>
      </c>
      <c r="AN133" s="15">
        <v>-101</v>
      </c>
    </row>
    <row r="134" spans="1:40">
      <c r="A134" s="22">
        <v>33207</v>
      </c>
      <c r="B134" s="23" t="s">
        <v>319</v>
      </c>
      <c r="C134" s="14">
        <v>2.8380000000000001E-4</v>
      </c>
      <c r="E134" s="15">
        <v>3246</v>
      </c>
      <c r="F134" s="15">
        <v>3245</v>
      </c>
      <c r="G134" s="15">
        <v>3896</v>
      </c>
      <c r="H134" s="15">
        <v>2776</v>
      </c>
      <c r="I134" s="15">
        <v>1637</v>
      </c>
      <c r="J134" s="15">
        <v>1636</v>
      </c>
      <c r="K134" s="15"/>
      <c r="L134" s="15">
        <v>4203</v>
      </c>
      <c r="M134" s="15">
        <v>4202</v>
      </c>
      <c r="N134" s="15">
        <v>2333</v>
      </c>
      <c r="O134" s="15">
        <v>2333</v>
      </c>
      <c r="P134" s="15">
        <v>2333</v>
      </c>
      <c r="Q134" s="15"/>
      <c r="R134" s="15">
        <v>2260</v>
      </c>
      <c r="S134" s="15">
        <v>2260</v>
      </c>
      <c r="T134" s="15">
        <v>2259</v>
      </c>
      <c r="U134" s="15">
        <v>1139</v>
      </c>
      <c r="V134" s="15">
        <v>0</v>
      </c>
      <c r="W134" s="15"/>
      <c r="X134" s="15">
        <v>320</v>
      </c>
      <c r="Y134" s="15">
        <v>320</v>
      </c>
      <c r="Z134" s="15">
        <v>320</v>
      </c>
      <c r="AA134" s="15">
        <v>320</v>
      </c>
      <c r="AB134" s="15">
        <v>320</v>
      </c>
      <c r="AC134" s="15"/>
      <c r="AD134" s="15">
        <v>0</v>
      </c>
      <c r="AE134" s="15">
        <v>0</v>
      </c>
      <c r="AF134" s="15">
        <v>0</v>
      </c>
      <c r="AG134" s="15">
        <v>0</v>
      </c>
      <c r="AH134" s="15">
        <v>0</v>
      </c>
      <c r="AI134" s="15"/>
      <c r="AJ134" s="15">
        <v>-3537</v>
      </c>
      <c r="AK134" s="15">
        <v>-3537</v>
      </c>
      <c r="AL134" s="15">
        <v>-1016</v>
      </c>
      <c r="AM134" s="15">
        <v>-1016</v>
      </c>
      <c r="AN134" s="15">
        <v>-1016</v>
      </c>
    </row>
    <row r="135" spans="1:40">
      <c r="A135" s="22">
        <v>33208</v>
      </c>
      <c r="B135" s="23" t="s">
        <v>320</v>
      </c>
      <c r="C135" s="14">
        <v>0</v>
      </c>
      <c r="E135" s="15">
        <v>669</v>
      </c>
      <c r="F135" s="15">
        <v>669</v>
      </c>
      <c r="G135" s="15">
        <v>0</v>
      </c>
      <c r="H135" s="15">
        <v>0</v>
      </c>
      <c r="I135" s="15">
        <v>0</v>
      </c>
      <c r="J135" s="15">
        <v>0</v>
      </c>
      <c r="K135" s="15"/>
      <c r="L135" s="15">
        <v>0</v>
      </c>
      <c r="M135" s="15">
        <v>0</v>
      </c>
      <c r="N135" s="15">
        <v>0</v>
      </c>
      <c r="O135" s="15">
        <v>0</v>
      </c>
      <c r="P135" s="15">
        <v>0</v>
      </c>
      <c r="Q135" s="15"/>
      <c r="R135" s="15">
        <v>0</v>
      </c>
      <c r="S135" s="15">
        <v>0</v>
      </c>
      <c r="T135" s="15">
        <v>0</v>
      </c>
      <c r="U135" s="15">
        <v>0</v>
      </c>
      <c r="V135" s="15">
        <v>0</v>
      </c>
      <c r="W135" s="15"/>
      <c r="X135" s="15">
        <v>0</v>
      </c>
      <c r="Y135" s="15">
        <v>0</v>
      </c>
      <c r="Z135" s="15">
        <v>0</v>
      </c>
      <c r="AA135" s="15">
        <v>0</v>
      </c>
      <c r="AB135" s="15">
        <v>0</v>
      </c>
      <c r="AC135" s="15"/>
      <c r="AD135" s="15">
        <v>669</v>
      </c>
      <c r="AE135" s="15">
        <v>669</v>
      </c>
      <c r="AF135" s="15">
        <v>0</v>
      </c>
      <c r="AG135" s="15">
        <v>0</v>
      </c>
      <c r="AH135" s="15">
        <v>0</v>
      </c>
      <c r="AI135" s="15"/>
      <c r="AJ135" s="15">
        <v>0</v>
      </c>
      <c r="AK135" s="15">
        <v>0</v>
      </c>
      <c r="AL135" s="15">
        <v>0</v>
      </c>
      <c r="AM135" s="15">
        <v>0</v>
      </c>
      <c r="AN135" s="15">
        <v>0</v>
      </c>
    </row>
    <row r="136" spans="1:40">
      <c r="A136" s="22">
        <v>33209</v>
      </c>
      <c r="B136" s="23" t="s">
        <v>321</v>
      </c>
      <c r="C136" s="14">
        <v>6.9300000000000004E-5</v>
      </c>
      <c r="E136" s="15">
        <v>1279</v>
      </c>
      <c r="F136" s="15">
        <v>1278</v>
      </c>
      <c r="G136" s="15">
        <v>1018</v>
      </c>
      <c r="H136" s="15">
        <v>698</v>
      </c>
      <c r="I136" s="15">
        <v>372</v>
      </c>
      <c r="J136" s="15">
        <v>372</v>
      </c>
      <c r="K136" s="15"/>
      <c r="L136" s="15">
        <v>1202</v>
      </c>
      <c r="M136" s="15">
        <v>1201</v>
      </c>
      <c r="N136" s="15">
        <v>667</v>
      </c>
      <c r="O136" s="15">
        <v>667</v>
      </c>
      <c r="P136" s="15">
        <v>667</v>
      </c>
      <c r="Q136" s="15"/>
      <c r="R136" s="15">
        <v>646</v>
      </c>
      <c r="S136" s="15">
        <v>646</v>
      </c>
      <c r="T136" s="15">
        <v>646</v>
      </c>
      <c r="U136" s="15">
        <v>326</v>
      </c>
      <c r="V136" s="15">
        <v>0</v>
      </c>
      <c r="W136" s="15"/>
      <c r="X136" s="15">
        <v>91</v>
      </c>
      <c r="Y136" s="15">
        <v>91</v>
      </c>
      <c r="Z136" s="15">
        <v>91</v>
      </c>
      <c r="AA136" s="15">
        <v>91</v>
      </c>
      <c r="AB136" s="15">
        <v>91</v>
      </c>
      <c r="AC136" s="15"/>
      <c r="AD136" s="15">
        <v>0</v>
      </c>
      <c r="AE136" s="15">
        <v>0</v>
      </c>
      <c r="AF136" s="15">
        <v>0</v>
      </c>
      <c r="AG136" s="15">
        <v>0</v>
      </c>
      <c r="AH136" s="15">
        <v>0</v>
      </c>
      <c r="AI136" s="15"/>
      <c r="AJ136" s="15">
        <v>-660</v>
      </c>
      <c r="AK136" s="15">
        <v>-660</v>
      </c>
      <c r="AL136" s="15">
        <v>-386</v>
      </c>
      <c r="AM136" s="15">
        <v>-386</v>
      </c>
      <c r="AN136" s="15">
        <v>-386</v>
      </c>
    </row>
    <row r="137" spans="1:40">
      <c r="A137" s="22">
        <v>33300</v>
      </c>
      <c r="B137" s="23" t="s">
        <v>120</v>
      </c>
      <c r="C137" s="14">
        <v>2.0338000000000001E-3</v>
      </c>
      <c r="E137" s="15">
        <v>40872</v>
      </c>
      <c r="F137" s="15">
        <v>40866</v>
      </c>
      <c r="G137" s="15">
        <v>29654</v>
      </c>
      <c r="H137" s="15">
        <v>22789</v>
      </c>
      <c r="I137" s="15">
        <v>15802</v>
      </c>
      <c r="J137" s="15">
        <v>15796</v>
      </c>
      <c r="K137" s="15"/>
      <c r="L137" s="15">
        <v>25773</v>
      </c>
      <c r="M137" s="15">
        <v>25767</v>
      </c>
      <c r="N137" s="15">
        <v>14306</v>
      </c>
      <c r="O137" s="15">
        <v>14306</v>
      </c>
      <c r="P137" s="15">
        <v>14306</v>
      </c>
      <c r="Q137" s="15"/>
      <c r="R137" s="15">
        <v>13858</v>
      </c>
      <c r="S137" s="15">
        <v>13858</v>
      </c>
      <c r="T137" s="15">
        <v>13852</v>
      </c>
      <c r="U137" s="15">
        <v>6987</v>
      </c>
      <c r="V137" s="15">
        <v>0</v>
      </c>
      <c r="W137" s="15"/>
      <c r="X137" s="15">
        <v>1962</v>
      </c>
      <c r="Y137" s="15">
        <v>1962</v>
      </c>
      <c r="Z137" s="15">
        <v>1962</v>
      </c>
      <c r="AA137" s="15">
        <v>1962</v>
      </c>
      <c r="AB137" s="15">
        <v>1962</v>
      </c>
      <c r="AC137" s="15"/>
      <c r="AD137" s="15">
        <v>0</v>
      </c>
      <c r="AE137" s="15">
        <v>0</v>
      </c>
      <c r="AF137" s="15">
        <v>0</v>
      </c>
      <c r="AG137" s="15">
        <v>0</v>
      </c>
      <c r="AH137" s="15">
        <v>0</v>
      </c>
      <c r="AI137" s="15"/>
      <c r="AJ137" s="15">
        <v>-721</v>
      </c>
      <c r="AK137" s="15">
        <v>-721</v>
      </c>
      <c r="AL137" s="15">
        <v>-466</v>
      </c>
      <c r="AM137" s="15">
        <v>-466</v>
      </c>
      <c r="AN137" s="15">
        <v>-466</v>
      </c>
    </row>
    <row r="138" spans="1:40">
      <c r="A138" s="22">
        <v>33305</v>
      </c>
      <c r="B138" s="23" t="s">
        <v>121</v>
      </c>
      <c r="C138" s="14">
        <v>4.8710000000000002E-4</v>
      </c>
      <c r="E138" s="15">
        <v>12327</v>
      </c>
      <c r="F138" s="15">
        <v>12326</v>
      </c>
      <c r="G138" s="15">
        <v>7501</v>
      </c>
      <c r="H138" s="15">
        <v>5937</v>
      </c>
      <c r="I138" s="15">
        <v>4345</v>
      </c>
      <c r="J138" s="15">
        <v>4344</v>
      </c>
      <c r="K138" s="15"/>
      <c r="L138" s="15">
        <v>5872</v>
      </c>
      <c r="M138" s="15">
        <v>5870</v>
      </c>
      <c r="N138" s="15">
        <v>3259</v>
      </c>
      <c r="O138" s="15">
        <v>3259</v>
      </c>
      <c r="P138" s="15">
        <v>3259</v>
      </c>
      <c r="Q138" s="15"/>
      <c r="R138" s="15">
        <v>3157</v>
      </c>
      <c r="S138" s="15">
        <v>3157</v>
      </c>
      <c r="T138" s="15">
        <v>3156</v>
      </c>
      <c r="U138" s="15">
        <v>1592</v>
      </c>
      <c r="V138" s="15">
        <v>0</v>
      </c>
      <c r="W138" s="15"/>
      <c r="X138" s="15">
        <v>447</v>
      </c>
      <c r="Y138" s="15">
        <v>447</v>
      </c>
      <c r="Z138" s="15">
        <v>447</v>
      </c>
      <c r="AA138" s="15">
        <v>447</v>
      </c>
      <c r="AB138" s="15">
        <v>447</v>
      </c>
      <c r="AC138" s="15"/>
      <c r="AD138" s="15">
        <v>2851</v>
      </c>
      <c r="AE138" s="15">
        <v>2852</v>
      </c>
      <c r="AF138" s="15">
        <v>639</v>
      </c>
      <c r="AG138" s="15">
        <v>639</v>
      </c>
      <c r="AH138" s="15">
        <v>639</v>
      </c>
      <c r="AI138" s="15"/>
      <c r="AJ138" s="15">
        <v>0</v>
      </c>
      <c r="AK138" s="15">
        <v>0</v>
      </c>
      <c r="AL138" s="15">
        <v>0</v>
      </c>
      <c r="AM138" s="15">
        <v>0</v>
      </c>
      <c r="AN138" s="15">
        <v>0</v>
      </c>
    </row>
    <row r="139" spans="1:40">
      <c r="A139" s="22">
        <v>33400</v>
      </c>
      <c r="B139" s="23" t="s">
        <v>122</v>
      </c>
      <c r="C139" s="14">
        <v>1.80564E-2</v>
      </c>
      <c r="E139" s="15">
        <v>368432</v>
      </c>
      <c r="F139" s="15">
        <v>368378</v>
      </c>
      <c r="G139" s="15">
        <v>264643</v>
      </c>
      <c r="H139" s="15">
        <v>203436</v>
      </c>
      <c r="I139" s="15">
        <v>141149</v>
      </c>
      <c r="J139" s="15">
        <v>141094</v>
      </c>
      <c r="K139" s="15"/>
      <c r="L139" s="15">
        <v>229769</v>
      </c>
      <c r="M139" s="15">
        <v>229714</v>
      </c>
      <c r="N139" s="15">
        <v>127538</v>
      </c>
      <c r="O139" s="15">
        <v>127538</v>
      </c>
      <c r="P139" s="15">
        <v>127538</v>
      </c>
      <c r="Q139" s="15"/>
      <c r="R139" s="15">
        <v>123549</v>
      </c>
      <c r="S139" s="15">
        <v>123549</v>
      </c>
      <c r="T139" s="15">
        <v>123494</v>
      </c>
      <c r="U139" s="15">
        <v>62287</v>
      </c>
      <c r="V139" s="15">
        <v>0</v>
      </c>
      <c r="W139" s="15"/>
      <c r="X139" s="15">
        <v>17493</v>
      </c>
      <c r="Y139" s="15">
        <v>17493</v>
      </c>
      <c r="Z139" s="15">
        <v>17493</v>
      </c>
      <c r="AA139" s="15">
        <v>17493</v>
      </c>
      <c r="AB139" s="15">
        <v>17493</v>
      </c>
      <c r="AC139" s="15"/>
      <c r="AD139" s="15">
        <v>1503</v>
      </c>
      <c r="AE139" s="15">
        <v>1504</v>
      </c>
      <c r="AF139" s="15">
        <v>0</v>
      </c>
      <c r="AG139" s="15">
        <v>0</v>
      </c>
      <c r="AH139" s="15">
        <v>0</v>
      </c>
      <c r="AI139" s="15"/>
      <c r="AJ139" s="15">
        <v>-3882</v>
      </c>
      <c r="AK139" s="15">
        <v>-3882</v>
      </c>
      <c r="AL139" s="15">
        <v>-3882</v>
      </c>
      <c r="AM139" s="15">
        <v>-3882</v>
      </c>
      <c r="AN139" s="15">
        <v>-3882</v>
      </c>
    </row>
    <row r="140" spans="1:40">
      <c r="A140" s="22">
        <v>33402</v>
      </c>
      <c r="B140" s="23" t="s">
        <v>123</v>
      </c>
      <c r="C140" s="14">
        <v>1.4579999999999999E-4</v>
      </c>
      <c r="E140" s="15">
        <v>2633</v>
      </c>
      <c r="F140" s="15">
        <v>2634</v>
      </c>
      <c r="G140" s="15">
        <v>2068</v>
      </c>
      <c r="H140" s="15">
        <v>1544</v>
      </c>
      <c r="I140" s="15">
        <v>1011</v>
      </c>
      <c r="J140" s="15">
        <v>1010</v>
      </c>
      <c r="K140" s="15"/>
      <c r="L140" s="15">
        <v>1966</v>
      </c>
      <c r="M140" s="15">
        <v>1966</v>
      </c>
      <c r="N140" s="15">
        <v>1092</v>
      </c>
      <c r="O140" s="15">
        <v>1092</v>
      </c>
      <c r="P140" s="15">
        <v>1092</v>
      </c>
      <c r="Q140" s="15"/>
      <c r="R140" s="15">
        <v>1057</v>
      </c>
      <c r="S140" s="15">
        <v>1057</v>
      </c>
      <c r="T140" s="15">
        <v>1057</v>
      </c>
      <c r="U140" s="15">
        <v>533</v>
      </c>
      <c r="V140" s="15">
        <v>0</v>
      </c>
      <c r="W140" s="15"/>
      <c r="X140" s="15">
        <v>150</v>
      </c>
      <c r="Y140" s="15">
        <v>150</v>
      </c>
      <c r="Z140" s="15">
        <v>150</v>
      </c>
      <c r="AA140" s="15">
        <v>150</v>
      </c>
      <c r="AB140" s="15">
        <v>150</v>
      </c>
      <c r="AC140" s="15"/>
      <c r="AD140" s="15">
        <v>0</v>
      </c>
      <c r="AE140" s="15">
        <v>0</v>
      </c>
      <c r="AF140" s="15">
        <v>0</v>
      </c>
      <c r="AG140" s="15">
        <v>0</v>
      </c>
      <c r="AH140" s="15">
        <v>0</v>
      </c>
      <c r="AI140" s="15"/>
      <c r="AJ140" s="15">
        <v>-540</v>
      </c>
      <c r="AK140" s="15">
        <v>-539</v>
      </c>
      <c r="AL140" s="15">
        <v>-231</v>
      </c>
      <c r="AM140" s="15">
        <v>-231</v>
      </c>
      <c r="AN140" s="15">
        <v>-231</v>
      </c>
    </row>
    <row r="141" spans="1:40">
      <c r="A141" s="22">
        <v>33405</v>
      </c>
      <c r="B141" s="23" t="s">
        <v>124</v>
      </c>
      <c r="C141" s="14">
        <v>1.7166E-3</v>
      </c>
      <c r="E141" s="15">
        <v>38125</v>
      </c>
      <c r="F141" s="15">
        <v>38119</v>
      </c>
      <c r="G141" s="15">
        <v>25592</v>
      </c>
      <c r="H141" s="15">
        <v>20259</v>
      </c>
      <c r="I141" s="15">
        <v>14833</v>
      </c>
      <c r="J141" s="15">
        <v>14828</v>
      </c>
      <c r="K141" s="15"/>
      <c r="L141" s="15">
        <v>20017</v>
      </c>
      <c r="M141" s="15">
        <v>20012</v>
      </c>
      <c r="N141" s="15">
        <v>11111</v>
      </c>
      <c r="O141" s="15">
        <v>11111</v>
      </c>
      <c r="P141" s="15">
        <v>11111</v>
      </c>
      <c r="Q141" s="15"/>
      <c r="R141" s="15">
        <v>10763</v>
      </c>
      <c r="S141" s="15">
        <v>10763</v>
      </c>
      <c r="T141" s="15">
        <v>10759</v>
      </c>
      <c r="U141" s="15">
        <v>5426</v>
      </c>
      <c r="V141" s="15">
        <v>0</v>
      </c>
      <c r="W141" s="15"/>
      <c r="X141" s="15">
        <v>1524</v>
      </c>
      <c r="Y141" s="15">
        <v>1524</v>
      </c>
      <c r="Z141" s="15">
        <v>1524</v>
      </c>
      <c r="AA141" s="15">
        <v>1524</v>
      </c>
      <c r="AB141" s="15">
        <v>1524</v>
      </c>
      <c r="AC141" s="15"/>
      <c r="AD141" s="15">
        <v>5821</v>
      </c>
      <c r="AE141" s="15">
        <v>5820</v>
      </c>
      <c r="AF141" s="15">
        <v>2198</v>
      </c>
      <c r="AG141" s="15">
        <v>2198</v>
      </c>
      <c r="AH141" s="15">
        <v>2198</v>
      </c>
      <c r="AI141" s="15"/>
      <c r="AJ141" s="15">
        <v>0</v>
      </c>
      <c r="AK141" s="15">
        <v>0</v>
      </c>
      <c r="AL141" s="15">
        <v>0</v>
      </c>
      <c r="AM141" s="15">
        <v>0</v>
      </c>
      <c r="AN141" s="15">
        <v>0</v>
      </c>
    </row>
    <row r="142" spans="1:40">
      <c r="A142" s="22">
        <v>33500</v>
      </c>
      <c r="B142" s="23" t="s">
        <v>125</v>
      </c>
      <c r="C142" s="14">
        <v>2.8739E-3</v>
      </c>
      <c r="E142" s="15">
        <v>56579</v>
      </c>
      <c r="F142" s="15">
        <v>56571</v>
      </c>
      <c r="G142" s="15">
        <v>41372</v>
      </c>
      <c r="H142" s="15">
        <v>32027</v>
      </c>
      <c r="I142" s="15">
        <v>22517</v>
      </c>
      <c r="J142" s="15">
        <v>22509</v>
      </c>
      <c r="K142" s="15"/>
      <c r="L142" s="15">
        <v>35080</v>
      </c>
      <c r="M142" s="15">
        <v>35072</v>
      </c>
      <c r="N142" s="15">
        <v>19472</v>
      </c>
      <c r="O142" s="15">
        <v>19472</v>
      </c>
      <c r="P142" s="15">
        <v>19472</v>
      </c>
      <c r="Q142" s="15"/>
      <c r="R142" s="15">
        <v>18863</v>
      </c>
      <c r="S142" s="15">
        <v>18863</v>
      </c>
      <c r="T142" s="15">
        <v>18855</v>
      </c>
      <c r="U142" s="15">
        <v>9510</v>
      </c>
      <c r="V142" s="15">
        <v>0</v>
      </c>
      <c r="W142" s="15"/>
      <c r="X142" s="15">
        <v>2671</v>
      </c>
      <c r="Y142" s="15">
        <v>2671</v>
      </c>
      <c r="Z142" s="15">
        <v>2671</v>
      </c>
      <c r="AA142" s="15">
        <v>2671</v>
      </c>
      <c r="AB142" s="15">
        <v>2671</v>
      </c>
      <c r="AC142" s="15"/>
      <c r="AD142" s="15">
        <v>374</v>
      </c>
      <c r="AE142" s="15">
        <v>374</v>
      </c>
      <c r="AF142" s="15">
        <v>374</v>
      </c>
      <c r="AG142" s="15">
        <v>374</v>
      </c>
      <c r="AH142" s="15">
        <v>374</v>
      </c>
      <c r="AI142" s="15"/>
      <c r="AJ142" s="15">
        <v>-409</v>
      </c>
      <c r="AK142" s="15">
        <v>-409</v>
      </c>
      <c r="AL142" s="15">
        <v>0</v>
      </c>
      <c r="AM142" s="15">
        <v>0</v>
      </c>
      <c r="AN142" s="15">
        <v>0</v>
      </c>
    </row>
    <row r="143" spans="1:40">
      <c r="A143" s="22">
        <v>33501</v>
      </c>
      <c r="B143" s="23" t="s">
        <v>126</v>
      </c>
      <c r="C143" s="14">
        <v>6.7899999999999997E-5</v>
      </c>
      <c r="E143" s="15">
        <v>1139</v>
      </c>
      <c r="F143" s="15">
        <v>1139</v>
      </c>
      <c r="G143" s="15">
        <v>970</v>
      </c>
      <c r="H143" s="15">
        <v>745</v>
      </c>
      <c r="I143" s="15">
        <v>517</v>
      </c>
      <c r="J143" s="15">
        <v>516</v>
      </c>
      <c r="K143" s="15"/>
      <c r="L143" s="15">
        <v>843</v>
      </c>
      <c r="M143" s="15">
        <v>842</v>
      </c>
      <c r="N143" s="15">
        <v>468</v>
      </c>
      <c r="O143" s="15">
        <v>468</v>
      </c>
      <c r="P143" s="15">
        <v>468</v>
      </c>
      <c r="Q143" s="15"/>
      <c r="R143" s="15">
        <v>453</v>
      </c>
      <c r="S143" s="15">
        <v>453</v>
      </c>
      <c r="T143" s="15">
        <v>453</v>
      </c>
      <c r="U143" s="15">
        <v>228</v>
      </c>
      <c r="V143" s="15">
        <v>0</v>
      </c>
      <c r="W143" s="15"/>
      <c r="X143" s="15">
        <v>64</v>
      </c>
      <c r="Y143" s="15">
        <v>64</v>
      </c>
      <c r="Z143" s="15">
        <v>64</v>
      </c>
      <c r="AA143" s="15">
        <v>64</v>
      </c>
      <c r="AB143" s="15">
        <v>64</v>
      </c>
      <c r="AC143" s="15"/>
      <c r="AD143" s="15">
        <v>0</v>
      </c>
      <c r="AE143" s="15">
        <v>0</v>
      </c>
      <c r="AF143" s="15">
        <v>0</v>
      </c>
      <c r="AG143" s="15">
        <v>0</v>
      </c>
      <c r="AH143" s="15">
        <v>0</v>
      </c>
      <c r="AI143" s="15"/>
      <c r="AJ143" s="15">
        <v>-221</v>
      </c>
      <c r="AK143" s="15">
        <v>-220</v>
      </c>
      <c r="AL143" s="15">
        <v>-15</v>
      </c>
      <c r="AM143" s="15">
        <v>-15</v>
      </c>
      <c r="AN143" s="15">
        <v>-15</v>
      </c>
    </row>
    <row r="144" spans="1:40">
      <c r="A144" s="22">
        <v>33600</v>
      </c>
      <c r="B144" s="23" t="s">
        <v>127</v>
      </c>
      <c r="C144" s="14">
        <v>9.7339999999999996E-3</v>
      </c>
      <c r="E144" s="15">
        <v>189987</v>
      </c>
      <c r="F144" s="15">
        <v>189957</v>
      </c>
      <c r="G144" s="15">
        <v>141227</v>
      </c>
      <c r="H144" s="15">
        <v>107701</v>
      </c>
      <c r="I144" s="15">
        <v>73584</v>
      </c>
      <c r="J144" s="15">
        <v>73554</v>
      </c>
      <c r="K144" s="15"/>
      <c r="L144" s="15">
        <v>125855</v>
      </c>
      <c r="M144" s="15">
        <v>125825</v>
      </c>
      <c r="N144" s="15">
        <v>69858</v>
      </c>
      <c r="O144" s="15">
        <v>69858</v>
      </c>
      <c r="P144" s="15">
        <v>69858</v>
      </c>
      <c r="Q144" s="15"/>
      <c r="R144" s="15">
        <v>67673</v>
      </c>
      <c r="S144" s="15">
        <v>67673</v>
      </c>
      <c r="T144" s="15">
        <v>67643</v>
      </c>
      <c r="U144" s="15">
        <v>34117</v>
      </c>
      <c r="V144" s="15">
        <v>0</v>
      </c>
      <c r="W144" s="15"/>
      <c r="X144" s="15">
        <v>9582</v>
      </c>
      <c r="Y144" s="15">
        <v>9582</v>
      </c>
      <c r="Z144" s="15">
        <v>9582</v>
      </c>
      <c r="AA144" s="15">
        <v>9582</v>
      </c>
      <c r="AB144" s="15">
        <v>9582</v>
      </c>
      <c r="AC144" s="15"/>
      <c r="AD144" s="15">
        <v>0</v>
      </c>
      <c r="AE144" s="15">
        <v>0</v>
      </c>
      <c r="AF144" s="15">
        <v>0</v>
      </c>
      <c r="AG144" s="15">
        <v>0</v>
      </c>
      <c r="AH144" s="15">
        <v>0</v>
      </c>
      <c r="AI144" s="15"/>
      <c r="AJ144" s="15">
        <v>-13123</v>
      </c>
      <c r="AK144" s="15">
        <v>-13123</v>
      </c>
      <c r="AL144" s="15">
        <v>-5856</v>
      </c>
      <c r="AM144" s="15">
        <v>-5856</v>
      </c>
      <c r="AN144" s="15">
        <v>-5856</v>
      </c>
    </row>
    <row r="145" spans="1:40">
      <c r="A145" s="22">
        <v>33605</v>
      </c>
      <c r="B145" s="23" t="s">
        <v>128</v>
      </c>
      <c r="C145" s="14">
        <v>1.2463999999999999E-3</v>
      </c>
      <c r="E145" s="15">
        <v>28870</v>
      </c>
      <c r="F145" s="15">
        <v>28867</v>
      </c>
      <c r="G145" s="15">
        <v>18738</v>
      </c>
      <c r="H145" s="15">
        <v>14800</v>
      </c>
      <c r="I145" s="15">
        <v>10793</v>
      </c>
      <c r="J145" s="15">
        <v>10790</v>
      </c>
      <c r="K145" s="15"/>
      <c r="L145" s="15">
        <v>14782</v>
      </c>
      <c r="M145" s="15">
        <v>14779</v>
      </c>
      <c r="N145" s="15">
        <v>8205</v>
      </c>
      <c r="O145" s="15">
        <v>8205</v>
      </c>
      <c r="P145" s="15">
        <v>8205</v>
      </c>
      <c r="Q145" s="15"/>
      <c r="R145" s="15">
        <v>7948</v>
      </c>
      <c r="S145" s="15">
        <v>7948</v>
      </c>
      <c r="T145" s="15">
        <v>7945</v>
      </c>
      <c r="U145" s="15">
        <v>4007</v>
      </c>
      <c r="V145" s="15">
        <v>0</v>
      </c>
      <c r="W145" s="15"/>
      <c r="X145" s="15">
        <v>1125</v>
      </c>
      <c r="Y145" s="15">
        <v>1125</v>
      </c>
      <c r="Z145" s="15">
        <v>1125</v>
      </c>
      <c r="AA145" s="15">
        <v>1125</v>
      </c>
      <c r="AB145" s="15">
        <v>1125</v>
      </c>
      <c r="AC145" s="15"/>
      <c r="AD145" s="15">
        <v>5015</v>
      </c>
      <c r="AE145" s="15">
        <v>5015</v>
      </c>
      <c r="AF145" s="15">
        <v>1463</v>
      </c>
      <c r="AG145" s="15">
        <v>1463</v>
      </c>
      <c r="AH145" s="15">
        <v>1463</v>
      </c>
      <c r="AI145" s="15"/>
      <c r="AJ145" s="15">
        <v>0</v>
      </c>
      <c r="AK145" s="15">
        <v>0</v>
      </c>
      <c r="AL145" s="15">
        <v>0</v>
      </c>
      <c r="AM145" s="15">
        <v>0</v>
      </c>
      <c r="AN145" s="15">
        <v>0</v>
      </c>
    </row>
    <row r="146" spans="1:40">
      <c r="A146" s="22">
        <v>33700</v>
      </c>
      <c r="B146" s="23" t="s">
        <v>129</v>
      </c>
      <c r="C146" s="14">
        <v>6.6239999999999995E-4</v>
      </c>
      <c r="E146" s="15">
        <v>13945</v>
      </c>
      <c r="F146" s="15">
        <v>13943</v>
      </c>
      <c r="G146" s="15">
        <v>9717</v>
      </c>
      <c r="H146" s="15">
        <v>7537</v>
      </c>
      <c r="I146" s="15">
        <v>5319</v>
      </c>
      <c r="J146" s="15">
        <v>5317</v>
      </c>
      <c r="K146" s="15"/>
      <c r="L146" s="15">
        <v>8182</v>
      </c>
      <c r="M146" s="15">
        <v>8180</v>
      </c>
      <c r="N146" s="15">
        <v>4542</v>
      </c>
      <c r="O146" s="15">
        <v>4542</v>
      </c>
      <c r="P146" s="15">
        <v>4542</v>
      </c>
      <c r="Q146" s="15"/>
      <c r="R146" s="15">
        <v>4400</v>
      </c>
      <c r="S146" s="15">
        <v>4400</v>
      </c>
      <c r="T146" s="15">
        <v>4398</v>
      </c>
      <c r="U146" s="15">
        <v>2218</v>
      </c>
      <c r="V146" s="15">
        <v>0</v>
      </c>
      <c r="W146" s="15"/>
      <c r="X146" s="15">
        <v>623</v>
      </c>
      <c r="Y146" s="15">
        <v>623</v>
      </c>
      <c r="Z146" s="15">
        <v>623</v>
      </c>
      <c r="AA146" s="15">
        <v>623</v>
      </c>
      <c r="AB146" s="15">
        <v>623</v>
      </c>
      <c r="AC146" s="15"/>
      <c r="AD146" s="15">
        <v>740</v>
      </c>
      <c r="AE146" s="15">
        <v>740</v>
      </c>
      <c r="AF146" s="15">
        <v>154</v>
      </c>
      <c r="AG146" s="15">
        <v>154</v>
      </c>
      <c r="AH146" s="15">
        <v>154</v>
      </c>
      <c r="AI146" s="15"/>
      <c r="AJ146" s="15">
        <v>0</v>
      </c>
      <c r="AK146" s="15">
        <v>0</v>
      </c>
      <c r="AL146" s="15">
        <v>0</v>
      </c>
      <c r="AM146" s="15">
        <v>0</v>
      </c>
      <c r="AN146" s="15">
        <v>0</v>
      </c>
    </row>
    <row r="147" spans="1:40">
      <c r="A147" s="22">
        <v>33800</v>
      </c>
      <c r="B147" s="23" t="s">
        <v>130</v>
      </c>
      <c r="C147" s="14">
        <v>5.1219999999999998E-4</v>
      </c>
      <c r="E147" s="15">
        <v>10181</v>
      </c>
      <c r="F147" s="15">
        <v>10180</v>
      </c>
      <c r="G147" s="15">
        <v>7454</v>
      </c>
      <c r="H147" s="15">
        <v>5796</v>
      </c>
      <c r="I147" s="15">
        <v>4109</v>
      </c>
      <c r="J147" s="15">
        <v>4108</v>
      </c>
      <c r="K147" s="15"/>
      <c r="L147" s="15">
        <v>6223</v>
      </c>
      <c r="M147" s="15">
        <v>6222</v>
      </c>
      <c r="N147" s="15">
        <v>3454</v>
      </c>
      <c r="O147" s="15">
        <v>3454</v>
      </c>
      <c r="P147" s="15">
        <v>3454</v>
      </c>
      <c r="Q147" s="15"/>
      <c r="R147" s="15">
        <v>3346</v>
      </c>
      <c r="S147" s="15">
        <v>3346</v>
      </c>
      <c r="T147" s="15">
        <v>3345</v>
      </c>
      <c r="U147" s="15">
        <v>1687</v>
      </c>
      <c r="V147" s="15">
        <v>0</v>
      </c>
      <c r="W147" s="15"/>
      <c r="X147" s="15">
        <v>474</v>
      </c>
      <c r="Y147" s="15">
        <v>474</v>
      </c>
      <c r="Z147" s="15">
        <v>474</v>
      </c>
      <c r="AA147" s="15">
        <v>474</v>
      </c>
      <c r="AB147" s="15">
        <v>474</v>
      </c>
      <c r="AC147" s="15"/>
      <c r="AD147" s="15">
        <v>181</v>
      </c>
      <c r="AE147" s="15">
        <v>181</v>
      </c>
      <c r="AF147" s="15">
        <v>181</v>
      </c>
      <c r="AG147" s="15">
        <v>181</v>
      </c>
      <c r="AH147" s="15">
        <v>181</v>
      </c>
      <c r="AI147" s="15"/>
      <c r="AJ147" s="15">
        <v>-43</v>
      </c>
      <c r="AK147" s="15">
        <v>-43</v>
      </c>
      <c r="AL147" s="15">
        <v>0</v>
      </c>
      <c r="AM147" s="15">
        <v>0</v>
      </c>
      <c r="AN147" s="15">
        <v>0</v>
      </c>
    </row>
    <row r="148" spans="1:40">
      <c r="A148" s="22">
        <v>33900</v>
      </c>
      <c r="B148" s="23" t="s">
        <v>131</v>
      </c>
      <c r="C148" s="14">
        <v>2.5641000000000001E-3</v>
      </c>
      <c r="E148" s="15">
        <v>54332</v>
      </c>
      <c r="F148" s="15">
        <v>54325</v>
      </c>
      <c r="G148" s="15">
        <v>37603</v>
      </c>
      <c r="H148" s="15">
        <v>29347</v>
      </c>
      <c r="I148" s="15">
        <v>20946</v>
      </c>
      <c r="J148" s="15">
        <v>20938</v>
      </c>
      <c r="K148" s="15"/>
      <c r="L148" s="15">
        <v>30992</v>
      </c>
      <c r="M148" s="15">
        <v>30985</v>
      </c>
      <c r="N148" s="15">
        <v>17203</v>
      </c>
      <c r="O148" s="15">
        <v>17203</v>
      </c>
      <c r="P148" s="15">
        <v>17203</v>
      </c>
      <c r="Q148" s="15"/>
      <c r="R148" s="15">
        <v>16665</v>
      </c>
      <c r="S148" s="15">
        <v>16665</v>
      </c>
      <c r="T148" s="15">
        <v>16657</v>
      </c>
      <c r="U148" s="15">
        <v>8401</v>
      </c>
      <c r="V148" s="15">
        <v>0</v>
      </c>
      <c r="W148" s="15"/>
      <c r="X148" s="15">
        <v>2360</v>
      </c>
      <c r="Y148" s="15">
        <v>2360</v>
      </c>
      <c r="Z148" s="15">
        <v>2360</v>
      </c>
      <c r="AA148" s="15">
        <v>2360</v>
      </c>
      <c r="AB148" s="15">
        <v>2360</v>
      </c>
      <c r="AC148" s="15"/>
      <c r="AD148" s="15">
        <v>4315</v>
      </c>
      <c r="AE148" s="15">
        <v>4315</v>
      </c>
      <c r="AF148" s="15">
        <v>1383</v>
      </c>
      <c r="AG148" s="15">
        <v>1383</v>
      </c>
      <c r="AH148" s="15">
        <v>1383</v>
      </c>
      <c r="AI148" s="15"/>
      <c r="AJ148" s="15">
        <v>0</v>
      </c>
      <c r="AK148" s="15">
        <v>0</v>
      </c>
      <c r="AL148" s="15">
        <v>0</v>
      </c>
      <c r="AM148" s="15">
        <v>0</v>
      </c>
      <c r="AN148" s="15">
        <v>0</v>
      </c>
    </row>
    <row r="149" spans="1:40">
      <c r="A149" s="22">
        <v>34000</v>
      </c>
      <c r="B149" s="23" t="s">
        <v>132</v>
      </c>
      <c r="C149" s="14">
        <v>1.1677E-3</v>
      </c>
      <c r="E149" s="15">
        <v>22210</v>
      </c>
      <c r="F149" s="15">
        <v>22208</v>
      </c>
      <c r="G149" s="15">
        <v>16871</v>
      </c>
      <c r="H149" s="15">
        <v>13043</v>
      </c>
      <c r="I149" s="15">
        <v>9147</v>
      </c>
      <c r="J149" s="15">
        <v>9144</v>
      </c>
      <c r="K149" s="15"/>
      <c r="L149" s="15">
        <v>14371</v>
      </c>
      <c r="M149" s="15">
        <v>14368</v>
      </c>
      <c r="N149" s="15">
        <v>7977</v>
      </c>
      <c r="O149" s="15">
        <v>7977</v>
      </c>
      <c r="P149" s="15">
        <v>7977</v>
      </c>
      <c r="Q149" s="15"/>
      <c r="R149" s="15">
        <v>7728</v>
      </c>
      <c r="S149" s="15">
        <v>7728</v>
      </c>
      <c r="T149" s="15">
        <v>7724</v>
      </c>
      <c r="U149" s="15">
        <v>3896</v>
      </c>
      <c r="V149" s="15">
        <v>0</v>
      </c>
      <c r="W149" s="15"/>
      <c r="X149" s="15">
        <v>1094</v>
      </c>
      <c r="Y149" s="15">
        <v>1094</v>
      </c>
      <c r="Z149" s="15">
        <v>1094</v>
      </c>
      <c r="AA149" s="15">
        <v>1094</v>
      </c>
      <c r="AB149" s="15">
        <v>1094</v>
      </c>
      <c r="AC149" s="15"/>
      <c r="AD149" s="15">
        <v>76</v>
      </c>
      <c r="AE149" s="15">
        <v>76</v>
      </c>
      <c r="AF149" s="15">
        <v>76</v>
      </c>
      <c r="AG149" s="15">
        <v>76</v>
      </c>
      <c r="AH149" s="15">
        <v>76</v>
      </c>
      <c r="AI149" s="15"/>
      <c r="AJ149" s="15">
        <v>-1059</v>
      </c>
      <c r="AK149" s="15">
        <v>-1058</v>
      </c>
      <c r="AL149" s="15">
        <v>0</v>
      </c>
      <c r="AM149" s="15">
        <v>0</v>
      </c>
      <c r="AN149" s="15">
        <v>0</v>
      </c>
    </row>
    <row r="150" spans="1:40">
      <c r="A150" s="22">
        <v>34100</v>
      </c>
      <c r="B150" s="23" t="s">
        <v>133</v>
      </c>
      <c r="C150" s="14">
        <v>2.61458E-2</v>
      </c>
      <c r="E150" s="15">
        <v>505687</v>
      </c>
      <c r="F150" s="15">
        <v>505609</v>
      </c>
      <c r="G150" s="15">
        <v>377519</v>
      </c>
      <c r="H150" s="15">
        <v>291777</v>
      </c>
      <c r="I150" s="15">
        <v>204523</v>
      </c>
      <c r="J150" s="15">
        <v>204446</v>
      </c>
      <c r="K150" s="15"/>
      <c r="L150" s="15">
        <v>321871</v>
      </c>
      <c r="M150" s="15">
        <v>321794</v>
      </c>
      <c r="N150" s="15">
        <v>178661</v>
      </c>
      <c r="O150" s="15">
        <v>178661</v>
      </c>
      <c r="P150" s="15">
        <v>178661</v>
      </c>
      <c r="Q150" s="15"/>
      <c r="R150" s="15">
        <v>173073</v>
      </c>
      <c r="S150" s="15">
        <v>173073</v>
      </c>
      <c r="T150" s="15">
        <v>172996</v>
      </c>
      <c r="U150" s="15">
        <v>87254</v>
      </c>
      <c r="V150" s="15">
        <v>0</v>
      </c>
      <c r="W150" s="15"/>
      <c r="X150" s="15">
        <v>24505</v>
      </c>
      <c r="Y150" s="15">
        <v>24505</v>
      </c>
      <c r="Z150" s="15">
        <v>24505</v>
      </c>
      <c r="AA150" s="15">
        <v>24505</v>
      </c>
      <c r="AB150" s="15">
        <v>24505</v>
      </c>
      <c r="AC150" s="15"/>
      <c r="AD150" s="15">
        <v>1357</v>
      </c>
      <c r="AE150" s="15">
        <v>1357</v>
      </c>
      <c r="AF150" s="15">
        <v>1357</v>
      </c>
      <c r="AG150" s="15">
        <v>1357</v>
      </c>
      <c r="AH150" s="15">
        <v>1357</v>
      </c>
      <c r="AI150" s="15"/>
      <c r="AJ150" s="15">
        <v>-15119</v>
      </c>
      <c r="AK150" s="15">
        <v>-15120</v>
      </c>
      <c r="AL150" s="15">
        <v>0</v>
      </c>
      <c r="AM150" s="15">
        <v>0</v>
      </c>
      <c r="AN150" s="15">
        <v>0</v>
      </c>
    </row>
    <row r="151" spans="1:40">
      <c r="A151" s="22">
        <v>34105</v>
      </c>
      <c r="B151" s="23" t="s">
        <v>134</v>
      </c>
      <c r="C151" s="14">
        <v>2.2208000000000002E-3</v>
      </c>
      <c r="E151" s="15">
        <v>46610</v>
      </c>
      <c r="F151" s="15">
        <v>46603</v>
      </c>
      <c r="G151" s="15">
        <v>32931</v>
      </c>
      <c r="H151" s="15">
        <v>26142</v>
      </c>
      <c r="I151" s="15">
        <v>19234</v>
      </c>
      <c r="J151" s="15">
        <v>19228</v>
      </c>
      <c r="K151" s="15"/>
      <c r="L151" s="15">
        <v>25484</v>
      </c>
      <c r="M151" s="15">
        <v>25478</v>
      </c>
      <c r="N151" s="15">
        <v>14146</v>
      </c>
      <c r="O151" s="15">
        <v>14146</v>
      </c>
      <c r="P151" s="15">
        <v>14146</v>
      </c>
      <c r="Q151" s="15"/>
      <c r="R151" s="15">
        <v>13703</v>
      </c>
      <c r="S151" s="15">
        <v>13703</v>
      </c>
      <c r="T151" s="15">
        <v>13697</v>
      </c>
      <c r="U151" s="15">
        <v>6908</v>
      </c>
      <c r="V151" s="15">
        <v>0</v>
      </c>
      <c r="W151" s="15"/>
      <c r="X151" s="15">
        <v>1940</v>
      </c>
      <c r="Y151" s="15">
        <v>1940</v>
      </c>
      <c r="Z151" s="15">
        <v>1940</v>
      </c>
      <c r="AA151" s="15">
        <v>1940</v>
      </c>
      <c r="AB151" s="15">
        <v>1940</v>
      </c>
      <c r="AC151" s="15"/>
      <c r="AD151" s="15">
        <v>5483</v>
      </c>
      <c r="AE151" s="15">
        <v>5482</v>
      </c>
      <c r="AF151" s="15">
        <v>3148</v>
      </c>
      <c r="AG151" s="15">
        <v>3148</v>
      </c>
      <c r="AH151" s="15">
        <v>3148</v>
      </c>
      <c r="AI151" s="15"/>
      <c r="AJ151" s="15">
        <v>0</v>
      </c>
      <c r="AK151" s="15">
        <v>0</v>
      </c>
      <c r="AL151" s="15">
        <v>0</v>
      </c>
      <c r="AM151" s="15">
        <v>0</v>
      </c>
      <c r="AN151" s="15">
        <v>0</v>
      </c>
    </row>
    <row r="152" spans="1:40">
      <c r="A152" s="22">
        <v>34200</v>
      </c>
      <c r="B152" s="23" t="s">
        <v>135</v>
      </c>
      <c r="C152" s="14">
        <v>8.3549999999999998E-4</v>
      </c>
      <c r="E152" s="15">
        <v>20634</v>
      </c>
      <c r="F152" s="15">
        <v>20631</v>
      </c>
      <c r="G152" s="15">
        <v>12518</v>
      </c>
      <c r="H152" s="15">
        <v>9666</v>
      </c>
      <c r="I152" s="15">
        <v>6764</v>
      </c>
      <c r="J152" s="15">
        <v>6761</v>
      </c>
      <c r="K152" s="15"/>
      <c r="L152" s="15">
        <v>10706</v>
      </c>
      <c r="M152" s="15">
        <v>10704</v>
      </c>
      <c r="N152" s="15">
        <v>5943</v>
      </c>
      <c r="O152" s="15">
        <v>5943</v>
      </c>
      <c r="P152" s="15">
        <v>5943</v>
      </c>
      <c r="Q152" s="15"/>
      <c r="R152" s="15">
        <v>5757</v>
      </c>
      <c r="S152" s="15">
        <v>5757</v>
      </c>
      <c r="T152" s="15">
        <v>5754</v>
      </c>
      <c r="U152" s="15">
        <v>2902</v>
      </c>
      <c r="V152" s="15">
        <v>0</v>
      </c>
      <c r="W152" s="15"/>
      <c r="X152" s="15">
        <v>815</v>
      </c>
      <c r="Y152" s="15">
        <v>815</v>
      </c>
      <c r="Z152" s="15">
        <v>815</v>
      </c>
      <c r="AA152" s="15">
        <v>815</v>
      </c>
      <c r="AB152" s="15">
        <v>815</v>
      </c>
      <c r="AC152" s="15"/>
      <c r="AD152" s="15">
        <v>3356</v>
      </c>
      <c r="AE152" s="15">
        <v>3355</v>
      </c>
      <c r="AF152" s="15">
        <v>6</v>
      </c>
      <c r="AG152" s="15">
        <v>6</v>
      </c>
      <c r="AH152" s="15">
        <v>6</v>
      </c>
      <c r="AI152" s="15"/>
      <c r="AJ152" s="15">
        <v>0</v>
      </c>
      <c r="AK152" s="15">
        <v>0</v>
      </c>
      <c r="AL152" s="15">
        <v>0</v>
      </c>
      <c r="AM152" s="15">
        <v>0</v>
      </c>
      <c r="AN152" s="15">
        <v>0</v>
      </c>
    </row>
    <row r="153" spans="1:40">
      <c r="A153" s="22">
        <v>34205</v>
      </c>
      <c r="B153" s="23" t="s">
        <v>136</v>
      </c>
      <c r="C153" s="14">
        <v>4.0170000000000001E-4</v>
      </c>
      <c r="E153" s="15">
        <v>8629</v>
      </c>
      <c r="F153" s="15">
        <v>8628</v>
      </c>
      <c r="G153" s="15">
        <v>5963</v>
      </c>
      <c r="H153" s="15">
        <v>4736</v>
      </c>
      <c r="I153" s="15">
        <v>3488</v>
      </c>
      <c r="J153" s="15">
        <v>3487</v>
      </c>
      <c r="K153" s="15"/>
      <c r="L153" s="15">
        <v>4605</v>
      </c>
      <c r="M153" s="15">
        <v>4604</v>
      </c>
      <c r="N153" s="15">
        <v>2556</v>
      </c>
      <c r="O153" s="15">
        <v>2556</v>
      </c>
      <c r="P153" s="15">
        <v>2556</v>
      </c>
      <c r="Q153" s="15"/>
      <c r="R153" s="15">
        <v>2476</v>
      </c>
      <c r="S153" s="15">
        <v>2476</v>
      </c>
      <c r="T153" s="15">
        <v>2475</v>
      </c>
      <c r="U153" s="15">
        <v>1248</v>
      </c>
      <c r="V153" s="15">
        <v>0</v>
      </c>
      <c r="W153" s="15"/>
      <c r="X153" s="15">
        <v>351</v>
      </c>
      <c r="Y153" s="15">
        <v>351</v>
      </c>
      <c r="Z153" s="15">
        <v>351</v>
      </c>
      <c r="AA153" s="15">
        <v>351</v>
      </c>
      <c r="AB153" s="15">
        <v>351</v>
      </c>
      <c r="AC153" s="15"/>
      <c r="AD153" s="15">
        <v>1197</v>
      </c>
      <c r="AE153" s="15">
        <v>1197</v>
      </c>
      <c r="AF153" s="15">
        <v>581</v>
      </c>
      <c r="AG153" s="15">
        <v>581</v>
      </c>
      <c r="AH153" s="15">
        <v>581</v>
      </c>
      <c r="AI153" s="15"/>
      <c r="AJ153" s="15">
        <v>0</v>
      </c>
      <c r="AK153" s="15">
        <v>0</v>
      </c>
      <c r="AL153" s="15">
        <v>0</v>
      </c>
      <c r="AM153" s="15">
        <v>0</v>
      </c>
      <c r="AN153" s="15">
        <v>0</v>
      </c>
    </row>
    <row r="154" spans="1:40">
      <c r="A154" s="22">
        <v>34220</v>
      </c>
      <c r="B154" s="23" t="s">
        <v>137</v>
      </c>
      <c r="C154" s="14">
        <v>9.4919999999999998E-4</v>
      </c>
      <c r="E154" s="15">
        <v>20177</v>
      </c>
      <c r="F154" s="15">
        <v>20173</v>
      </c>
      <c r="G154" s="15">
        <v>14056</v>
      </c>
      <c r="H154" s="15">
        <v>10719</v>
      </c>
      <c r="I154" s="15">
        <v>7324</v>
      </c>
      <c r="J154" s="15">
        <v>7321</v>
      </c>
      <c r="K154" s="15"/>
      <c r="L154" s="15">
        <v>12526</v>
      </c>
      <c r="M154" s="15">
        <v>12523</v>
      </c>
      <c r="N154" s="15">
        <v>6953</v>
      </c>
      <c r="O154" s="15">
        <v>6953</v>
      </c>
      <c r="P154" s="15">
        <v>6953</v>
      </c>
      <c r="Q154" s="15"/>
      <c r="R154" s="15">
        <v>6735</v>
      </c>
      <c r="S154" s="15">
        <v>6735</v>
      </c>
      <c r="T154" s="15">
        <v>6732</v>
      </c>
      <c r="U154" s="15">
        <v>3395</v>
      </c>
      <c r="V154" s="15">
        <v>0</v>
      </c>
      <c r="W154" s="15"/>
      <c r="X154" s="15">
        <v>954</v>
      </c>
      <c r="Y154" s="15">
        <v>954</v>
      </c>
      <c r="Z154" s="15">
        <v>954</v>
      </c>
      <c r="AA154" s="15">
        <v>954</v>
      </c>
      <c r="AB154" s="15">
        <v>954</v>
      </c>
      <c r="AC154" s="15"/>
      <c r="AD154" s="15">
        <v>545</v>
      </c>
      <c r="AE154" s="15">
        <v>544</v>
      </c>
      <c r="AF154" s="15">
        <v>0</v>
      </c>
      <c r="AG154" s="15">
        <v>0</v>
      </c>
      <c r="AH154" s="15">
        <v>0</v>
      </c>
      <c r="AI154" s="15"/>
      <c r="AJ154" s="15">
        <v>-583</v>
      </c>
      <c r="AK154" s="15">
        <v>-583</v>
      </c>
      <c r="AL154" s="15">
        <v>-583</v>
      </c>
      <c r="AM154" s="15">
        <v>-583</v>
      </c>
      <c r="AN154" s="15">
        <v>-583</v>
      </c>
    </row>
    <row r="155" spans="1:40">
      <c r="A155" s="22">
        <v>34230</v>
      </c>
      <c r="B155" s="23" t="s">
        <v>138</v>
      </c>
      <c r="C155" s="14">
        <v>3.8259999999999998E-4</v>
      </c>
      <c r="E155" s="15">
        <v>8667</v>
      </c>
      <c r="F155" s="15">
        <v>8665</v>
      </c>
      <c r="G155" s="15">
        <v>5656</v>
      </c>
      <c r="H155" s="15">
        <v>4412</v>
      </c>
      <c r="I155" s="15">
        <v>3147</v>
      </c>
      <c r="J155" s="15">
        <v>3146</v>
      </c>
      <c r="K155" s="15"/>
      <c r="L155" s="15">
        <v>4667</v>
      </c>
      <c r="M155" s="15">
        <v>4666</v>
      </c>
      <c r="N155" s="15">
        <v>2591</v>
      </c>
      <c r="O155" s="15">
        <v>2591</v>
      </c>
      <c r="P155" s="15">
        <v>2591</v>
      </c>
      <c r="Q155" s="15"/>
      <c r="R155" s="15">
        <v>2510</v>
      </c>
      <c r="S155" s="15">
        <v>2510</v>
      </c>
      <c r="T155" s="15">
        <v>2509</v>
      </c>
      <c r="U155" s="15">
        <v>1265</v>
      </c>
      <c r="V155" s="15">
        <v>0</v>
      </c>
      <c r="W155" s="15"/>
      <c r="X155" s="15">
        <v>355</v>
      </c>
      <c r="Y155" s="15">
        <v>355</v>
      </c>
      <c r="Z155" s="15">
        <v>355</v>
      </c>
      <c r="AA155" s="15">
        <v>355</v>
      </c>
      <c r="AB155" s="15">
        <v>355</v>
      </c>
      <c r="AC155" s="15"/>
      <c r="AD155" s="15">
        <v>1135</v>
      </c>
      <c r="AE155" s="15">
        <v>1134</v>
      </c>
      <c r="AF155" s="15">
        <v>201</v>
      </c>
      <c r="AG155" s="15">
        <v>201</v>
      </c>
      <c r="AH155" s="15">
        <v>201</v>
      </c>
      <c r="AI155" s="15"/>
      <c r="AJ155" s="15">
        <v>0</v>
      </c>
      <c r="AK155" s="15">
        <v>0</v>
      </c>
      <c r="AL155" s="15">
        <v>0</v>
      </c>
      <c r="AM155" s="15">
        <v>0</v>
      </c>
      <c r="AN155" s="15">
        <v>0</v>
      </c>
    </row>
    <row r="156" spans="1:40">
      <c r="A156" s="22">
        <v>34300</v>
      </c>
      <c r="B156" s="23" t="s">
        <v>139</v>
      </c>
      <c r="C156" s="14">
        <v>6.3657000000000002E-3</v>
      </c>
      <c r="E156" s="15">
        <v>121036</v>
      </c>
      <c r="F156" s="15">
        <v>121017</v>
      </c>
      <c r="G156" s="15">
        <v>92094</v>
      </c>
      <c r="H156" s="15">
        <v>70689</v>
      </c>
      <c r="I156" s="15">
        <v>48907</v>
      </c>
      <c r="J156" s="15">
        <v>48888</v>
      </c>
      <c r="K156" s="15"/>
      <c r="L156" s="15">
        <v>80352</v>
      </c>
      <c r="M156" s="15">
        <v>80333</v>
      </c>
      <c r="N156" s="15">
        <v>44601</v>
      </c>
      <c r="O156" s="15">
        <v>44601</v>
      </c>
      <c r="P156" s="15">
        <v>44601</v>
      </c>
      <c r="Q156" s="15"/>
      <c r="R156" s="15">
        <v>43206</v>
      </c>
      <c r="S156" s="15">
        <v>43206</v>
      </c>
      <c r="T156" s="15">
        <v>43187</v>
      </c>
      <c r="U156" s="15">
        <v>21782</v>
      </c>
      <c r="V156" s="15">
        <v>0</v>
      </c>
      <c r="W156" s="15"/>
      <c r="X156" s="15">
        <v>6117</v>
      </c>
      <c r="Y156" s="15">
        <v>6117</v>
      </c>
      <c r="Z156" s="15">
        <v>6117</v>
      </c>
      <c r="AA156" s="15">
        <v>6117</v>
      </c>
      <c r="AB156" s="15">
        <v>6117</v>
      </c>
      <c r="AC156" s="15"/>
      <c r="AD156" s="15">
        <v>0</v>
      </c>
      <c r="AE156" s="15">
        <v>0</v>
      </c>
      <c r="AF156" s="15">
        <v>0</v>
      </c>
      <c r="AG156" s="15">
        <v>0</v>
      </c>
      <c r="AH156" s="15">
        <v>0</v>
      </c>
      <c r="AI156" s="15"/>
      <c r="AJ156" s="15">
        <v>-8639</v>
      </c>
      <c r="AK156" s="15">
        <v>-8639</v>
      </c>
      <c r="AL156" s="15">
        <v>-1811</v>
      </c>
      <c r="AM156" s="15">
        <v>-1811</v>
      </c>
      <c r="AN156" s="15">
        <v>-1811</v>
      </c>
    </row>
    <row r="157" spans="1:40">
      <c r="A157" s="22">
        <v>34400</v>
      </c>
      <c r="B157" s="23" t="s">
        <v>140</v>
      </c>
      <c r="C157" s="14">
        <v>2.4949E-3</v>
      </c>
      <c r="E157" s="15">
        <v>51334</v>
      </c>
      <c r="F157" s="15">
        <v>51327</v>
      </c>
      <c r="G157" s="15">
        <v>36295</v>
      </c>
      <c r="H157" s="15">
        <v>28015</v>
      </c>
      <c r="I157" s="15">
        <v>19589</v>
      </c>
      <c r="J157" s="15">
        <v>19581</v>
      </c>
      <c r="K157" s="15"/>
      <c r="L157" s="15">
        <v>31082</v>
      </c>
      <c r="M157" s="15">
        <v>31075</v>
      </c>
      <c r="N157" s="15">
        <v>17253</v>
      </c>
      <c r="O157" s="15">
        <v>17253</v>
      </c>
      <c r="P157" s="15">
        <v>17253</v>
      </c>
      <c r="Q157" s="15"/>
      <c r="R157" s="15">
        <v>16713</v>
      </c>
      <c r="S157" s="15">
        <v>16713</v>
      </c>
      <c r="T157" s="15">
        <v>16706</v>
      </c>
      <c r="U157" s="15">
        <v>8426</v>
      </c>
      <c r="V157" s="15">
        <v>0</v>
      </c>
      <c r="W157" s="15"/>
      <c r="X157" s="15">
        <v>2366</v>
      </c>
      <c r="Y157" s="15">
        <v>2366</v>
      </c>
      <c r="Z157" s="15">
        <v>2366</v>
      </c>
      <c r="AA157" s="15">
        <v>2366</v>
      </c>
      <c r="AB157" s="15">
        <v>2366</v>
      </c>
      <c r="AC157" s="15"/>
      <c r="AD157" s="15">
        <v>1203</v>
      </c>
      <c r="AE157" s="15">
        <v>1203</v>
      </c>
      <c r="AF157" s="15">
        <v>0</v>
      </c>
      <c r="AG157" s="15">
        <v>0</v>
      </c>
      <c r="AH157" s="15">
        <v>0</v>
      </c>
      <c r="AI157" s="15"/>
      <c r="AJ157" s="15">
        <v>-30</v>
      </c>
      <c r="AK157" s="15">
        <v>-30</v>
      </c>
      <c r="AL157" s="15">
        <v>-30</v>
      </c>
      <c r="AM157" s="15">
        <v>-30</v>
      </c>
      <c r="AN157" s="15">
        <v>-30</v>
      </c>
    </row>
    <row r="158" spans="1:40">
      <c r="A158" s="22">
        <v>34405</v>
      </c>
      <c r="B158" s="23" t="s">
        <v>141</v>
      </c>
      <c r="C158" s="14">
        <v>4.9669999999999998E-4</v>
      </c>
      <c r="E158" s="15">
        <v>10747</v>
      </c>
      <c r="F158" s="15">
        <v>10745</v>
      </c>
      <c r="G158" s="15">
        <v>7294</v>
      </c>
      <c r="H158" s="15">
        <v>5652</v>
      </c>
      <c r="I158" s="15">
        <v>3981</v>
      </c>
      <c r="J158" s="15">
        <v>3979</v>
      </c>
      <c r="K158" s="15"/>
      <c r="L158" s="15">
        <v>6164</v>
      </c>
      <c r="M158" s="15">
        <v>6163</v>
      </c>
      <c r="N158" s="15">
        <v>3422</v>
      </c>
      <c r="O158" s="15">
        <v>3422</v>
      </c>
      <c r="P158" s="15">
        <v>3422</v>
      </c>
      <c r="Q158" s="15"/>
      <c r="R158" s="15">
        <v>3315</v>
      </c>
      <c r="S158" s="15">
        <v>3315</v>
      </c>
      <c r="T158" s="15">
        <v>3313</v>
      </c>
      <c r="U158" s="15">
        <v>1671</v>
      </c>
      <c r="V158" s="15">
        <v>0</v>
      </c>
      <c r="W158" s="15"/>
      <c r="X158" s="15">
        <v>469</v>
      </c>
      <c r="Y158" s="15">
        <v>469</v>
      </c>
      <c r="Z158" s="15">
        <v>469</v>
      </c>
      <c r="AA158" s="15">
        <v>469</v>
      </c>
      <c r="AB158" s="15">
        <v>469</v>
      </c>
      <c r="AC158" s="15"/>
      <c r="AD158" s="15">
        <v>799</v>
      </c>
      <c r="AE158" s="15">
        <v>798</v>
      </c>
      <c r="AF158" s="15">
        <v>90</v>
      </c>
      <c r="AG158" s="15">
        <v>90</v>
      </c>
      <c r="AH158" s="15">
        <v>90</v>
      </c>
      <c r="AI158" s="15"/>
      <c r="AJ158" s="15">
        <v>0</v>
      </c>
      <c r="AK158" s="15">
        <v>0</v>
      </c>
      <c r="AL158" s="15">
        <v>0</v>
      </c>
      <c r="AM158" s="15">
        <v>0</v>
      </c>
      <c r="AN158" s="15">
        <v>0</v>
      </c>
    </row>
    <row r="159" spans="1:40">
      <c r="A159" s="22">
        <v>34500</v>
      </c>
      <c r="B159" s="23" t="s">
        <v>142</v>
      </c>
      <c r="C159" s="14">
        <v>4.4920000000000003E-3</v>
      </c>
      <c r="E159" s="15">
        <v>89400</v>
      </c>
      <c r="F159" s="15">
        <v>89385</v>
      </c>
      <c r="G159" s="15">
        <v>65262</v>
      </c>
      <c r="H159" s="15">
        <v>50129</v>
      </c>
      <c r="I159" s="15">
        <v>34730</v>
      </c>
      <c r="J159" s="15">
        <v>34716</v>
      </c>
      <c r="K159" s="15"/>
      <c r="L159" s="15">
        <v>56807</v>
      </c>
      <c r="M159" s="15">
        <v>56793</v>
      </c>
      <c r="N159" s="15">
        <v>31532</v>
      </c>
      <c r="O159" s="15">
        <v>31532</v>
      </c>
      <c r="P159" s="15">
        <v>31532</v>
      </c>
      <c r="Q159" s="15"/>
      <c r="R159" s="15">
        <v>30545</v>
      </c>
      <c r="S159" s="15">
        <v>30545</v>
      </c>
      <c r="T159" s="15">
        <v>30532</v>
      </c>
      <c r="U159" s="15">
        <v>15399</v>
      </c>
      <c r="V159" s="15">
        <v>0</v>
      </c>
      <c r="W159" s="15"/>
      <c r="X159" s="15">
        <v>4325</v>
      </c>
      <c r="Y159" s="15">
        <v>4325</v>
      </c>
      <c r="Z159" s="15">
        <v>4325</v>
      </c>
      <c r="AA159" s="15">
        <v>4325</v>
      </c>
      <c r="AB159" s="15">
        <v>4325</v>
      </c>
      <c r="AC159" s="15"/>
      <c r="AD159" s="15">
        <v>0</v>
      </c>
      <c r="AE159" s="15">
        <v>0</v>
      </c>
      <c r="AF159" s="15">
        <v>0</v>
      </c>
      <c r="AG159" s="15">
        <v>0</v>
      </c>
      <c r="AH159" s="15">
        <v>0</v>
      </c>
      <c r="AI159" s="15"/>
      <c r="AJ159" s="15">
        <v>-2277</v>
      </c>
      <c r="AK159" s="15">
        <v>-2278</v>
      </c>
      <c r="AL159" s="15">
        <v>-1127</v>
      </c>
      <c r="AM159" s="15">
        <v>-1127</v>
      </c>
      <c r="AN159" s="15">
        <v>-1127</v>
      </c>
    </row>
    <row r="160" spans="1:40">
      <c r="A160" s="22">
        <v>34501</v>
      </c>
      <c r="B160" s="23" t="s">
        <v>143</v>
      </c>
      <c r="C160" s="14">
        <v>5.5300000000000002E-5</v>
      </c>
      <c r="E160" s="15">
        <v>1062</v>
      </c>
      <c r="F160" s="15">
        <v>1061</v>
      </c>
      <c r="G160" s="15">
        <v>787</v>
      </c>
      <c r="H160" s="15">
        <v>576</v>
      </c>
      <c r="I160" s="15">
        <v>361</v>
      </c>
      <c r="J160" s="15">
        <v>361</v>
      </c>
      <c r="K160" s="15"/>
      <c r="L160" s="15">
        <v>792</v>
      </c>
      <c r="M160" s="15">
        <v>792</v>
      </c>
      <c r="N160" s="15">
        <v>440</v>
      </c>
      <c r="O160" s="15">
        <v>440</v>
      </c>
      <c r="P160" s="15">
        <v>440</v>
      </c>
      <c r="Q160" s="15"/>
      <c r="R160" s="15">
        <v>426</v>
      </c>
      <c r="S160" s="15">
        <v>426</v>
      </c>
      <c r="T160" s="15">
        <v>426</v>
      </c>
      <c r="U160" s="15">
        <v>215</v>
      </c>
      <c r="V160" s="15">
        <v>0</v>
      </c>
      <c r="W160" s="15"/>
      <c r="X160" s="15">
        <v>60</v>
      </c>
      <c r="Y160" s="15">
        <v>60</v>
      </c>
      <c r="Z160" s="15">
        <v>60</v>
      </c>
      <c r="AA160" s="15">
        <v>60</v>
      </c>
      <c r="AB160" s="15">
        <v>60</v>
      </c>
      <c r="AC160" s="15"/>
      <c r="AD160" s="15">
        <v>0</v>
      </c>
      <c r="AE160" s="15">
        <v>0</v>
      </c>
      <c r="AF160" s="15">
        <v>0</v>
      </c>
      <c r="AG160" s="15">
        <v>0</v>
      </c>
      <c r="AH160" s="15">
        <v>0</v>
      </c>
      <c r="AI160" s="15"/>
      <c r="AJ160" s="15">
        <v>-216</v>
      </c>
      <c r="AK160" s="15">
        <v>-217</v>
      </c>
      <c r="AL160" s="15">
        <v>-139</v>
      </c>
      <c r="AM160" s="15">
        <v>-139</v>
      </c>
      <c r="AN160" s="15">
        <v>-139</v>
      </c>
    </row>
    <row r="161" spans="1:40">
      <c r="A161" s="22">
        <v>34505</v>
      </c>
      <c r="B161" s="23" t="s">
        <v>144</v>
      </c>
      <c r="C161" s="14">
        <v>5.7729999999999999E-4</v>
      </c>
      <c r="E161" s="15">
        <v>12390</v>
      </c>
      <c r="F161" s="15">
        <v>12387</v>
      </c>
      <c r="G161" s="15">
        <v>8628</v>
      </c>
      <c r="H161" s="15">
        <v>6719</v>
      </c>
      <c r="I161" s="15">
        <v>4777</v>
      </c>
      <c r="J161" s="15">
        <v>4775</v>
      </c>
      <c r="K161" s="15"/>
      <c r="L161" s="15">
        <v>7165</v>
      </c>
      <c r="M161" s="15">
        <v>7163</v>
      </c>
      <c r="N161" s="15">
        <v>3977</v>
      </c>
      <c r="O161" s="15">
        <v>3977</v>
      </c>
      <c r="P161" s="15">
        <v>3977</v>
      </c>
      <c r="Q161" s="15"/>
      <c r="R161" s="15">
        <v>3853</v>
      </c>
      <c r="S161" s="15">
        <v>3853</v>
      </c>
      <c r="T161" s="15">
        <v>3851</v>
      </c>
      <c r="U161" s="15">
        <v>1942</v>
      </c>
      <c r="V161" s="15">
        <v>0</v>
      </c>
      <c r="W161" s="15"/>
      <c r="X161" s="15">
        <v>545</v>
      </c>
      <c r="Y161" s="15">
        <v>545</v>
      </c>
      <c r="Z161" s="15">
        <v>545</v>
      </c>
      <c r="AA161" s="15">
        <v>545</v>
      </c>
      <c r="AB161" s="15">
        <v>545</v>
      </c>
      <c r="AC161" s="15"/>
      <c r="AD161" s="15">
        <v>827</v>
      </c>
      <c r="AE161" s="15">
        <v>826</v>
      </c>
      <c r="AF161" s="15">
        <v>255</v>
      </c>
      <c r="AG161" s="15">
        <v>255</v>
      </c>
      <c r="AH161" s="15">
        <v>255</v>
      </c>
      <c r="AI161" s="15"/>
      <c r="AJ161" s="15">
        <v>0</v>
      </c>
      <c r="AK161" s="15">
        <v>0</v>
      </c>
      <c r="AL161" s="15">
        <v>0</v>
      </c>
      <c r="AM161" s="15">
        <v>0</v>
      </c>
      <c r="AN161" s="15">
        <v>0</v>
      </c>
    </row>
    <row r="162" spans="1:40">
      <c r="A162" s="22">
        <v>34600</v>
      </c>
      <c r="B162" s="23" t="s">
        <v>145</v>
      </c>
      <c r="C162" s="14">
        <v>1.0660999999999999E-3</v>
      </c>
      <c r="E162" s="15">
        <v>22325</v>
      </c>
      <c r="F162" s="15">
        <v>22323</v>
      </c>
      <c r="G162" s="15">
        <v>15728</v>
      </c>
      <c r="H162" s="15">
        <v>12189</v>
      </c>
      <c r="I162" s="15">
        <v>8588</v>
      </c>
      <c r="J162" s="15">
        <v>8584</v>
      </c>
      <c r="K162" s="15"/>
      <c r="L162" s="15">
        <v>13284</v>
      </c>
      <c r="M162" s="15">
        <v>13281</v>
      </c>
      <c r="N162" s="15">
        <v>7374</v>
      </c>
      <c r="O162" s="15">
        <v>7374</v>
      </c>
      <c r="P162" s="15">
        <v>7374</v>
      </c>
      <c r="Q162" s="15"/>
      <c r="R162" s="15">
        <v>7143</v>
      </c>
      <c r="S162" s="15">
        <v>7143</v>
      </c>
      <c r="T162" s="15">
        <v>7140</v>
      </c>
      <c r="U162" s="15">
        <v>3601</v>
      </c>
      <c r="V162" s="15">
        <v>0</v>
      </c>
      <c r="W162" s="15"/>
      <c r="X162" s="15">
        <v>1011</v>
      </c>
      <c r="Y162" s="15">
        <v>1011</v>
      </c>
      <c r="Z162" s="15">
        <v>1011</v>
      </c>
      <c r="AA162" s="15">
        <v>1011</v>
      </c>
      <c r="AB162" s="15">
        <v>1011</v>
      </c>
      <c r="AC162" s="15"/>
      <c r="AD162" s="15">
        <v>887</v>
      </c>
      <c r="AE162" s="15">
        <v>888</v>
      </c>
      <c r="AF162" s="15">
        <v>203</v>
      </c>
      <c r="AG162" s="15">
        <v>203</v>
      </c>
      <c r="AH162" s="15">
        <v>203</v>
      </c>
      <c r="AI162" s="15"/>
      <c r="AJ162" s="15">
        <v>0</v>
      </c>
      <c r="AK162" s="15">
        <v>0</v>
      </c>
      <c r="AL162" s="15">
        <v>0</v>
      </c>
      <c r="AM162" s="15">
        <v>0</v>
      </c>
      <c r="AN162" s="15">
        <v>0</v>
      </c>
    </row>
    <row r="163" spans="1:40">
      <c r="A163" s="22">
        <v>34605</v>
      </c>
      <c r="B163" s="23" t="s">
        <v>146</v>
      </c>
      <c r="C163" s="14">
        <v>2.1880000000000001E-4</v>
      </c>
      <c r="E163" s="15">
        <v>4982</v>
      </c>
      <c r="F163" s="15">
        <v>4982</v>
      </c>
      <c r="G163" s="15">
        <v>3241</v>
      </c>
      <c r="H163" s="15">
        <v>2566</v>
      </c>
      <c r="I163" s="15">
        <v>1880</v>
      </c>
      <c r="J163" s="15">
        <v>1880</v>
      </c>
      <c r="K163" s="15"/>
      <c r="L163" s="15">
        <v>2531</v>
      </c>
      <c r="M163" s="15">
        <v>2531</v>
      </c>
      <c r="N163" s="15">
        <v>1405</v>
      </c>
      <c r="O163" s="15">
        <v>1405</v>
      </c>
      <c r="P163" s="15">
        <v>1405</v>
      </c>
      <c r="Q163" s="15"/>
      <c r="R163" s="15">
        <v>1361</v>
      </c>
      <c r="S163" s="15">
        <v>1361</v>
      </c>
      <c r="T163" s="15">
        <v>1361</v>
      </c>
      <c r="U163" s="15">
        <v>686</v>
      </c>
      <c r="V163" s="15">
        <v>0</v>
      </c>
      <c r="W163" s="15"/>
      <c r="X163" s="15">
        <v>193</v>
      </c>
      <c r="Y163" s="15">
        <v>193</v>
      </c>
      <c r="Z163" s="15">
        <v>193</v>
      </c>
      <c r="AA163" s="15">
        <v>193</v>
      </c>
      <c r="AB163" s="15">
        <v>193</v>
      </c>
      <c r="AC163" s="15"/>
      <c r="AD163" s="15">
        <v>897</v>
      </c>
      <c r="AE163" s="15">
        <v>897</v>
      </c>
      <c r="AF163" s="15">
        <v>282</v>
      </c>
      <c r="AG163" s="15">
        <v>282</v>
      </c>
      <c r="AH163" s="15">
        <v>282</v>
      </c>
      <c r="AI163" s="15"/>
      <c r="AJ163" s="15">
        <v>0</v>
      </c>
      <c r="AK163" s="15">
        <v>0</v>
      </c>
      <c r="AL163" s="15">
        <v>0</v>
      </c>
      <c r="AM163" s="15">
        <v>0</v>
      </c>
      <c r="AN163" s="15">
        <v>0</v>
      </c>
    </row>
    <row r="164" spans="1:40">
      <c r="A164" s="22">
        <v>34700</v>
      </c>
      <c r="B164" s="23" t="s">
        <v>147</v>
      </c>
      <c r="C164" s="14">
        <v>2.9867000000000001E-3</v>
      </c>
      <c r="E164" s="15">
        <v>54348</v>
      </c>
      <c r="F164" s="15">
        <v>54340</v>
      </c>
      <c r="G164" s="15">
        <v>42553</v>
      </c>
      <c r="H164" s="15">
        <v>32470</v>
      </c>
      <c r="I164" s="15">
        <v>22209</v>
      </c>
      <c r="J164" s="15">
        <v>22200</v>
      </c>
      <c r="K164" s="15"/>
      <c r="L164" s="15">
        <v>37851</v>
      </c>
      <c r="M164" s="15">
        <v>37842</v>
      </c>
      <c r="N164" s="15">
        <v>21010</v>
      </c>
      <c r="O164" s="15">
        <v>21010</v>
      </c>
      <c r="P164" s="15">
        <v>21010</v>
      </c>
      <c r="Q164" s="15"/>
      <c r="R164" s="15">
        <v>20353</v>
      </c>
      <c r="S164" s="15">
        <v>20353</v>
      </c>
      <c r="T164" s="15">
        <v>20344</v>
      </c>
      <c r="U164" s="15">
        <v>10261</v>
      </c>
      <c r="V164" s="15">
        <v>0</v>
      </c>
      <c r="W164" s="15"/>
      <c r="X164" s="15">
        <v>2882</v>
      </c>
      <c r="Y164" s="15">
        <v>2882</v>
      </c>
      <c r="Z164" s="15">
        <v>2882</v>
      </c>
      <c r="AA164" s="15">
        <v>2882</v>
      </c>
      <c r="AB164" s="15">
        <v>2882</v>
      </c>
      <c r="AC164" s="15"/>
      <c r="AD164" s="15">
        <v>0</v>
      </c>
      <c r="AE164" s="15">
        <v>0</v>
      </c>
      <c r="AF164" s="15">
        <v>0</v>
      </c>
      <c r="AG164" s="15">
        <v>0</v>
      </c>
      <c r="AH164" s="15">
        <v>0</v>
      </c>
      <c r="AI164" s="15"/>
      <c r="AJ164" s="15">
        <v>-6738</v>
      </c>
      <c r="AK164" s="15">
        <v>-6737</v>
      </c>
      <c r="AL164" s="15">
        <v>-1683</v>
      </c>
      <c r="AM164" s="15">
        <v>-1683</v>
      </c>
      <c r="AN164" s="15">
        <v>-1683</v>
      </c>
    </row>
    <row r="165" spans="1:40">
      <c r="A165" s="22">
        <v>34800</v>
      </c>
      <c r="B165" s="23" t="s">
        <v>148</v>
      </c>
      <c r="C165" s="14">
        <v>3.2909999999999998E-4</v>
      </c>
      <c r="E165" s="15">
        <v>7013</v>
      </c>
      <c r="F165" s="15">
        <v>7011</v>
      </c>
      <c r="G165" s="15">
        <v>4843</v>
      </c>
      <c r="H165" s="15">
        <v>3711</v>
      </c>
      <c r="I165" s="15">
        <v>2560</v>
      </c>
      <c r="J165" s="15">
        <v>2559</v>
      </c>
      <c r="K165" s="15"/>
      <c r="L165" s="15">
        <v>4247</v>
      </c>
      <c r="M165" s="15">
        <v>4246</v>
      </c>
      <c r="N165" s="15">
        <v>2357</v>
      </c>
      <c r="O165" s="15">
        <v>2357</v>
      </c>
      <c r="P165" s="15">
        <v>2357</v>
      </c>
      <c r="Q165" s="15"/>
      <c r="R165" s="15">
        <v>2284</v>
      </c>
      <c r="S165" s="15">
        <v>2284</v>
      </c>
      <c r="T165" s="15">
        <v>2283</v>
      </c>
      <c r="U165" s="15">
        <v>1151</v>
      </c>
      <c r="V165" s="15">
        <v>0</v>
      </c>
      <c r="W165" s="15"/>
      <c r="X165" s="15">
        <v>323</v>
      </c>
      <c r="Y165" s="15">
        <v>323</v>
      </c>
      <c r="Z165" s="15">
        <v>323</v>
      </c>
      <c r="AA165" s="15">
        <v>323</v>
      </c>
      <c r="AB165" s="15">
        <v>323</v>
      </c>
      <c r="AC165" s="15"/>
      <c r="AD165" s="15">
        <v>279</v>
      </c>
      <c r="AE165" s="15">
        <v>278</v>
      </c>
      <c r="AF165" s="15">
        <v>0</v>
      </c>
      <c r="AG165" s="15">
        <v>0</v>
      </c>
      <c r="AH165" s="15">
        <v>0</v>
      </c>
      <c r="AI165" s="15"/>
      <c r="AJ165" s="15">
        <v>-120</v>
      </c>
      <c r="AK165" s="15">
        <v>-120</v>
      </c>
      <c r="AL165" s="15">
        <v>-120</v>
      </c>
      <c r="AM165" s="15">
        <v>-120</v>
      </c>
      <c r="AN165" s="15">
        <v>-120</v>
      </c>
    </row>
    <row r="166" spans="1:40">
      <c r="A166" s="22">
        <v>34900</v>
      </c>
      <c r="B166" s="23" t="s">
        <v>356</v>
      </c>
      <c r="C166" s="14">
        <v>6.4346000000000004E-3</v>
      </c>
      <c r="E166" s="15">
        <v>129305</v>
      </c>
      <c r="F166" s="15">
        <v>129287</v>
      </c>
      <c r="G166" s="15">
        <v>93923</v>
      </c>
      <c r="H166" s="15">
        <v>72645</v>
      </c>
      <c r="I166" s="15">
        <v>50992</v>
      </c>
      <c r="J166" s="15">
        <v>50973</v>
      </c>
      <c r="K166" s="15"/>
      <c r="L166" s="15">
        <v>79876</v>
      </c>
      <c r="M166" s="15">
        <v>79857</v>
      </c>
      <c r="N166" s="15">
        <v>44337</v>
      </c>
      <c r="O166" s="15">
        <v>44337</v>
      </c>
      <c r="P166" s="15">
        <v>44337</v>
      </c>
      <c r="Q166" s="15"/>
      <c r="R166" s="15">
        <v>42950</v>
      </c>
      <c r="S166" s="15">
        <v>42950</v>
      </c>
      <c r="T166" s="15">
        <v>42931</v>
      </c>
      <c r="U166" s="15">
        <v>21653</v>
      </c>
      <c r="V166" s="15">
        <v>0</v>
      </c>
      <c r="W166" s="15"/>
      <c r="X166" s="15">
        <v>6081</v>
      </c>
      <c r="Y166" s="15">
        <v>6081</v>
      </c>
      <c r="Z166" s="15">
        <v>6081</v>
      </c>
      <c r="AA166" s="15">
        <v>6081</v>
      </c>
      <c r="AB166" s="15">
        <v>6081</v>
      </c>
      <c r="AC166" s="15"/>
      <c r="AD166" s="15">
        <v>574</v>
      </c>
      <c r="AE166" s="15">
        <v>574</v>
      </c>
      <c r="AF166" s="15">
        <v>574</v>
      </c>
      <c r="AG166" s="15">
        <v>574</v>
      </c>
      <c r="AH166" s="15">
        <v>574</v>
      </c>
      <c r="AI166" s="15"/>
      <c r="AJ166" s="15">
        <v>-176</v>
      </c>
      <c r="AK166" s="15">
        <v>-175</v>
      </c>
      <c r="AL166" s="15">
        <v>0</v>
      </c>
      <c r="AM166" s="15">
        <v>0</v>
      </c>
      <c r="AN166" s="15">
        <v>0</v>
      </c>
    </row>
    <row r="167" spans="1:40">
      <c r="A167" s="22">
        <v>34901</v>
      </c>
      <c r="B167" s="23" t="s">
        <v>357</v>
      </c>
      <c r="C167" s="14">
        <v>1.593E-4</v>
      </c>
      <c r="E167" s="15">
        <v>3003</v>
      </c>
      <c r="F167" s="15">
        <v>3003</v>
      </c>
      <c r="G167" s="15">
        <v>2252</v>
      </c>
      <c r="H167" s="15">
        <v>1672</v>
      </c>
      <c r="I167" s="15">
        <v>1081</v>
      </c>
      <c r="J167" s="15">
        <v>1081</v>
      </c>
      <c r="K167" s="15"/>
      <c r="L167" s="15">
        <v>2179</v>
      </c>
      <c r="M167" s="15">
        <v>2178</v>
      </c>
      <c r="N167" s="15">
        <v>1209</v>
      </c>
      <c r="O167" s="15">
        <v>1209</v>
      </c>
      <c r="P167" s="15">
        <v>1209</v>
      </c>
      <c r="Q167" s="15"/>
      <c r="R167" s="15">
        <v>1171</v>
      </c>
      <c r="S167" s="15">
        <v>1171</v>
      </c>
      <c r="T167" s="15">
        <v>1171</v>
      </c>
      <c r="U167" s="15">
        <v>591</v>
      </c>
      <c r="V167" s="15">
        <v>0</v>
      </c>
      <c r="W167" s="15"/>
      <c r="X167" s="15">
        <v>166</v>
      </c>
      <c r="Y167" s="15">
        <v>166</v>
      </c>
      <c r="Z167" s="15">
        <v>166</v>
      </c>
      <c r="AA167" s="15">
        <v>166</v>
      </c>
      <c r="AB167" s="15">
        <v>166</v>
      </c>
      <c r="AC167" s="15"/>
      <c r="AD167" s="15">
        <v>0</v>
      </c>
      <c r="AE167" s="15">
        <v>0</v>
      </c>
      <c r="AF167" s="15">
        <v>0</v>
      </c>
      <c r="AG167" s="15">
        <v>0</v>
      </c>
      <c r="AH167" s="15">
        <v>0</v>
      </c>
      <c r="AI167" s="15"/>
      <c r="AJ167" s="15">
        <v>-513</v>
      </c>
      <c r="AK167" s="15">
        <v>-512</v>
      </c>
      <c r="AL167" s="15">
        <v>-294</v>
      </c>
      <c r="AM167" s="15">
        <v>-294</v>
      </c>
      <c r="AN167" s="15">
        <v>-294</v>
      </c>
    </row>
    <row r="168" spans="1:40">
      <c r="A168" s="22">
        <v>34903</v>
      </c>
      <c r="B168" s="23" t="s">
        <v>149</v>
      </c>
      <c r="C168" s="14">
        <v>1.01E-5</v>
      </c>
      <c r="E168" s="15">
        <v>306</v>
      </c>
      <c r="F168" s="15">
        <v>306</v>
      </c>
      <c r="G168" s="15">
        <v>169</v>
      </c>
      <c r="H168" s="15">
        <v>148</v>
      </c>
      <c r="I168" s="15">
        <v>126</v>
      </c>
      <c r="J168" s="15">
        <v>126</v>
      </c>
      <c r="K168" s="15"/>
      <c r="L168" s="15">
        <v>80</v>
      </c>
      <c r="M168" s="15">
        <v>80</v>
      </c>
      <c r="N168" s="15">
        <v>45</v>
      </c>
      <c r="O168" s="15">
        <v>45</v>
      </c>
      <c r="P168" s="15">
        <v>45</v>
      </c>
      <c r="Q168" s="15"/>
      <c r="R168" s="15">
        <v>43</v>
      </c>
      <c r="S168" s="15">
        <v>43</v>
      </c>
      <c r="T168" s="15">
        <v>43</v>
      </c>
      <c r="U168" s="15">
        <v>22</v>
      </c>
      <c r="V168" s="15">
        <v>0</v>
      </c>
      <c r="W168" s="15"/>
      <c r="X168" s="15">
        <v>6</v>
      </c>
      <c r="Y168" s="15">
        <v>6</v>
      </c>
      <c r="Z168" s="15">
        <v>6</v>
      </c>
      <c r="AA168" s="15">
        <v>6</v>
      </c>
      <c r="AB168" s="15">
        <v>6</v>
      </c>
      <c r="AC168" s="15"/>
      <c r="AD168" s="15">
        <v>177</v>
      </c>
      <c r="AE168" s="15">
        <v>177</v>
      </c>
      <c r="AF168" s="15">
        <v>75</v>
      </c>
      <c r="AG168" s="15">
        <v>75</v>
      </c>
      <c r="AH168" s="15">
        <v>75</v>
      </c>
      <c r="AI168" s="15"/>
      <c r="AJ168" s="15">
        <v>0</v>
      </c>
      <c r="AK168" s="15">
        <v>0</v>
      </c>
      <c r="AL168" s="15">
        <v>0</v>
      </c>
      <c r="AM168" s="15">
        <v>0</v>
      </c>
      <c r="AN168" s="15">
        <v>0</v>
      </c>
    </row>
    <row r="169" spans="1:40">
      <c r="A169" s="22">
        <v>34905</v>
      </c>
      <c r="B169" s="23" t="s">
        <v>150</v>
      </c>
      <c r="C169" s="14">
        <v>6.3719999999999998E-4</v>
      </c>
      <c r="E169" s="15">
        <v>12876</v>
      </c>
      <c r="F169" s="15">
        <v>12874</v>
      </c>
      <c r="G169" s="15">
        <v>9345</v>
      </c>
      <c r="H169" s="15">
        <v>7308</v>
      </c>
      <c r="I169" s="15">
        <v>5234</v>
      </c>
      <c r="J169" s="15">
        <v>5232</v>
      </c>
      <c r="K169" s="15"/>
      <c r="L169" s="15">
        <v>7650</v>
      </c>
      <c r="M169" s="15">
        <v>7648</v>
      </c>
      <c r="N169" s="15">
        <v>4246</v>
      </c>
      <c r="O169" s="15">
        <v>4246</v>
      </c>
      <c r="P169" s="15">
        <v>4246</v>
      </c>
      <c r="Q169" s="15"/>
      <c r="R169" s="15">
        <v>4113</v>
      </c>
      <c r="S169" s="15">
        <v>4113</v>
      </c>
      <c r="T169" s="15">
        <v>4111</v>
      </c>
      <c r="U169" s="15">
        <v>2074</v>
      </c>
      <c r="V169" s="15">
        <v>0</v>
      </c>
      <c r="W169" s="15"/>
      <c r="X169" s="15">
        <v>582</v>
      </c>
      <c r="Y169" s="15">
        <v>582</v>
      </c>
      <c r="Z169" s="15">
        <v>582</v>
      </c>
      <c r="AA169" s="15">
        <v>582</v>
      </c>
      <c r="AB169" s="15">
        <v>582</v>
      </c>
      <c r="AC169" s="15"/>
      <c r="AD169" s="15">
        <v>531</v>
      </c>
      <c r="AE169" s="15">
        <v>531</v>
      </c>
      <c r="AF169" s="15">
        <v>406</v>
      </c>
      <c r="AG169" s="15">
        <v>406</v>
      </c>
      <c r="AH169" s="15">
        <v>406</v>
      </c>
      <c r="AI169" s="15"/>
      <c r="AJ169" s="15">
        <v>0</v>
      </c>
      <c r="AK169" s="15">
        <v>0</v>
      </c>
      <c r="AL169" s="15">
        <v>0</v>
      </c>
      <c r="AM169" s="15">
        <v>0</v>
      </c>
      <c r="AN169" s="15">
        <v>0</v>
      </c>
    </row>
    <row r="170" spans="1:40">
      <c r="A170" s="22">
        <v>34910</v>
      </c>
      <c r="B170" s="23" t="s">
        <v>151</v>
      </c>
      <c r="C170" s="14">
        <v>2.0162000000000001E-3</v>
      </c>
      <c r="E170" s="15">
        <v>38974</v>
      </c>
      <c r="F170" s="15">
        <v>38968</v>
      </c>
      <c r="G170" s="15">
        <v>29145</v>
      </c>
      <c r="H170" s="15">
        <v>22332</v>
      </c>
      <c r="I170" s="15">
        <v>15399</v>
      </c>
      <c r="J170" s="15">
        <v>15393</v>
      </c>
      <c r="K170" s="15"/>
      <c r="L170" s="15">
        <v>25576</v>
      </c>
      <c r="M170" s="15">
        <v>25570</v>
      </c>
      <c r="N170" s="15">
        <v>14196</v>
      </c>
      <c r="O170" s="15">
        <v>14196</v>
      </c>
      <c r="P170" s="15">
        <v>14196</v>
      </c>
      <c r="Q170" s="15"/>
      <c r="R170" s="15">
        <v>13752</v>
      </c>
      <c r="S170" s="15">
        <v>13752</v>
      </c>
      <c r="T170" s="15">
        <v>13746</v>
      </c>
      <c r="U170" s="15">
        <v>6933</v>
      </c>
      <c r="V170" s="15">
        <v>0</v>
      </c>
      <c r="W170" s="15"/>
      <c r="X170" s="15">
        <v>1947</v>
      </c>
      <c r="Y170" s="15">
        <v>1947</v>
      </c>
      <c r="Z170" s="15">
        <v>1947</v>
      </c>
      <c r="AA170" s="15">
        <v>1947</v>
      </c>
      <c r="AB170" s="15">
        <v>1947</v>
      </c>
      <c r="AC170" s="15"/>
      <c r="AD170" s="15">
        <v>0</v>
      </c>
      <c r="AE170" s="15">
        <v>0</v>
      </c>
      <c r="AF170" s="15">
        <v>0</v>
      </c>
      <c r="AG170" s="15">
        <v>0</v>
      </c>
      <c r="AH170" s="15">
        <v>0</v>
      </c>
      <c r="AI170" s="15"/>
      <c r="AJ170" s="15">
        <v>-2301</v>
      </c>
      <c r="AK170" s="15">
        <v>-2301</v>
      </c>
      <c r="AL170" s="15">
        <v>-744</v>
      </c>
      <c r="AM170" s="15">
        <v>-744</v>
      </c>
      <c r="AN170" s="15">
        <v>-744</v>
      </c>
    </row>
    <row r="171" spans="1:40">
      <c r="A171" s="22">
        <v>35000</v>
      </c>
      <c r="B171" s="23" t="s">
        <v>152</v>
      </c>
      <c r="C171" s="14">
        <v>1.3412999999999999E-3</v>
      </c>
      <c r="E171" s="15">
        <v>26582</v>
      </c>
      <c r="F171" s="15">
        <v>26579</v>
      </c>
      <c r="G171" s="15">
        <v>19430</v>
      </c>
      <c r="H171" s="15">
        <v>14978</v>
      </c>
      <c r="I171" s="15">
        <v>10447</v>
      </c>
      <c r="J171" s="15">
        <v>10443</v>
      </c>
      <c r="K171" s="15"/>
      <c r="L171" s="15">
        <v>16713</v>
      </c>
      <c r="M171" s="15">
        <v>16709</v>
      </c>
      <c r="N171" s="15">
        <v>9277</v>
      </c>
      <c r="O171" s="15">
        <v>9277</v>
      </c>
      <c r="P171" s="15">
        <v>9277</v>
      </c>
      <c r="Q171" s="15"/>
      <c r="R171" s="15">
        <v>8987</v>
      </c>
      <c r="S171" s="15">
        <v>8987</v>
      </c>
      <c r="T171" s="15">
        <v>8983</v>
      </c>
      <c r="U171" s="15">
        <v>4531</v>
      </c>
      <c r="V171" s="15">
        <v>0</v>
      </c>
      <c r="W171" s="15"/>
      <c r="X171" s="15">
        <v>1272</v>
      </c>
      <c r="Y171" s="15">
        <v>1272</v>
      </c>
      <c r="Z171" s="15">
        <v>1272</v>
      </c>
      <c r="AA171" s="15">
        <v>1272</v>
      </c>
      <c r="AB171" s="15">
        <v>1272</v>
      </c>
      <c r="AC171" s="15"/>
      <c r="AD171" s="15">
        <v>0</v>
      </c>
      <c r="AE171" s="15">
        <v>0</v>
      </c>
      <c r="AF171" s="15">
        <v>0</v>
      </c>
      <c r="AG171" s="15">
        <v>0</v>
      </c>
      <c r="AH171" s="15">
        <v>0</v>
      </c>
      <c r="AI171" s="15"/>
      <c r="AJ171" s="15">
        <v>-390</v>
      </c>
      <c r="AK171" s="15">
        <v>-389</v>
      </c>
      <c r="AL171" s="15">
        <v>-102</v>
      </c>
      <c r="AM171" s="15">
        <v>-102</v>
      </c>
      <c r="AN171" s="15">
        <v>-102</v>
      </c>
    </row>
    <row r="172" spans="1:40">
      <c r="A172" s="22">
        <v>35005</v>
      </c>
      <c r="B172" s="23" t="s">
        <v>153</v>
      </c>
      <c r="C172" s="14">
        <v>6.1209999999999997E-4</v>
      </c>
      <c r="E172" s="15">
        <v>12958</v>
      </c>
      <c r="F172" s="15">
        <v>12956</v>
      </c>
      <c r="G172" s="15">
        <v>9036</v>
      </c>
      <c r="H172" s="15">
        <v>7004</v>
      </c>
      <c r="I172" s="15">
        <v>4937</v>
      </c>
      <c r="J172" s="15">
        <v>4935</v>
      </c>
      <c r="K172" s="15"/>
      <c r="L172" s="15">
        <v>7626</v>
      </c>
      <c r="M172" s="15">
        <v>7624</v>
      </c>
      <c r="N172" s="15">
        <v>4233</v>
      </c>
      <c r="O172" s="15">
        <v>4233</v>
      </c>
      <c r="P172" s="15">
        <v>4233</v>
      </c>
      <c r="Q172" s="15"/>
      <c r="R172" s="15">
        <v>4100</v>
      </c>
      <c r="S172" s="15">
        <v>4100</v>
      </c>
      <c r="T172" s="15">
        <v>4099</v>
      </c>
      <c r="U172" s="15">
        <v>2067</v>
      </c>
      <c r="V172" s="15">
        <v>0</v>
      </c>
      <c r="W172" s="15"/>
      <c r="X172" s="15">
        <v>581</v>
      </c>
      <c r="Y172" s="15">
        <v>581</v>
      </c>
      <c r="Z172" s="15">
        <v>581</v>
      </c>
      <c r="AA172" s="15">
        <v>581</v>
      </c>
      <c r="AB172" s="15">
        <v>581</v>
      </c>
      <c r="AC172" s="15"/>
      <c r="AD172" s="15">
        <v>651</v>
      </c>
      <c r="AE172" s="15">
        <v>651</v>
      </c>
      <c r="AF172" s="15">
        <v>123</v>
      </c>
      <c r="AG172" s="15">
        <v>123</v>
      </c>
      <c r="AH172" s="15">
        <v>123</v>
      </c>
      <c r="AI172" s="15"/>
      <c r="AJ172" s="15">
        <v>0</v>
      </c>
      <c r="AK172" s="15">
        <v>0</v>
      </c>
      <c r="AL172" s="15">
        <v>0</v>
      </c>
      <c r="AM172" s="15">
        <v>0</v>
      </c>
      <c r="AN172" s="15">
        <v>0</v>
      </c>
    </row>
    <row r="173" spans="1:40">
      <c r="A173" s="22">
        <v>35100</v>
      </c>
      <c r="B173" s="23" t="s">
        <v>154</v>
      </c>
      <c r="C173" s="14">
        <v>1.17844E-2</v>
      </c>
      <c r="E173" s="15">
        <v>219464</v>
      </c>
      <c r="F173" s="15">
        <v>219427</v>
      </c>
      <c r="G173" s="15">
        <v>169868</v>
      </c>
      <c r="H173" s="15">
        <v>129662</v>
      </c>
      <c r="I173" s="15">
        <v>88748</v>
      </c>
      <c r="J173" s="15">
        <v>88712</v>
      </c>
      <c r="K173" s="15"/>
      <c r="L173" s="15">
        <v>150929</v>
      </c>
      <c r="M173" s="15">
        <v>150893</v>
      </c>
      <c r="N173" s="15">
        <v>83776</v>
      </c>
      <c r="O173" s="15">
        <v>83776</v>
      </c>
      <c r="P173" s="15">
        <v>83776</v>
      </c>
      <c r="Q173" s="15"/>
      <c r="R173" s="15">
        <v>81156</v>
      </c>
      <c r="S173" s="15">
        <v>81156</v>
      </c>
      <c r="T173" s="15">
        <v>81120</v>
      </c>
      <c r="U173" s="15">
        <v>40914</v>
      </c>
      <c r="V173" s="15">
        <v>0</v>
      </c>
      <c r="W173" s="15"/>
      <c r="X173" s="15">
        <v>11491</v>
      </c>
      <c r="Y173" s="15">
        <v>11491</v>
      </c>
      <c r="Z173" s="15">
        <v>11491</v>
      </c>
      <c r="AA173" s="15">
        <v>11491</v>
      </c>
      <c r="AB173" s="15">
        <v>11491</v>
      </c>
      <c r="AC173" s="15"/>
      <c r="AD173" s="15">
        <v>0</v>
      </c>
      <c r="AE173" s="15">
        <v>0</v>
      </c>
      <c r="AF173" s="15">
        <v>0</v>
      </c>
      <c r="AG173" s="15">
        <v>0</v>
      </c>
      <c r="AH173" s="15">
        <v>0</v>
      </c>
      <c r="AI173" s="15"/>
      <c r="AJ173" s="15">
        <v>-24112</v>
      </c>
      <c r="AK173" s="15">
        <v>-24113</v>
      </c>
      <c r="AL173" s="15">
        <v>-6519</v>
      </c>
      <c r="AM173" s="15">
        <v>-6519</v>
      </c>
      <c r="AN173" s="15">
        <v>-6519</v>
      </c>
    </row>
    <row r="174" spans="1:40">
      <c r="A174" s="22">
        <v>35105</v>
      </c>
      <c r="B174" s="23" t="s">
        <v>155</v>
      </c>
      <c r="C174" s="14">
        <v>1.0185000000000001E-3</v>
      </c>
      <c r="E174" s="15">
        <v>20528</v>
      </c>
      <c r="F174" s="15">
        <v>20526</v>
      </c>
      <c r="G174" s="15">
        <v>14887</v>
      </c>
      <c r="H174" s="15">
        <v>11507</v>
      </c>
      <c r="I174" s="15">
        <v>8067</v>
      </c>
      <c r="J174" s="15">
        <v>8064</v>
      </c>
      <c r="K174" s="15"/>
      <c r="L174" s="15">
        <v>12689</v>
      </c>
      <c r="M174" s="15">
        <v>12686</v>
      </c>
      <c r="N174" s="15">
        <v>7043</v>
      </c>
      <c r="O174" s="15">
        <v>7043</v>
      </c>
      <c r="P174" s="15">
        <v>7043</v>
      </c>
      <c r="Q174" s="15"/>
      <c r="R174" s="15">
        <v>6823</v>
      </c>
      <c r="S174" s="15">
        <v>6823</v>
      </c>
      <c r="T174" s="15">
        <v>6820</v>
      </c>
      <c r="U174" s="15">
        <v>3440</v>
      </c>
      <c r="V174" s="15">
        <v>0</v>
      </c>
      <c r="W174" s="15"/>
      <c r="X174" s="15">
        <v>966</v>
      </c>
      <c r="Y174" s="15">
        <v>966</v>
      </c>
      <c r="Z174" s="15">
        <v>966</v>
      </c>
      <c r="AA174" s="15">
        <v>966</v>
      </c>
      <c r="AB174" s="15">
        <v>966</v>
      </c>
      <c r="AC174" s="15"/>
      <c r="AD174" s="15">
        <v>58</v>
      </c>
      <c r="AE174" s="15">
        <v>58</v>
      </c>
      <c r="AF174" s="15">
        <v>58</v>
      </c>
      <c r="AG174" s="15">
        <v>58</v>
      </c>
      <c r="AH174" s="15">
        <v>58</v>
      </c>
      <c r="AI174" s="15"/>
      <c r="AJ174" s="15">
        <v>-8</v>
      </c>
      <c r="AK174" s="15">
        <v>-7</v>
      </c>
      <c r="AL174" s="15">
        <v>0</v>
      </c>
      <c r="AM174" s="15">
        <v>0</v>
      </c>
      <c r="AN174" s="15">
        <v>0</v>
      </c>
    </row>
    <row r="175" spans="1:40">
      <c r="A175" s="22">
        <v>35106</v>
      </c>
      <c r="B175" s="23" t="s">
        <v>156</v>
      </c>
      <c r="C175" s="14">
        <v>2.5569999999999998E-4</v>
      </c>
      <c r="E175" s="15">
        <v>4637</v>
      </c>
      <c r="F175" s="15">
        <v>4636</v>
      </c>
      <c r="G175" s="15">
        <v>3599</v>
      </c>
      <c r="H175" s="15">
        <v>2721</v>
      </c>
      <c r="I175" s="15">
        <v>1827</v>
      </c>
      <c r="J175" s="15">
        <v>1826</v>
      </c>
      <c r="K175" s="15"/>
      <c r="L175" s="15">
        <v>3296</v>
      </c>
      <c r="M175" s="15">
        <v>3295</v>
      </c>
      <c r="N175" s="15">
        <v>1830</v>
      </c>
      <c r="O175" s="15">
        <v>1830</v>
      </c>
      <c r="P175" s="15">
        <v>1830</v>
      </c>
      <c r="Q175" s="15"/>
      <c r="R175" s="15">
        <v>1772</v>
      </c>
      <c r="S175" s="15">
        <v>1772</v>
      </c>
      <c r="T175" s="15">
        <v>1772</v>
      </c>
      <c r="U175" s="15">
        <v>894</v>
      </c>
      <c r="V175" s="15">
        <v>0</v>
      </c>
      <c r="W175" s="15"/>
      <c r="X175" s="15">
        <v>251</v>
      </c>
      <c r="Y175" s="15">
        <v>251</v>
      </c>
      <c r="Z175" s="15">
        <v>251</v>
      </c>
      <c r="AA175" s="15">
        <v>251</v>
      </c>
      <c r="AB175" s="15">
        <v>251</v>
      </c>
      <c r="AC175" s="15"/>
      <c r="AD175" s="15">
        <v>0</v>
      </c>
      <c r="AE175" s="15">
        <v>0</v>
      </c>
      <c r="AF175" s="15">
        <v>0</v>
      </c>
      <c r="AG175" s="15">
        <v>0</v>
      </c>
      <c r="AH175" s="15">
        <v>0</v>
      </c>
      <c r="AI175" s="15"/>
      <c r="AJ175" s="15">
        <v>-682</v>
      </c>
      <c r="AK175" s="15">
        <v>-682</v>
      </c>
      <c r="AL175" s="15">
        <v>-254</v>
      </c>
      <c r="AM175" s="15">
        <v>-254</v>
      </c>
      <c r="AN175" s="15">
        <v>-254</v>
      </c>
    </row>
    <row r="176" spans="1:40">
      <c r="A176" s="22">
        <v>35200</v>
      </c>
      <c r="B176" s="23" t="s">
        <v>157</v>
      </c>
      <c r="C176" s="14">
        <v>4.8859999999999995E-4</v>
      </c>
      <c r="E176" s="15">
        <v>10895</v>
      </c>
      <c r="F176" s="15">
        <v>10894</v>
      </c>
      <c r="G176" s="15">
        <v>7278</v>
      </c>
      <c r="H176" s="15">
        <v>5640</v>
      </c>
      <c r="I176" s="15">
        <v>3973</v>
      </c>
      <c r="J176" s="15">
        <v>3972</v>
      </c>
      <c r="K176" s="15"/>
      <c r="L176" s="15">
        <v>6149</v>
      </c>
      <c r="M176" s="15">
        <v>6148</v>
      </c>
      <c r="N176" s="15">
        <v>3413</v>
      </c>
      <c r="O176" s="15">
        <v>3413</v>
      </c>
      <c r="P176" s="15">
        <v>3413</v>
      </c>
      <c r="Q176" s="15"/>
      <c r="R176" s="15">
        <v>3306</v>
      </c>
      <c r="S176" s="15">
        <v>3306</v>
      </c>
      <c r="T176" s="15">
        <v>3305</v>
      </c>
      <c r="U176" s="15">
        <v>1667</v>
      </c>
      <c r="V176" s="15">
        <v>0</v>
      </c>
      <c r="W176" s="15"/>
      <c r="X176" s="15">
        <v>468</v>
      </c>
      <c r="Y176" s="15">
        <v>468</v>
      </c>
      <c r="Z176" s="15">
        <v>468</v>
      </c>
      <c r="AA176" s="15">
        <v>468</v>
      </c>
      <c r="AB176" s="15">
        <v>468</v>
      </c>
      <c r="AC176" s="15"/>
      <c r="AD176" s="15">
        <v>972</v>
      </c>
      <c r="AE176" s="15">
        <v>972</v>
      </c>
      <c r="AF176" s="15">
        <v>92</v>
      </c>
      <c r="AG176" s="15">
        <v>92</v>
      </c>
      <c r="AH176" s="15">
        <v>92</v>
      </c>
      <c r="AI176" s="15"/>
      <c r="AJ176" s="15">
        <v>0</v>
      </c>
      <c r="AK176" s="15">
        <v>0</v>
      </c>
      <c r="AL176" s="15">
        <v>0</v>
      </c>
      <c r="AM176" s="15">
        <v>0</v>
      </c>
      <c r="AN176" s="15">
        <v>0</v>
      </c>
    </row>
    <row r="177" spans="1:40">
      <c r="A177" s="22">
        <v>35300</v>
      </c>
      <c r="B177" s="23" t="s">
        <v>379</v>
      </c>
      <c r="C177" s="14">
        <v>3.6235999999999998E-3</v>
      </c>
      <c r="E177" s="15">
        <v>65422</v>
      </c>
      <c r="F177" s="15">
        <v>65410</v>
      </c>
      <c r="G177" s="15">
        <v>51907</v>
      </c>
      <c r="H177" s="15">
        <v>39520</v>
      </c>
      <c r="I177" s="15">
        <v>26915</v>
      </c>
      <c r="J177" s="15">
        <v>26903</v>
      </c>
      <c r="K177" s="15"/>
      <c r="L177" s="15">
        <v>46500</v>
      </c>
      <c r="M177" s="15">
        <v>46489</v>
      </c>
      <c r="N177" s="15">
        <v>25811</v>
      </c>
      <c r="O177" s="15">
        <v>25811</v>
      </c>
      <c r="P177" s="15">
        <v>25811</v>
      </c>
      <c r="Q177" s="15"/>
      <c r="R177" s="15">
        <v>25003</v>
      </c>
      <c r="S177" s="15">
        <v>25003</v>
      </c>
      <c r="T177" s="15">
        <v>24992</v>
      </c>
      <c r="U177" s="15">
        <v>12605</v>
      </c>
      <c r="V177" s="15">
        <v>0</v>
      </c>
      <c r="W177" s="15"/>
      <c r="X177" s="15">
        <v>3540</v>
      </c>
      <c r="Y177" s="15">
        <v>3540</v>
      </c>
      <c r="Z177" s="15">
        <v>3540</v>
      </c>
      <c r="AA177" s="15">
        <v>3540</v>
      </c>
      <c r="AB177" s="15">
        <v>3540</v>
      </c>
      <c r="AC177" s="15"/>
      <c r="AD177" s="15">
        <v>0</v>
      </c>
      <c r="AE177" s="15">
        <v>0</v>
      </c>
      <c r="AF177" s="15">
        <v>0</v>
      </c>
      <c r="AG177" s="15">
        <v>0</v>
      </c>
      <c r="AH177" s="15">
        <v>0</v>
      </c>
      <c r="AI177" s="15"/>
      <c r="AJ177" s="15">
        <v>-9621</v>
      </c>
      <c r="AK177" s="15">
        <v>-9622</v>
      </c>
      <c r="AL177" s="15">
        <v>-2436</v>
      </c>
      <c r="AM177" s="15">
        <v>-2436</v>
      </c>
      <c r="AN177" s="15">
        <v>-2436</v>
      </c>
    </row>
    <row r="178" spans="1:40">
      <c r="A178" s="22">
        <v>35305</v>
      </c>
      <c r="B178" s="23" t="s">
        <v>159</v>
      </c>
      <c r="C178" s="14">
        <v>1.2482000000000001E-3</v>
      </c>
      <c r="E178" s="15">
        <v>26445</v>
      </c>
      <c r="F178" s="15">
        <v>26442</v>
      </c>
      <c r="G178" s="15">
        <v>18409</v>
      </c>
      <c r="H178" s="15">
        <v>14089</v>
      </c>
      <c r="I178" s="15">
        <v>9693</v>
      </c>
      <c r="J178" s="15">
        <v>9689</v>
      </c>
      <c r="K178" s="15"/>
      <c r="L178" s="15">
        <v>16216</v>
      </c>
      <c r="M178" s="15">
        <v>16212</v>
      </c>
      <c r="N178" s="15">
        <v>9001</v>
      </c>
      <c r="O178" s="15">
        <v>9001</v>
      </c>
      <c r="P178" s="15">
        <v>9001</v>
      </c>
      <c r="Q178" s="15"/>
      <c r="R178" s="15">
        <v>8720</v>
      </c>
      <c r="S178" s="15">
        <v>8720</v>
      </c>
      <c r="T178" s="15">
        <v>8716</v>
      </c>
      <c r="U178" s="15">
        <v>4396</v>
      </c>
      <c r="V178" s="15">
        <v>0</v>
      </c>
      <c r="W178" s="15"/>
      <c r="X178" s="15">
        <v>1235</v>
      </c>
      <c r="Y178" s="15">
        <v>1235</v>
      </c>
      <c r="Z178" s="15">
        <v>1235</v>
      </c>
      <c r="AA178" s="15">
        <v>1235</v>
      </c>
      <c r="AB178" s="15">
        <v>1235</v>
      </c>
      <c r="AC178" s="15"/>
      <c r="AD178" s="15">
        <v>817</v>
      </c>
      <c r="AE178" s="15">
        <v>818</v>
      </c>
      <c r="AF178" s="15">
        <v>0</v>
      </c>
      <c r="AG178" s="15">
        <v>0</v>
      </c>
      <c r="AH178" s="15">
        <v>0</v>
      </c>
      <c r="AI178" s="15"/>
      <c r="AJ178" s="15">
        <v>-543</v>
      </c>
      <c r="AK178" s="15">
        <v>-543</v>
      </c>
      <c r="AL178" s="15">
        <v>-543</v>
      </c>
      <c r="AM178" s="15">
        <v>-543</v>
      </c>
      <c r="AN178" s="15">
        <v>-543</v>
      </c>
    </row>
    <row r="179" spans="1:40">
      <c r="A179" s="22">
        <v>35400</v>
      </c>
      <c r="B179" s="23" t="s">
        <v>160</v>
      </c>
      <c r="C179" s="14">
        <v>2.6048E-3</v>
      </c>
      <c r="E179" s="15">
        <v>55882</v>
      </c>
      <c r="F179" s="15">
        <v>55875</v>
      </c>
      <c r="G179" s="15">
        <v>38159</v>
      </c>
      <c r="H179" s="15">
        <v>29344</v>
      </c>
      <c r="I179" s="15">
        <v>20374</v>
      </c>
      <c r="J179" s="15">
        <v>20366</v>
      </c>
      <c r="K179" s="15"/>
      <c r="L179" s="15">
        <v>33090</v>
      </c>
      <c r="M179" s="15">
        <v>33082</v>
      </c>
      <c r="N179" s="15">
        <v>18367</v>
      </c>
      <c r="O179" s="15">
        <v>18367</v>
      </c>
      <c r="P179" s="15">
        <v>18367</v>
      </c>
      <c r="Q179" s="15"/>
      <c r="R179" s="15">
        <v>17793</v>
      </c>
      <c r="S179" s="15">
        <v>17793</v>
      </c>
      <c r="T179" s="15">
        <v>17785</v>
      </c>
      <c r="U179" s="15">
        <v>8970</v>
      </c>
      <c r="V179" s="15">
        <v>0</v>
      </c>
      <c r="W179" s="15"/>
      <c r="X179" s="15">
        <v>2519</v>
      </c>
      <c r="Y179" s="15">
        <v>2519</v>
      </c>
      <c r="Z179" s="15">
        <v>2519</v>
      </c>
      <c r="AA179" s="15">
        <v>2519</v>
      </c>
      <c r="AB179" s="15">
        <v>2519</v>
      </c>
      <c r="AC179" s="15"/>
      <c r="AD179" s="15">
        <v>2992</v>
      </c>
      <c r="AE179" s="15">
        <v>2993</v>
      </c>
      <c r="AF179" s="15">
        <v>0</v>
      </c>
      <c r="AG179" s="15">
        <v>0</v>
      </c>
      <c r="AH179" s="15">
        <v>0</v>
      </c>
      <c r="AI179" s="15"/>
      <c r="AJ179" s="15">
        <v>-512</v>
      </c>
      <c r="AK179" s="15">
        <v>-512</v>
      </c>
      <c r="AL179" s="15">
        <v>-512</v>
      </c>
      <c r="AM179" s="15">
        <v>-512</v>
      </c>
      <c r="AN179" s="15">
        <v>-512</v>
      </c>
    </row>
    <row r="180" spans="1:40">
      <c r="A180" s="22">
        <v>35401</v>
      </c>
      <c r="B180" s="23" t="s">
        <v>161</v>
      </c>
      <c r="C180" s="14">
        <v>3.2499999999999997E-5</v>
      </c>
      <c r="E180" s="15">
        <v>426</v>
      </c>
      <c r="F180" s="15">
        <v>427</v>
      </c>
      <c r="G180" s="15">
        <v>465</v>
      </c>
      <c r="H180" s="15">
        <v>371</v>
      </c>
      <c r="I180" s="15">
        <v>275</v>
      </c>
      <c r="J180" s="15">
        <v>275</v>
      </c>
      <c r="K180" s="15"/>
      <c r="L180" s="15">
        <v>353</v>
      </c>
      <c r="M180" s="15">
        <v>353</v>
      </c>
      <c r="N180" s="15">
        <v>196</v>
      </c>
      <c r="O180" s="15">
        <v>196</v>
      </c>
      <c r="P180" s="15">
        <v>196</v>
      </c>
      <c r="Q180" s="15"/>
      <c r="R180" s="15">
        <v>190</v>
      </c>
      <c r="S180" s="15">
        <v>190</v>
      </c>
      <c r="T180" s="15">
        <v>190</v>
      </c>
      <c r="U180" s="15">
        <v>96</v>
      </c>
      <c r="V180" s="15">
        <v>0</v>
      </c>
      <c r="W180" s="15"/>
      <c r="X180" s="15">
        <v>27</v>
      </c>
      <c r="Y180" s="15">
        <v>27</v>
      </c>
      <c r="Z180" s="15">
        <v>27</v>
      </c>
      <c r="AA180" s="15">
        <v>27</v>
      </c>
      <c r="AB180" s="15">
        <v>27</v>
      </c>
      <c r="AC180" s="15"/>
      <c r="AD180" s="15">
        <v>52</v>
      </c>
      <c r="AE180" s="15">
        <v>52</v>
      </c>
      <c r="AF180" s="15">
        <v>52</v>
      </c>
      <c r="AG180" s="15">
        <v>52</v>
      </c>
      <c r="AH180" s="15">
        <v>52</v>
      </c>
      <c r="AI180" s="15"/>
      <c r="AJ180" s="15">
        <v>-196</v>
      </c>
      <c r="AK180" s="15">
        <v>-195</v>
      </c>
      <c r="AL180" s="15">
        <v>0</v>
      </c>
      <c r="AM180" s="15">
        <v>0</v>
      </c>
      <c r="AN180" s="15">
        <v>0</v>
      </c>
    </row>
    <row r="181" spans="1:40">
      <c r="A181" s="22">
        <v>35405</v>
      </c>
      <c r="B181" s="23" t="s">
        <v>162</v>
      </c>
      <c r="C181" s="14">
        <v>9.1980000000000002E-4</v>
      </c>
      <c r="E181" s="15">
        <v>18586</v>
      </c>
      <c r="F181" s="15">
        <v>18584</v>
      </c>
      <c r="G181" s="15">
        <v>13385</v>
      </c>
      <c r="H181" s="15">
        <v>10419</v>
      </c>
      <c r="I181" s="15">
        <v>7401</v>
      </c>
      <c r="J181" s="15">
        <v>7398</v>
      </c>
      <c r="K181" s="15"/>
      <c r="L181" s="15">
        <v>11133</v>
      </c>
      <c r="M181" s="15">
        <v>11130</v>
      </c>
      <c r="N181" s="15">
        <v>6180</v>
      </c>
      <c r="O181" s="15">
        <v>6180</v>
      </c>
      <c r="P181" s="15">
        <v>6180</v>
      </c>
      <c r="Q181" s="15"/>
      <c r="R181" s="15">
        <v>5986</v>
      </c>
      <c r="S181" s="15">
        <v>5986</v>
      </c>
      <c r="T181" s="15">
        <v>5984</v>
      </c>
      <c r="U181" s="15">
        <v>3018</v>
      </c>
      <c r="V181" s="15">
        <v>0</v>
      </c>
      <c r="W181" s="15"/>
      <c r="X181" s="15">
        <v>848</v>
      </c>
      <c r="Y181" s="15">
        <v>848</v>
      </c>
      <c r="Z181" s="15">
        <v>848</v>
      </c>
      <c r="AA181" s="15">
        <v>848</v>
      </c>
      <c r="AB181" s="15">
        <v>848</v>
      </c>
      <c r="AC181" s="15"/>
      <c r="AD181" s="15">
        <v>619</v>
      </c>
      <c r="AE181" s="15">
        <v>620</v>
      </c>
      <c r="AF181" s="15">
        <v>373</v>
      </c>
      <c r="AG181" s="15">
        <v>373</v>
      </c>
      <c r="AH181" s="15">
        <v>373</v>
      </c>
      <c r="AI181" s="15"/>
      <c r="AJ181" s="15">
        <v>0</v>
      </c>
      <c r="AK181" s="15">
        <v>0</v>
      </c>
      <c r="AL181" s="15">
        <v>0</v>
      </c>
      <c r="AM181" s="15">
        <v>0</v>
      </c>
      <c r="AN181" s="15">
        <v>0</v>
      </c>
    </row>
    <row r="182" spans="1:40">
      <c r="A182" s="22">
        <v>35500</v>
      </c>
      <c r="B182" s="23" t="s">
        <v>163</v>
      </c>
      <c r="C182" s="14">
        <v>3.6135E-3</v>
      </c>
      <c r="E182" s="15">
        <v>74258</v>
      </c>
      <c r="F182" s="15">
        <v>74247</v>
      </c>
      <c r="G182" s="15">
        <v>52362</v>
      </c>
      <c r="H182" s="15">
        <v>40285</v>
      </c>
      <c r="I182" s="15">
        <v>27996</v>
      </c>
      <c r="J182" s="15">
        <v>27985</v>
      </c>
      <c r="K182" s="15"/>
      <c r="L182" s="15">
        <v>45335</v>
      </c>
      <c r="M182" s="15">
        <v>45324</v>
      </c>
      <c r="N182" s="15">
        <v>25164</v>
      </c>
      <c r="O182" s="15">
        <v>25164</v>
      </c>
      <c r="P182" s="15">
        <v>25164</v>
      </c>
      <c r="Q182" s="15"/>
      <c r="R182" s="15">
        <v>24377</v>
      </c>
      <c r="S182" s="15">
        <v>24377</v>
      </c>
      <c r="T182" s="15">
        <v>24366</v>
      </c>
      <c r="U182" s="15">
        <v>12289</v>
      </c>
      <c r="V182" s="15">
        <v>0</v>
      </c>
      <c r="W182" s="15"/>
      <c r="X182" s="15">
        <v>3451</v>
      </c>
      <c r="Y182" s="15">
        <v>3451</v>
      </c>
      <c r="Z182" s="15">
        <v>3451</v>
      </c>
      <c r="AA182" s="15">
        <v>3451</v>
      </c>
      <c r="AB182" s="15">
        <v>3451</v>
      </c>
      <c r="AC182" s="15"/>
      <c r="AD182" s="15">
        <v>1714</v>
      </c>
      <c r="AE182" s="15">
        <v>1714</v>
      </c>
      <c r="AF182" s="15">
        <v>0</v>
      </c>
      <c r="AG182" s="15">
        <v>0</v>
      </c>
      <c r="AH182" s="15">
        <v>0</v>
      </c>
      <c r="AI182" s="15"/>
      <c r="AJ182" s="15">
        <v>-619</v>
      </c>
      <c r="AK182" s="15">
        <v>-619</v>
      </c>
      <c r="AL182" s="15">
        <v>-619</v>
      </c>
      <c r="AM182" s="15">
        <v>-619</v>
      </c>
      <c r="AN182" s="15">
        <v>-619</v>
      </c>
    </row>
    <row r="183" spans="1:40">
      <c r="A183" s="22">
        <v>35600</v>
      </c>
      <c r="B183" s="23" t="s">
        <v>164</v>
      </c>
      <c r="C183" s="14">
        <v>1.5342999999999999E-3</v>
      </c>
      <c r="E183" s="15">
        <v>30460</v>
      </c>
      <c r="F183" s="15">
        <v>30456</v>
      </c>
      <c r="G183" s="15">
        <v>22331</v>
      </c>
      <c r="H183" s="15">
        <v>17148</v>
      </c>
      <c r="I183" s="15">
        <v>11875</v>
      </c>
      <c r="J183" s="15">
        <v>11870</v>
      </c>
      <c r="K183" s="15"/>
      <c r="L183" s="15">
        <v>19453</v>
      </c>
      <c r="M183" s="15">
        <v>19449</v>
      </c>
      <c r="N183" s="15">
        <v>10798</v>
      </c>
      <c r="O183" s="15">
        <v>10798</v>
      </c>
      <c r="P183" s="15">
        <v>10798</v>
      </c>
      <c r="Q183" s="15"/>
      <c r="R183" s="15">
        <v>10460</v>
      </c>
      <c r="S183" s="15">
        <v>10460</v>
      </c>
      <c r="T183" s="15">
        <v>10456</v>
      </c>
      <c r="U183" s="15">
        <v>5273</v>
      </c>
      <c r="V183" s="15">
        <v>0</v>
      </c>
      <c r="W183" s="15"/>
      <c r="X183" s="15">
        <v>1481</v>
      </c>
      <c r="Y183" s="15">
        <v>1481</v>
      </c>
      <c r="Z183" s="15">
        <v>1481</v>
      </c>
      <c r="AA183" s="15">
        <v>1481</v>
      </c>
      <c r="AB183" s="15">
        <v>1481</v>
      </c>
      <c r="AC183" s="15"/>
      <c r="AD183" s="15">
        <v>0</v>
      </c>
      <c r="AE183" s="15">
        <v>0</v>
      </c>
      <c r="AF183" s="15">
        <v>0</v>
      </c>
      <c r="AG183" s="15">
        <v>0</v>
      </c>
      <c r="AH183" s="15">
        <v>0</v>
      </c>
      <c r="AI183" s="15"/>
      <c r="AJ183" s="15">
        <v>-934</v>
      </c>
      <c r="AK183" s="15">
        <v>-934</v>
      </c>
      <c r="AL183" s="15">
        <v>-404</v>
      </c>
      <c r="AM183" s="15">
        <v>-404</v>
      </c>
      <c r="AN183" s="15">
        <v>-404</v>
      </c>
    </row>
    <row r="184" spans="1:40">
      <c r="A184" s="22">
        <v>35700</v>
      </c>
      <c r="B184" s="23" t="s">
        <v>165</v>
      </c>
      <c r="C184" s="14">
        <v>8.3239999999999996E-4</v>
      </c>
      <c r="E184" s="15">
        <v>17062</v>
      </c>
      <c r="F184" s="15">
        <v>17059</v>
      </c>
      <c r="G184" s="15">
        <v>12168</v>
      </c>
      <c r="H184" s="15">
        <v>9403</v>
      </c>
      <c r="I184" s="15">
        <v>6589</v>
      </c>
      <c r="J184" s="15">
        <v>6587</v>
      </c>
      <c r="K184" s="15"/>
      <c r="L184" s="15">
        <v>10380</v>
      </c>
      <c r="M184" s="15">
        <v>10377</v>
      </c>
      <c r="N184" s="15">
        <v>5761</v>
      </c>
      <c r="O184" s="15">
        <v>5761</v>
      </c>
      <c r="P184" s="15">
        <v>5761</v>
      </c>
      <c r="Q184" s="15"/>
      <c r="R184" s="15">
        <v>5581</v>
      </c>
      <c r="S184" s="15">
        <v>5581</v>
      </c>
      <c r="T184" s="15">
        <v>5579</v>
      </c>
      <c r="U184" s="15">
        <v>2814</v>
      </c>
      <c r="V184" s="15">
        <v>0</v>
      </c>
      <c r="W184" s="15"/>
      <c r="X184" s="15">
        <v>790</v>
      </c>
      <c r="Y184" s="15">
        <v>790</v>
      </c>
      <c r="Z184" s="15">
        <v>790</v>
      </c>
      <c r="AA184" s="15">
        <v>790</v>
      </c>
      <c r="AB184" s="15">
        <v>790</v>
      </c>
      <c r="AC184" s="15"/>
      <c r="AD184" s="15">
        <v>311</v>
      </c>
      <c r="AE184" s="15">
        <v>311</v>
      </c>
      <c r="AF184" s="15">
        <v>38</v>
      </c>
      <c r="AG184" s="15">
        <v>38</v>
      </c>
      <c r="AH184" s="15">
        <v>38</v>
      </c>
      <c r="AI184" s="15"/>
      <c r="AJ184" s="15">
        <v>0</v>
      </c>
      <c r="AK184" s="15">
        <v>0</v>
      </c>
      <c r="AL184" s="15">
        <v>0</v>
      </c>
      <c r="AM184" s="15">
        <v>0</v>
      </c>
      <c r="AN184" s="15">
        <v>0</v>
      </c>
    </row>
    <row r="185" spans="1:40">
      <c r="A185" s="22">
        <v>35800</v>
      </c>
      <c r="B185" s="23" t="s">
        <v>166</v>
      </c>
      <c r="C185" s="14">
        <v>1.1681E-3</v>
      </c>
      <c r="E185" s="15">
        <v>25806</v>
      </c>
      <c r="F185" s="15">
        <v>25803</v>
      </c>
      <c r="G185" s="15">
        <v>17438</v>
      </c>
      <c r="H185" s="15">
        <v>13741</v>
      </c>
      <c r="I185" s="15">
        <v>9980</v>
      </c>
      <c r="J185" s="15">
        <v>9977</v>
      </c>
      <c r="K185" s="15"/>
      <c r="L185" s="15">
        <v>13875</v>
      </c>
      <c r="M185" s="15">
        <v>13872</v>
      </c>
      <c r="N185" s="15">
        <v>7702</v>
      </c>
      <c r="O185" s="15">
        <v>7702</v>
      </c>
      <c r="P185" s="15">
        <v>7702</v>
      </c>
      <c r="Q185" s="15"/>
      <c r="R185" s="15">
        <v>7461</v>
      </c>
      <c r="S185" s="15">
        <v>7461</v>
      </c>
      <c r="T185" s="15">
        <v>7458</v>
      </c>
      <c r="U185" s="15">
        <v>3761</v>
      </c>
      <c r="V185" s="15">
        <v>0</v>
      </c>
      <c r="W185" s="15"/>
      <c r="X185" s="15">
        <v>1056</v>
      </c>
      <c r="Y185" s="15">
        <v>1056</v>
      </c>
      <c r="Z185" s="15">
        <v>1056</v>
      </c>
      <c r="AA185" s="15">
        <v>1056</v>
      </c>
      <c r="AB185" s="15">
        <v>1056</v>
      </c>
      <c r="AC185" s="15"/>
      <c r="AD185" s="15">
        <v>3414</v>
      </c>
      <c r="AE185" s="15">
        <v>3414</v>
      </c>
      <c r="AF185" s="15">
        <v>1222</v>
      </c>
      <c r="AG185" s="15">
        <v>1222</v>
      </c>
      <c r="AH185" s="15">
        <v>1222</v>
      </c>
      <c r="AI185" s="15"/>
      <c r="AJ185" s="15">
        <v>0</v>
      </c>
      <c r="AK185" s="15">
        <v>0</v>
      </c>
      <c r="AL185" s="15">
        <v>0</v>
      </c>
      <c r="AM185" s="15">
        <v>0</v>
      </c>
      <c r="AN185" s="15">
        <v>0</v>
      </c>
    </row>
    <row r="186" spans="1:40">
      <c r="A186" s="22">
        <v>35805</v>
      </c>
      <c r="B186" s="23" t="s">
        <v>167</v>
      </c>
      <c r="C186" s="14">
        <v>2.107E-4</v>
      </c>
      <c r="E186" s="15">
        <v>4780</v>
      </c>
      <c r="F186" s="15">
        <v>4781</v>
      </c>
      <c r="G186" s="15">
        <v>3248</v>
      </c>
      <c r="H186" s="15">
        <v>2552</v>
      </c>
      <c r="I186" s="15">
        <v>1843</v>
      </c>
      <c r="J186" s="15">
        <v>1843</v>
      </c>
      <c r="K186" s="15"/>
      <c r="L186" s="15">
        <v>2614</v>
      </c>
      <c r="M186" s="15">
        <v>2614</v>
      </c>
      <c r="N186" s="15">
        <v>1451</v>
      </c>
      <c r="O186" s="15">
        <v>1451</v>
      </c>
      <c r="P186" s="15">
        <v>1451</v>
      </c>
      <c r="Q186" s="15"/>
      <c r="R186" s="15">
        <v>1406</v>
      </c>
      <c r="S186" s="15">
        <v>1406</v>
      </c>
      <c r="T186" s="15">
        <v>1405</v>
      </c>
      <c r="U186" s="15">
        <v>709</v>
      </c>
      <c r="V186" s="15">
        <v>0</v>
      </c>
      <c r="W186" s="15"/>
      <c r="X186" s="15">
        <v>199</v>
      </c>
      <c r="Y186" s="15">
        <v>199</v>
      </c>
      <c r="Z186" s="15">
        <v>199</v>
      </c>
      <c r="AA186" s="15">
        <v>199</v>
      </c>
      <c r="AB186" s="15">
        <v>199</v>
      </c>
      <c r="AC186" s="15"/>
      <c r="AD186" s="15">
        <v>561</v>
      </c>
      <c r="AE186" s="15">
        <v>562</v>
      </c>
      <c r="AF186" s="15">
        <v>193</v>
      </c>
      <c r="AG186" s="15">
        <v>193</v>
      </c>
      <c r="AH186" s="15">
        <v>193</v>
      </c>
      <c r="AI186" s="15"/>
      <c r="AJ186" s="15">
        <v>0</v>
      </c>
      <c r="AK186" s="15">
        <v>0</v>
      </c>
      <c r="AL186" s="15">
        <v>0</v>
      </c>
      <c r="AM186" s="15">
        <v>0</v>
      </c>
      <c r="AN186" s="15">
        <v>0</v>
      </c>
    </row>
    <row r="187" spans="1:40">
      <c r="A187" s="22">
        <v>35900</v>
      </c>
      <c r="B187" s="23" t="s">
        <v>168</v>
      </c>
      <c r="C187" s="14">
        <v>2.1868E-3</v>
      </c>
      <c r="E187" s="15">
        <v>44844</v>
      </c>
      <c r="F187" s="15">
        <v>44839</v>
      </c>
      <c r="G187" s="15">
        <v>31898</v>
      </c>
      <c r="H187" s="15">
        <v>24600</v>
      </c>
      <c r="I187" s="15">
        <v>17174</v>
      </c>
      <c r="J187" s="15">
        <v>17167</v>
      </c>
      <c r="K187" s="15"/>
      <c r="L187" s="15">
        <v>27394</v>
      </c>
      <c r="M187" s="15">
        <v>27388</v>
      </c>
      <c r="N187" s="15">
        <v>15206</v>
      </c>
      <c r="O187" s="15">
        <v>15206</v>
      </c>
      <c r="P187" s="15">
        <v>15206</v>
      </c>
      <c r="Q187" s="15"/>
      <c r="R187" s="15">
        <v>14730</v>
      </c>
      <c r="S187" s="15">
        <v>14730</v>
      </c>
      <c r="T187" s="15">
        <v>14724</v>
      </c>
      <c r="U187" s="15">
        <v>7426</v>
      </c>
      <c r="V187" s="15">
        <v>0</v>
      </c>
      <c r="W187" s="15"/>
      <c r="X187" s="15">
        <v>2086</v>
      </c>
      <c r="Y187" s="15">
        <v>2086</v>
      </c>
      <c r="Z187" s="15">
        <v>2086</v>
      </c>
      <c r="AA187" s="15">
        <v>2086</v>
      </c>
      <c r="AB187" s="15">
        <v>2086</v>
      </c>
      <c r="AC187" s="15"/>
      <c r="AD187" s="15">
        <v>752</v>
      </c>
      <c r="AE187" s="15">
        <v>753</v>
      </c>
      <c r="AF187" s="15">
        <v>0</v>
      </c>
      <c r="AG187" s="15">
        <v>0</v>
      </c>
      <c r="AH187" s="15">
        <v>0</v>
      </c>
      <c r="AI187" s="15"/>
      <c r="AJ187" s="15">
        <v>-118</v>
      </c>
      <c r="AK187" s="15">
        <v>-118</v>
      </c>
      <c r="AL187" s="15">
        <v>-118</v>
      </c>
      <c r="AM187" s="15">
        <v>-118</v>
      </c>
      <c r="AN187" s="15">
        <v>-118</v>
      </c>
    </row>
    <row r="188" spans="1:40">
      <c r="A188" s="22">
        <v>35905</v>
      </c>
      <c r="B188" s="23" t="s">
        <v>169</v>
      </c>
      <c r="C188" s="14">
        <v>3.009E-4</v>
      </c>
      <c r="E188" s="15">
        <v>7137</v>
      </c>
      <c r="F188" s="15">
        <v>7136</v>
      </c>
      <c r="G188" s="15">
        <v>4609</v>
      </c>
      <c r="H188" s="15">
        <v>3731</v>
      </c>
      <c r="I188" s="15">
        <v>2837</v>
      </c>
      <c r="J188" s="15">
        <v>2836</v>
      </c>
      <c r="K188" s="15"/>
      <c r="L188" s="15">
        <v>3296</v>
      </c>
      <c r="M188" s="15">
        <v>3295</v>
      </c>
      <c r="N188" s="15">
        <v>1830</v>
      </c>
      <c r="O188" s="15">
        <v>1830</v>
      </c>
      <c r="P188" s="15">
        <v>1830</v>
      </c>
      <c r="Q188" s="15"/>
      <c r="R188" s="15">
        <v>1772</v>
      </c>
      <c r="S188" s="15">
        <v>1772</v>
      </c>
      <c r="T188" s="15">
        <v>1772</v>
      </c>
      <c r="U188" s="15">
        <v>894</v>
      </c>
      <c r="V188" s="15">
        <v>0</v>
      </c>
      <c r="W188" s="15"/>
      <c r="X188" s="15">
        <v>251</v>
      </c>
      <c r="Y188" s="15">
        <v>251</v>
      </c>
      <c r="Z188" s="15">
        <v>251</v>
      </c>
      <c r="AA188" s="15">
        <v>251</v>
      </c>
      <c r="AB188" s="15">
        <v>251</v>
      </c>
      <c r="AC188" s="15"/>
      <c r="AD188" s="15">
        <v>1818</v>
      </c>
      <c r="AE188" s="15">
        <v>1818</v>
      </c>
      <c r="AF188" s="15">
        <v>756</v>
      </c>
      <c r="AG188" s="15">
        <v>756</v>
      </c>
      <c r="AH188" s="15">
        <v>756</v>
      </c>
      <c r="AI188" s="15"/>
      <c r="AJ188" s="15">
        <v>0</v>
      </c>
      <c r="AK188" s="15">
        <v>0</v>
      </c>
      <c r="AL188" s="15">
        <v>0</v>
      </c>
      <c r="AM188" s="15">
        <v>0</v>
      </c>
      <c r="AN188" s="15">
        <v>0</v>
      </c>
    </row>
    <row r="189" spans="1:40">
      <c r="A189" s="22">
        <v>36000</v>
      </c>
      <c r="B189" s="23" t="s">
        <v>170</v>
      </c>
      <c r="C189" s="14">
        <v>5.37365E-2</v>
      </c>
      <c r="E189" s="15">
        <v>982416</v>
      </c>
      <c r="F189" s="15">
        <v>982254</v>
      </c>
      <c r="G189" s="15">
        <v>769862</v>
      </c>
      <c r="H189" s="15">
        <v>588078</v>
      </c>
      <c r="I189" s="15">
        <v>403088</v>
      </c>
      <c r="J189" s="15">
        <v>402925</v>
      </c>
      <c r="K189" s="15"/>
      <c r="L189" s="15">
        <v>682409</v>
      </c>
      <c r="M189" s="15">
        <v>682246</v>
      </c>
      <c r="N189" s="15">
        <v>378784</v>
      </c>
      <c r="O189" s="15">
        <v>378784</v>
      </c>
      <c r="P189" s="15">
        <v>378784</v>
      </c>
      <c r="Q189" s="15"/>
      <c r="R189" s="15">
        <v>366937</v>
      </c>
      <c r="S189" s="15">
        <v>366937</v>
      </c>
      <c r="T189" s="15">
        <v>366774</v>
      </c>
      <c r="U189" s="15">
        <v>184990</v>
      </c>
      <c r="V189" s="15">
        <v>0</v>
      </c>
      <c r="W189" s="15"/>
      <c r="X189" s="15">
        <v>51954</v>
      </c>
      <c r="Y189" s="15">
        <v>51954</v>
      </c>
      <c r="Z189" s="15">
        <v>51954</v>
      </c>
      <c r="AA189" s="15">
        <v>51954</v>
      </c>
      <c r="AB189" s="15">
        <v>51954</v>
      </c>
      <c r="AC189" s="15"/>
      <c r="AD189" s="15">
        <v>0</v>
      </c>
      <c r="AE189" s="15">
        <v>0</v>
      </c>
      <c r="AF189" s="15">
        <v>0</v>
      </c>
      <c r="AG189" s="15">
        <v>0</v>
      </c>
      <c r="AH189" s="15">
        <v>0</v>
      </c>
      <c r="AI189" s="15"/>
      <c r="AJ189" s="15">
        <v>-118884</v>
      </c>
      <c r="AK189" s="15">
        <v>-118883</v>
      </c>
      <c r="AL189" s="15">
        <v>-27650</v>
      </c>
      <c r="AM189" s="15">
        <v>-27650</v>
      </c>
      <c r="AN189" s="15">
        <v>-27650</v>
      </c>
    </row>
    <row r="190" spans="1:40">
      <c r="A190" s="22">
        <v>36001</v>
      </c>
      <c r="B190" s="23" t="s">
        <v>171</v>
      </c>
      <c r="C190" s="14">
        <v>2.5999999999999998E-5</v>
      </c>
      <c r="E190" s="15">
        <v>417</v>
      </c>
      <c r="F190" s="15">
        <v>416</v>
      </c>
      <c r="G190" s="15">
        <v>339</v>
      </c>
      <c r="H190" s="15">
        <v>339</v>
      </c>
      <c r="I190" s="15">
        <v>339</v>
      </c>
      <c r="J190" s="15">
        <v>339</v>
      </c>
      <c r="K190" s="15"/>
      <c r="L190" s="15">
        <v>0</v>
      </c>
      <c r="M190" s="15">
        <v>0</v>
      </c>
      <c r="N190" s="15">
        <v>0</v>
      </c>
      <c r="O190" s="15">
        <v>0</v>
      </c>
      <c r="P190" s="15">
        <v>0</v>
      </c>
      <c r="Q190" s="15"/>
      <c r="R190" s="15">
        <v>0</v>
      </c>
      <c r="S190" s="15">
        <v>0</v>
      </c>
      <c r="T190" s="15">
        <v>0</v>
      </c>
      <c r="U190" s="15">
        <v>0</v>
      </c>
      <c r="V190" s="15">
        <v>0</v>
      </c>
      <c r="W190" s="15"/>
      <c r="X190" s="15">
        <v>0</v>
      </c>
      <c r="Y190" s="15">
        <v>0</v>
      </c>
      <c r="Z190" s="15">
        <v>0</v>
      </c>
      <c r="AA190" s="15">
        <v>0</v>
      </c>
      <c r="AB190" s="15">
        <v>0</v>
      </c>
      <c r="AC190" s="15"/>
      <c r="AD190" s="15">
        <v>417</v>
      </c>
      <c r="AE190" s="15">
        <v>416</v>
      </c>
      <c r="AF190" s="15">
        <v>339</v>
      </c>
      <c r="AG190" s="15">
        <v>339</v>
      </c>
      <c r="AH190" s="15">
        <v>339</v>
      </c>
      <c r="AI190" s="15"/>
      <c r="AJ190" s="15">
        <v>0</v>
      </c>
      <c r="AK190" s="15">
        <v>0</v>
      </c>
      <c r="AL190" s="15">
        <v>0</v>
      </c>
      <c r="AM190" s="15">
        <v>0</v>
      </c>
      <c r="AN190" s="15">
        <v>0</v>
      </c>
    </row>
    <row r="191" spans="1:40">
      <c r="A191" s="22">
        <v>36002</v>
      </c>
      <c r="B191" s="23" t="s">
        <v>172</v>
      </c>
      <c r="C191" s="14">
        <v>0</v>
      </c>
      <c r="E191" s="15">
        <v>2021</v>
      </c>
      <c r="F191" s="15">
        <v>2022</v>
      </c>
      <c r="G191" s="15">
        <v>0</v>
      </c>
      <c r="H191" s="15">
        <v>0</v>
      </c>
      <c r="I191" s="15">
        <v>0</v>
      </c>
      <c r="J191" s="15">
        <v>0</v>
      </c>
      <c r="K191" s="15"/>
      <c r="L191" s="15">
        <v>0</v>
      </c>
      <c r="M191" s="15">
        <v>0</v>
      </c>
      <c r="N191" s="15">
        <v>0</v>
      </c>
      <c r="O191" s="15">
        <v>0</v>
      </c>
      <c r="P191" s="15">
        <v>0</v>
      </c>
      <c r="Q191" s="15"/>
      <c r="R191" s="15">
        <v>0</v>
      </c>
      <c r="S191" s="15">
        <v>0</v>
      </c>
      <c r="T191" s="15">
        <v>0</v>
      </c>
      <c r="U191" s="15">
        <v>0</v>
      </c>
      <c r="V191" s="15">
        <v>0</v>
      </c>
      <c r="W191" s="15"/>
      <c r="X191" s="15">
        <v>0</v>
      </c>
      <c r="Y191" s="15">
        <v>0</v>
      </c>
      <c r="Z191" s="15">
        <v>0</v>
      </c>
      <c r="AA191" s="15">
        <v>0</v>
      </c>
      <c r="AB191" s="15">
        <v>0</v>
      </c>
      <c r="AC191" s="15"/>
      <c r="AD191" s="15">
        <v>2021</v>
      </c>
      <c r="AE191" s="15">
        <v>2022</v>
      </c>
      <c r="AF191" s="15">
        <v>0</v>
      </c>
      <c r="AG191" s="15">
        <v>0</v>
      </c>
      <c r="AH191" s="15">
        <v>0</v>
      </c>
      <c r="AI191" s="15"/>
      <c r="AJ191" s="15">
        <v>0</v>
      </c>
      <c r="AK191" s="15">
        <v>0</v>
      </c>
      <c r="AL191" s="15">
        <v>0</v>
      </c>
      <c r="AM191" s="15">
        <v>0</v>
      </c>
      <c r="AN191" s="15">
        <v>0</v>
      </c>
    </row>
    <row r="192" spans="1:40">
      <c r="A192" s="22">
        <v>36003</v>
      </c>
      <c r="B192" s="23" t="s">
        <v>173</v>
      </c>
      <c r="C192" s="14">
        <v>3.8870000000000002E-4</v>
      </c>
      <c r="E192" s="15">
        <v>6679</v>
      </c>
      <c r="F192" s="15">
        <v>6677</v>
      </c>
      <c r="G192" s="15">
        <v>5498</v>
      </c>
      <c r="H192" s="15">
        <v>4241</v>
      </c>
      <c r="I192" s="15">
        <v>2962</v>
      </c>
      <c r="J192" s="15">
        <v>2961</v>
      </c>
      <c r="K192" s="15"/>
      <c r="L192" s="15">
        <v>4718</v>
      </c>
      <c r="M192" s="15">
        <v>4717</v>
      </c>
      <c r="N192" s="15">
        <v>2619</v>
      </c>
      <c r="O192" s="15">
        <v>2619</v>
      </c>
      <c r="P192" s="15">
        <v>2619</v>
      </c>
      <c r="Q192" s="15"/>
      <c r="R192" s="15">
        <v>2537</v>
      </c>
      <c r="S192" s="15">
        <v>2537</v>
      </c>
      <c r="T192" s="15">
        <v>2536</v>
      </c>
      <c r="U192" s="15">
        <v>1279</v>
      </c>
      <c r="V192" s="15">
        <v>0</v>
      </c>
      <c r="W192" s="15"/>
      <c r="X192" s="15">
        <v>359</v>
      </c>
      <c r="Y192" s="15">
        <v>359</v>
      </c>
      <c r="Z192" s="15">
        <v>359</v>
      </c>
      <c r="AA192" s="15">
        <v>359</v>
      </c>
      <c r="AB192" s="15">
        <v>359</v>
      </c>
      <c r="AC192" s="15"/>
      <c r="AD192" s="15">
        <v>0</v>
      </c>
      <c r="AE192" s="15">
        <v>0</v>
      </c>
      <c r="AF192" s="15">
        <v>0</v>
      </c>
      <c r="AG192" s="15">
        <v>0</v>
      </c>
      <c r="AH192" s="15">
        <v>0</v>
      </c>
      <c r="AI192" s="15"/>
      <c r="AJ192" s="15">
        <v>-935</v>
      </c>
      <c r="AK192" s="15">
        <v>-936</v>
      </c>
      <c r="AL192" s="15">
        <v>-16</v>
      </c>
      <c r="AM192" s="15">
        <v>-16</v>
      </c>
      <c r="AN192" s="15">
        <v>-16</v>
      </c>
    </row>
    <row r="193" spans="1:40">
      <c r="A193" s="22">
        <v>36004</v>
      </c>
      <c r="B193" s="23" t="s">
        <v>358</v>
      </c>
      <c r="C193" s="14">
        <v>2.2029999999999999E-4</v>
      </c>
      <c r="E193" s="15">
        <v>3222</v>
      </c>
      <c r="F193" s="15">
        <v>3221</v>
      </c>
      <c r="G193" s="15">
        <v>3087</v>
      </c>
      <c r="H193" s="15">
        <v>2303</v>
      </c>
      <c r="I193" s="15">
        <v>1505</v>
      </c>
      <c r="J193" s="15">
        <v>1504</v>
      </c>
      <c r="K193" s="15"/>
      <c r="L193" s="15">
        <v>2943</v>
      </c>
      <c r="M193" s="15">
        <v>2943</v>
      </c>
      <c r="N193" s="15">
        <v>1634</v>
      </c>
      <c r="O193" s="15">
        <v>1634</v>
      </c>
      <c r="P193" s="15">
        <v>1634</v>
      </c>
      <c r="Q193" s="15"/>
      <c r="R193" s="15">
        <v>1583</v>
      </c>
      <c r="S193" s="15">
        <v>1583</v>
      </c>
      <c r="T193" s="15">
        <v>1582</v>
      </c>
      <c r="U193" s="15">
        <v>798</v>
      </c>
      <c r="V193" s="15">
        <v>0</v>
      </c>
      <c r="W193" s="15"/>
      <c r="X193" s="15">
        <v>224</v>
      </c>
      <c r="Y193" s="15">
        <v>224</v>
      </c>
      <c r="Z193" s="15">
        <v>224</v>
      </c>
      <c r="AA193" s="15">
        <v>224</v>
      </c>
      <c r="AB193" s="15">
        <v>224</v>
      </c>
      <c r="AC193" s="15"/>
      <c r="AD193" s="15">
        <v>0</v>
      </c>
      <c r="AE193" s="15">
        <v>0</v>
      </c>
      <c r="AF193" s="15">
        <v>0</v>
      </c>
      <c r="AG193" s="15">
        <v>0</v>
      </c>
      <c r="AH193" s="15">
        <v>0</v>
      </c>
      <c r="AI193" s="15"/>
      <c r="AJ193" s="15">
        <v>-1528</v>
      </c>
      <c r="AK193" s="15">
        <v>-1529</v>
      </c>
      <c r="AL193" s="15">
        <v>-353</v>
      </c>
      <c r="AM193" s="15">
        <v>-353</v>
      </c>
      <c r="AN193" s="15">
        <v>-353</v>
      </c>
    </row>
    <row r="194" spans="1:40">
      <c r="A194" s="22">
        <v>36005</v>
      </c>
      <c r="B194" s="23" t="s">
        <v>174</v>
      </c>
      <c r="C194" s="14">
        <v>4.4781999999999999E-3</v>
      </c>
      <c r="E194" s="15">
        <v>91258</v>
      </c>
      <c r="F194" s="15">
        <v>91246</v>
      </c>
      <c r="G194" s="15">
        <v>65846</v>
      </c>
      <c r="H194" s="15">
        <v>51143</v>
      </c>
      <c r="I194" s="15">
        <v>36181</v>
      </c>
      <c r="J194" s="15">
        <v>36168</v>
      </c>
      <c r="K194" s="15"/>
      <c r="L194" s="15">
        <v>55193</v>
      </c>
      <c r="M194" s="15">
        <v>55180</v>
      </c>
      <c r="N194" s="15">
        <v>30636</v>
      </c>
      <c r="O194" s="15">
        <v>30636</v>
      </c>
      <c r="P194" s="15">
        <v>30636</v>
      </c>
      <c r="Q194" s="15"/>
      <c r="R194" s="15">
        <v>29678</v>
      </c>
      <c r="S194" s="15">
        <v>29678</v>
      </c>
      <c r="T194" s="15">
        <v>29665</v>
      </c>
      <c r="U194" s="15">
        <v>14962</v>
      </c>
      <c r="V194" s="15">
        <v>0</v>
      </c>
      <c r="W194" s="15"/>
      <c r="X194" s="15">
        <v>4202</v>
      </c>
      <c r="Y194" s="15">
        <v>4202</v>
      </c>
      <c r="Z194" s="15">
        <v>4202</v>
      </c>
      <c r="AA194" s="15">
        <v>4202</v>
      </c>
      <c r="AB194" s="15">
        <v>4202</v>
      </c>
      <c r="AC194" s="15"/>
      <c r="AD194" s="15">
        <v>2185</v>
      </c>
      <c r="AE194" s="15">
        <v>2186</v>
      </c>
      <c r="AF194" s="15">
        <v>1343</v>
      </c>
      <c r="AG194" s="15">
        <v>1343</v>
      </c>
      <c r="AH194" s="15">
        <v>1343</v>
      </c>
      <c r="AI194" s="15"/>
      <c r="AJ194" s="15">
        <v>0</v>
      </c>
      <c r="AK194" s="15">
        <v>0</v>
      </c>
      <c r="AL194" s="15">
        <v>0</v>
      </c>
      <c r="AM194" s="15">
        <v>0</v>
      </c>
      <c r="AN194" s="15">
        <v>0</v>
      </c>
    </row>
    <row r="195" spans="1:40">
      <c r="A195" s="22">
        <v>36006</v>
      </c>
      <c r="B195" s="23" t="s">
        <v>175</v>
      </c>
      <c r="C195" s="14">
        <v>4.8999999999999998E-4</v>
      </c>
      <c r="E195" s="15">
        <v>8892</v>
      </c>
      <c r="F195" s="15">
        <v>8891</v>
      </c>
      <c r="G195" s="15">
        <v>6979</v>
      </c>
      <c r="H195" s="15">
        <v>5027</v>
      </c>
      <c r="I195" s="15">
        <v>3040</v>
      </c>
      <c r="J195" s="15">
        <v>3039</v>
      </c>
      <c r="K195" s="15"/>
      <c r="L195" s="15">
        <v>7330</v>
      </c>
      <c r="M195" s="15">
        <v>7328</v>
      </c>
      <c r="N195" s="15">
        <v>4068</v>
      </c>
      <c r="O195" s="15">
        <v>4068</v>
      </c>
      <c r="P195" s="15">
        <v>4068</v>
      </c>
      <c r="Q195" s="15"/>
      <c r="R195" s="15">
        <v>3941</v>
      </c>
      <c r="S195" s="15">
        <v>3941</v>
      </c>
      <c r="T195" s="15">
        <v>3939</v>
      </c>
      <c r="U195" s="15">
        <v>1987</v>
      </c>
      <c r="V195" s="15">
        <v>0</v>
      </c>
      <c r="W195" s="15"/>
      <c r="X195" s="15">
        <v>558</v>
      </c>
      <c r="Y195" s="15">
        <v>558</v>
      </c>
      <c r="Z195" s="15">
        <v>558</v>
      </c>
      <c r="AA195" s="15">
        <v>558</v>
      </c>
      <c r="AB195" s="15">
        <v>558</v>
      </c>
      <c r="AC195" s="15"/>
      <c r="AD195" s="15">
        <v>0</v>
      </c>
      <c r="AE195" s="15">
        <v>0</v>
      </c>
      <c r="AF195" s="15">
        <v>0</v>
      </c>
      <c r="AG195" s="15">
        <v>0</v>
      </c>
      <c r="AH195" s="15">
        <v>0</v>
      </c>
      <c r="AI195" s="15"/>
      <c r="AJ195" s="15">
        <v>-2937</v>
      </c>
      <c r="AK195" s="15">
        <v>-2936</v>
      </c>
      <c r="AL195" s="15">
        <v>-1586</v>
      </c>
      <c r="AM195" s="15">
        <v>-1586</v>
      </c>
      <c r="AN195" s="15">
        <v>-1586</v>
      </c>
    </row>
    <row r="196" spans="1:40">
      <c r="A196" s="22">
        <v>36007</v>
      </c>
      <c r="B196" s="23" t="s">
        <v>176</v>
      </c>
      <c r="C196" s="14">
        <v>1.7369999999999999E-4</v>
      </c>
      <c r="E196" s="15">
        <v>2928</v>
      </c>
      <c r="F196" s="15">
        <v>2926</v>
      </c>
      <c r="G196" s="15">
        <v>2486</v>
      </c>
      <c r="H196" s="15">
        <v>1875</v>
      </c>
      <c r="I196" s="15">
        <v>1252</v>
      </c>
      <c r="J196" s="15">
        <v>1251</v>
      </c>
      <c r="K196" s="15"/>
      <c r="L196" s="15">
        <v>2297</v>
      </c>
      <c r="M196" s="15">
        <v>2296</v>
      </c>
      <c r="N196" s="15">
        <v>1275</v>
      </c>
      <c r="O196" s="15">
        <v>1275</v>
      </c>
      <c r="P196" s="15">
        <v>1275</v>
      </c>
      <c r="Q196" s="15"/>
      <c r="R196" s="15">
        <v>1235</v>
      </c>
      <c r="S196" s="15">
        <v>1235</v>
      </c>
      <c r="T196" s="15">
        <v>1234</v>
      </c>
      <c r="U196" s="15">
        <v>623</v>
      </c>
      <c r="V196" s="15">
        <v>0</v>
      </c>
      <c r="W196" s="15"/>
      <c r="X196" s="15">
        <v>175</v>
      </c>
      <c r="Y196" s="15">
        <v>175</v>
      </c>
      <c r="Z196" s="15">
        <v>175</v>
      </c>
      <c r="AA196" s="15">
        <v>175</v>
      </c>
      <c r="AB196" s="15">
        <v>175</v>
      </c>
      <c r="AC196" s="15"/>
      <c r="AD196" s="15">
        <v>0</v>
      </c>
      <c r="AE196" s="15">
        <v>0</v>
      </c>
      <c r="AF196" s="15">
        <v>0</v>
      </c>
      <c r="AG196" s="15">
        <v>0</v>
      </c>
      <c r="AH196" s="15">
        <v>0</v>
      </c>
      <c r="AI196" s="15"/>
      <c r="AJ196" s="15">
        <v>-779</v>
      </c>
      <c r="AK196" s="15">
        <v>-780</v>
      </c>
      <c r="AL196" s="15">
        <v>-198</v>
      </c>
      <c r="AM196" s="15">
        <v>-198</v>
      </c>
      <c r="AN196" s="15">
        <v>-198</v>
      </c>
    </row>
    <row r="197" spans="1:40">
      <c r="A197" s="22">
        <v>36008</v>
      </c>
      <c r="B197" s="23" t="s">
        <v>177</v>
      </c>
      <c r="C197" s="14">
        <v>5.5199999999999997E-4</v>
      </c>
      <c r="E197" s="15">
        <v>7779</v>
      </c>
      <c r="F197" s="15">
        <v>7778</v>
      </c>
      <c r="G197" s="15">
        <v>7686</v>
      </c>
      <c r="H197" s="15">
        <v>5944</v>
      </c>
      <c r="I197" s="15">
        <v>4171</v>
      </c>
      <c r="J197" s="15">
        <v>4169</v>
      </c>
      <c r="K197" s="15"/>
      <c r="L197" s="15">
        <v>6540</v>
      </c>
      <c r="M197" s="15">
        <v>6538</v>
      </c>
      <c r="N197" s="15">
        <v>3630</v>
      </c>
      <c r="O197" s="15">
        <v>3630</v>
      </c>
      <c r="P197" s="15">
        <v>3630</v>
      </c>
      <c r="Q197" s="15"/>
      <c r="R197" s="15">
        <v>3516</v>
      </c>
      <c r="S197" s="15">
        <v>3516</v>
      </c>
      <c r="T197" s="15">
        <v>3515</v>
      </c>
      <c r="U197" s="15">
        <v>1773</v>
      </c>
      <c r="V197" s="15">
        <v>0</v>
      </c>
      <c r="W197" s="15"/>
      <c r="X197" s="15">
        <v>498</v>
      </c>
      <c r="Y197" s="15">
        <v>498</v>
      </c>
      <c r="Z197" s="15">
        <v>498</v>
      </c>
      <c r="AA197" s="15">
        <v>498</v>
      </c>
      <c r="AB197" s="15">
        <v>498</v>
      </c>
      <c r="AC197" s="15"/>
      <c r="AD197" s="15">
        <v>43</v>
      </c>
      <c r="AE197" s="15">
        <v>43</v>
      </c>
      <c r="AF197" s="15">
        <v>43</v>
      </c>
      <c r="AG197" s="15">
        <v>43</v>
      </c>
      <c r="AH197" s="15">
        <v>43</v>
      </c>
      <c r="AI197" s="15"/>
      <c r="AJ197" s="15">
        <v>-2818</v>
      </c>
      <c r="AK197" s="15">
        <v>-2817</v>
      </c>
      <c r="AL197" s="15">
        <v>0</v>
      </c>
      <c r="AM197" s="15">
        <v>0</v>
      </c>
      <c r="AN197" s="15">
        <v>0</v>
      </c>
    </row>
    <row r="198" spans="1:40">
      <c r="A198" s="22">
        <v>36009</v>
      </c>
      <c r="B198" s="23" t="s">
        <v>178</v>
      </c>
      <c r="C198" s="14">
        <v>1.3090000000000001E-4</v>
      </c>
      <c r="E198" s="15">
        <v>2660</v>
      </c>
      <c r="F198" s="15">
        <v>2659</v>
      </c>
      <c r="G198" s="15">
        <v>1807</v>
      </c>
      <c r="H198" s="15">
        <v>1409</v>
      </c>
      <c r="I198" s="15">
        <v>1004</v>
      </c>
      <c r="J198" s="15">
        <v>1004</v>
      </c>
      <c r="K198" s="15"/>
      <c r="L198" s="15">
        <v>1494</v>
      </c>
      <c r="M198" s="15">
        <v>1494</v>
      </c>
      <c r="N198" s="15">
        <v>829</v>
      </c>
      <c r="O198" s="15">
        <v>829</v>
      </c>
      <c r="P198" s="15">
        <v>829</v>
      </c>
      <c r="Q198" s="15"/>
      <c r="R198" s="15">
        <v>803</v>
      </c>
      <c r="S198" s="15">
        <v>803</v>
      </c>
      <c r="T198" s="15">
        <v>803</v>
      </c>
      <c r="U198" s="15">
        <v>405</v>
      </c>
      <c r="V198" s="15">
        <v>0</v>
      </c>
      <c r="W198" s="15"/>
      <c r="X198" s="15">
        <v>114</v>
      </c>
      <c r="Y198" s="15">
        <v>114</v>
      </c>
      <c r="Z198" s="15">
        <v>114</v>
      </c>
      <c r="AA198" s="15">
        <v>114</v>
      </c>
      <c r="AB198" s="15">
        <v>114</v>
      </c>
      <c r="AC198" s="15"/>
      <c r="AD198" s="15">
        <v>249</v>
      </c>
      <c r="AE198" s="15">
        <v>248</v>
      </c>
      <c r="AF198" s="15">
        <v>61</v>
      </c>
      <c r="AG198" s="15">
        <v>61</v>
      </c>
      <c r="AH198" s="15">
        <v>61</v>
      </c>
      <c r="AI198" s="15"/>
      <c r="AJ198" s="15">
        <v>0</v>
      </c>
      <c r="AK198" s="15">
        <v>0</v>
      </c>
      <c r="AL198" s="15">
        <v>0</v>
      </c>
      <c r="AM198" s="15">
        <v>0</v>
      </c>
      <c r="AN198" s="15">
        <v>0</v>
      </c>
    </row>
    <row r="199" spans="1:40">
      <c r="A199" s="22">
        <v>36100</v>
      </c>
      <c r="B199" s="23" t="s">
        <v>179</v>
      </c>
      <c r="C199" s="14">
        <v>6.5490000000000004E-4</v>
      </c>
      <c r="E199" s="15">
        <v>14249</v>
      </c>
      <c r="F199" s="15">
        <v>14247</v>
      </c>
      <c r="G199" s="15">
        <v>9712</v>
      </c>
      <c r="H199" s="15">
        <v>7582</v>
      </c>
      <c r="I199" s="15">
        <v>5415</v>
      </c>
      <c r="J199" s="15">
        <v>5413</v>
      </c>
      <c r="K199" s="15"/>
      <c r="L199" s="15">
        <v>7995</v>
      </c>
      <c r="M199" s="15">
        <v>7993</v>
      </c>
      <c r="N199" s="15">
        <v>4438</v>
      </c>
      <c r="O199" s="15">
        <v>4438</v>
      </c>
      <c r="P199" s="15">
        <v>4438</v>
      </c>
      <c r="Q199" s="15"/>
      <c r="R199" s="15">
        <v>4299</v>
      </c>
      <c r="S199" s="15">
        <v>4299</v>
      </c>
      <c r="T199" s="15">
        <v>4297</v>
      </c>
      <c r="U199" s="15">
        <v>2167</v>
      </c>
      <c r="V199" s="15">
        <v>0</v>
      </c>
      <c r="W199" s="15"/>
      <c r="X199" s="15">
        <v>609</v>
      </c>
      <c r="Y199" s="15">
        <v>609</v>
      </c>
      <c r="Z199" s="15">
        <v>609</v>
      </c>
      <c r="AA199" s="15">
        <v>609</v>
      </c>
      <c r="AB199" s="15">
        <v>609</v>
      </c>
      <c r="AC199" s="15"/>
      <c r="AD199" s="15">
        <v>1346</v>
      </c>
      <c r="AE199" s="15">
        <v>1346</v>
      </c>
      <c r="AF199" s="15">
        <v>368</v>
      </c>
      <c r="AG199" s="15">
        <v>368</v>
      </c>
      <c r="AH199" s="15">
        <v>368</v>
      </c>
      <c r="AI199" s="15"/>
      <c r="AJ199" s="15">
        <v>0</v>
      </c>
      <c r="AK199" s="15">
        <v>0</v>
      </c>
      <c r="AL199" s="15">
        <v>0</v>
      </c>
      <c r="AM199" s="15">
        <v>0</v>
      </c>
      <c r="AN199" s="15">
        <v>0</v>
      </c>
    </row>
    <row r="200" spans="1:40">
      <c r="A200" s="22">
        <v>36102</v>
      </c>
      <c r="B200" s="23" t="s">
        <v>180</v>
      </c>
      <c r="C200" s="14">
        <v>2.0039999999999999E-4</v>
      </c>
      <c r="E200" s="15">
        <v>2625</v>
      </c>
      <c r="F200" s="15">
        <v>2625</v>
      </c>
      <c r="G200" s="15">
        <v>2790</v>
      </c>
      <c r="H200" s="15">
        <v>1941</v>
      </c>
      <c r="I200" s="15">
        <v>1078</v>
      </c>
      <c r="J200" s="15">
        <v>1077</v>
      </c>
      <c r="K200" s="15"/>
      <c r="L200" s="15">
        <v>3184</v>
      </c>
      <c r="M200" s="15">
        <v>3184</v>
      </c>
      <c r="N200" s="15">
        <v>1768</v>
      </c>
      <c r="O200" s="15">
        <v>1768</v>
      </c>
      <c r="P200" s="15">
        <v>1768</v>
      </c>
      <c r="Q200" s="15"/>
      <c r="R200" s="15">
        <v>1712</v>
      </c>
      <c r="S200" s="15">
        <v>1712</v>
      </c>
      <c r="T200" s="15">
        <v>1712</v>
      </c>
      <c r="U200" s="15">
        <v>863</v>
      </c>
      <c r="V200" s="15">
        <v>0</v>
      </c>
      <c r="W200" s="15"/>
      <c r="X200" s="15">
        <v>242</v>
      </c>
      <c r="Y200" s="15">
        <v>242</v>
      </c>
      <c r="Z200" s="15">
        <v>242</v>
      </c>
      <c r="AA200" s="15">
        <v>242</v>
      </c>
      <c r="AB200" s="15">
        <v>242</v>
      </c>
      <c r="AC200" s="15"/>
      <c r="AD200" s="15">
        <v>0</v>
      </c>
      <c r="AE200" s="15">
        <v>0</v>
      </c>
      <c r="AF200" s="15">
        <v>0</v>
      </c>
      <c r="AG200" s="15">
        <v>0</v>
      </c>
      <c r="AH200" s="15">
        <v>0</v>
      </c>
      <c r="AI200" s="15"/>
      <c r="AJ200" s="15">
        <v>-2513</v>
      </c>
      <c r="AK200" s="15">
        <v>-2513</v>
      </c>
      <c r="AL200" s="15">
        <v>-932</v>
      </c>
      <c r="AM200" s="15">
        <v>-932</v>
      </c>
      <c r="AN200" s="15">
        <v>-932</v>
      </c>
    </row>
    <row r="201" spans="1:40">
      <c r="A201" s="22">
        <v>36105</v>
      </c>
      <c r="B201" s="23" t="s">
        <v>181</v>
      </c>
      <c r="C201" s="14">
        <v>3.5750000000000002E-4</v>
      </c>
      <c r="E201" s="15">
        <v>7675</v>
      </c>
      <c r="F201" s="15">
        <v>7675</v>
      </c>
      <c r="G201" s="15">
        <v>5310</v>
      </c>
      <c r="H201" s="15">
        <v>4171</v>
      </c>
      <c r="I201" s="15">
        <v>3011</v>
      </c>
      <c r="J201" s="15">
        <v>3010</v>
      </c>
      <c r="K201" s="15"/>
      <c r="L201" s="15">
        <v>4278</v>
      </c>
      <c r="M201" s="15">
        <v>4277</v>
      </c>
      <c r="N201" s="15">
        <v>2375</v>
      </c>
      <c r="O201" s="15">
        <v>2375</v>
      </c>
      <c r="P201" s="15">
        <v>2375</v>
      </c>
      <c r="Q201" s="15"/>
      <c r="R201" s="15">
        <v>2300</v>
      </c>
      <c r="S201" s="15">
        <v>2300</v>
      </c>
      <c r="T201" s="15">
        <v>2299</v>
      </c>
      <c r="U201" s="15">
        <v>1160</v>
      </c>
      <c r="V201" s="15">
        <v>0</v>
      </c>
      <c r="W201" s="15"/>
      <c r="X201" s="15">
        <v>326</v>
      </c>
      <c r="Y201" s="15">
        <v>326</v>
      </c>
      <c r="Z201" s="15">
        <v>326</v>
      </c>
      <c r="AA201" s="15">
        <v>326</v>
      </c>
      <c r="AB201" s="15">
        <v>326</v>
      </c>
      <c r="AC201" s="15"/>
      <c r="AD201" s="15">
        <v>771</v>
      </c>
      <c r="AE201" s="15">
        <v>772</v>
      </c>
      <c r="AF201" s="15">
        <v>310</v>
      </c>
      <c r="AG201" s="15">
        <v>310</v>
      </c>
      <c r="AH201" s="15">
        <v>310</v>
      </c>
      <c r="AI201" s="15"/>
      <c r="AJ201" s="15">
        <v>0</v>
      </c>
      <c r="AK201" s="15">
        <v>0</v>
      </c>
      <c r="AL201" s="15">
        <v>0</v>
      </c>
      <c r="AM201" s="15">
        <v>0</v>
      </c>
      <c r="AN201" s="15">
        <v>0</v>
      </c>
    </row>
    <row r="202" spans="1:40">
      <c r="A202" s="22">
        <v>36200</v>
      </c>
      <c r="B202" s="23" t="s">
        <v>182</v>
      </c>
      <c r="C202" s="14">
        <v>1.3937000000000001E-3</v>
      </c>
      <c r="E202" s="15">
        <v>29454</v>
      </c>
      <c r="F202" s="15">
        <v>29449</v>
      </c>
      <c r="G202" s="15">
        <v>20536</v>
      </c>
      <c r="H202" s="15">
        <v>15913</v>
      </c>
      <c r="I202" s="15">
        <v>11208</v>
      </c>
      <c r="J202" s="15">
        <v>11204</v>
      </c>
      <c r="K202" s="15"/>
      <c r="L202" s="15">
        <v>17355</v>
      </c>
      <c r="M202" s="15">
        <v>17351</v>
      </c>
      <c r="N202" s="15">
        <v>9633</v>
      </c>
      <c r="O202" s="15">
        <v>9633</v>
      </c>
      <c r="P202" s="15">
        <v>9633</v>
      </c>
      <c r="Q202" s="15"/>
      <c r="R202" s="15">
        <v>9332</v>
      </c>
      <c r="S202" s="15">
        <v>9332</v>
      </c>
      <c r="T202" s="15">
        <v>9328</v>
      </c>
      <c r="U202" s="15">
        <v>4705</v>
      </c>
      <c r="V202" s="15">
        <v>0</v>
      </c>
      <c r="W202" s="15"/>
      <c r="X202" s="15">
        <v>1321</v>
      </c>
      <c r="Y202" s="15">
        <v>1321</v>
      </c>
      <c r="Z202" s="15">
        <v>1321</v>
      </c>
      <c r="AA202" s="15">
        <v>1321</v>
      </c>
      <c r="AB202" s="15">
        <v>1321</v>
      </c>
      <c r="AC202" s="15"/>
      <c r="AD202" s="15">
        <v>1446</v>
      </c>
      <c r="AE202" s="15">
        <v>1445</v>
      </c>
      <c r="AF202" s="15">
        <v>254</v>
      </c>
      <c r="AG202" s="15">
        <v>254</v>
      </c>
      <c r="AH202" s="15">
        <v>254</v>
      </c>
      <c r="AI202" s="15"/>
      <c r="AJ202" s="15">
        <v>0</v>
      </c>
      <c r="AK202" s="15">
        <v>0</v>
      </c>
      <c r="AL202" s="15">
        <v>0</v>
      </c>
      <c r="AM202" s="15">
        <v>0</v>
      </c>
      <c r="AN202" s="15">
        <v>0</v>
      </c>
    </row>
    <row r="203" spans="1:40">
      <c r="A203" s="22">
        <v>36205</v>
      </c>
      <c r="B203" s="23" t="s">
        <v>183</v>
      </c>
      <c r="C203" s="14">
        <v>2.5270000000000002E-4</v>
      </c>
      <c r="E203" s="15">
        <v>4997</v>
      </c>
      <c r="F203" s="15">
        <v>4998</v>
      </c>
      <c r="G203" s="15">
        <v>3677</v>
      </c>
      <c r="H203" s="15">
        <v>2814</v>
      </c>
      <c r="I203" s="15">
        <v>1936</v>
      </c>
      <c r="J203" s="15">
        <v>1935</v>
      </c>
      <c r="K203" s="15"/>
      <c r="L203" s="15">
        <v>3238</v>
      </c>
      <c r="M203" s="15">
        <v>3238</v>
      </c>
      <c r="N203" s="15">
        <v>1798</v>
      </c>
      <c r="O203" s="15">
        <v>1798</v>
      </c>
      <c r="P203" s="15">
        <v>1798</v>
      </c>
      <c r="Q203" s="15"/>
      <c r="R203" s="15">
        <v>1741</v>
      </c>
      <c r="S203" s="15">
        <v>1741</v>
      </c>
      <c r="T203" s="15">
        <v>1741</v>
      </c>
      <c r="U203" s="15">
        <v>878</v>
      </c>
      <c r="V203" s="15">
        <v>0</v>
      </c>
      <c r="W203" s="15"/>
      <c r="X203" s="15">
        <v>247</v>
      </c>
      <c r="Y203" s="15">
        <v>247</v>
      </c>
      <c r="Z203" s="15">
        <v>247</v>
      </c>
      <c r="AA203" s="15">
        <v>247</v>
      </c>
      <c r="AB203" s="15">
        <v>247</v>
      </c>
      <c r="AC203" s="15"/>
      <c r="AD203" s="15">
        <v>0</v>
      </c>
      <c r="AE203" s="15">
        <v>0</v>
      </c>
      <c r="AF203" s="15">
        <v>0</v>
      </c>
      <c r="AG203" s="15">
        <v>0</v>
      </c>
      <c r="AH203" s="15">
        <v>0</v>
      </c>
      <c r="AI203" s="15"/>
      <c r="AJ203" s="15">
        <v>-229</v>
      </c>
      <c r="AK203" s="15">
        <v>-228</v>
      </c>
      <c r="AL203" s="15">
        <v>-109</v>
      </c>
      <c r="AM203" s="15">
        <v>-109</v>
      </c>
      <c r="AN203" s="15">
        <v>-109</v>
      </c>
    </row>
    <row r="204" spans="1:40">
      <c r="A204" s="22">
        <v>36300</v>
      </c>
      <c r="B204" s="23" t="s">
        <v>184</v>
      </c>
      <c r="C204" s="14">
        <v>4.4821000000000001E-3</v>
      </c>
      <c r="E204" s="15">
        <v>87035</v>
      </c>
      <c r="F204" s="15">
        <v>87023</v>
      </c>
      <c r="G204" s="15">
        <v>65168</v>
      </c>
      <c r="H204" s="15">
        <v>50480</v>
      </c>
      <c r="I204" s="15">
        <v>35533</v>
      </c>
      <c r="J204" s="15">
        <v>35520</v>
      </c>
      <c r="K204" s="15"/>
      <c r="L204" s="15">
        <v>55138</v>
      </c>
      <c r="M204" s="15">
        <v>55125</v>
      </c>
      <c r="N204" s="15">
        <v>30605</v>
      </c>
      <c r="O204" s="15">
        <v>30605</v>
      </c>
      <c r="P204" s="15">
        <v>30605</v>
      </c>
      <c r="Q204" s="15"/>
      <c r="R204" s="15">
        <v>29648</v>
      </c>
      <c r="S204" s="15">
        <v>29648</v>
      </c>
      <c r="T204" s="15">
        <v>29635</v>
      </c>
      <c r="U204" s="15">
        <v>14947</v>
      </c>
      <c r="V204" s="15">
        <v>0</v>
      </c>
      <c r="W204" s="15"/>
      <c r="X204" s="15">
        <v>4198</v>
      </c>
      <c r="Y204" s="15">
        <v>4198</v>
      </c>
      <c r="Z204" s="15">
        <v>4198</v>
      </c>
      <c r="AA204" s="15">
        <v>4198</v>
      </c>
      <c r="AB204" s="15">
        <v>4198</v>
      </c>
      <c r="AC204" s="15"/>
      <c r="AD204" s="15">
        <v>730</v>
      </c>
      <c r="AE204" s="15">
        <v>730</v>
      </c>
      <c r="AF204" s="15">
        <v>730</v>
      </c>
      <c r="AG204" s="15">
        <v>730</v>
      </c>
      <c r="AH204" s="15">
        <v>730</v>
      </c>
      <c r="AI204" s="15"/>
      <c r="AJ204" s="15">
        <v>-2679</v>
      </c>
      <c r="AK204" s="15">
        <v>-2678</v>
      </c>
      <c r="AL204" s="15">
        <v>0</v>
      </c>
      <c r="AM204" s="15">
        <v>0</v>
      </c>
      <c r="AN204" s="15">
        <v>0</v>
      </c>
    </row>
    <row r="205" spans="1:40">
      <c r="A205" s="22">
        <v>36301</v>
      </c>
      <c r="B205" s="23" t="s">
        <v>185</v>
      </c>
      <c r="C205" s="14">
        <v>7.2299999999999996E-5</v>
      </c>
      <c r="E205" s="15">
        <v>1044</v>
      </c>
      <c r="F205" s="15">
        <v>1043</v>
      </c>
      <c r="G205" s="15">
        <v>1030</v>
      </c>
      <c r="H205" s="15">
        <v>777</v>
      </c>
      <c r="I205" s="15">
        <v>520</v>
      </c>
      <c r="J205" s="15">
        <v>520</v>
      </c>
      <c r="K205" s="15"/>
      <c r="L205" s="15">
        <v>948</v>
      </c>
      <c r="M205" s="15">
        <v>948</v>
      </c>
      <c r="N205" s="15">
        <v>526</v>
      </c>
      <c r="O205" s="15">
        <v>526</v>
      </c>
      <c r="P205" s="15">
        <v>526</v>
      </c>
      <c r="Q205" s="15"/>
      <c r="R205" s="15">
        <v>510</v>
      </c>
      <c r="S205" s="15">
        <v>510</v>
      </c>
      <c r="T205" s="15">
        <v>510</v>
      </c>
      <c r="U205" s="15">
        <v>257</v>
      </c>
      <c r="V205" s="15">
        <v>0</v>
      </c>
      <c r="W205" s="15"/>
      <c r="X205" s="15">
        <v>72</v>
      </c>
      <c r="Y205" s="15">
        <v>72</v>
      </c>
      <c r="Z205" s="15">
        <v>72</v>
      </c>
      <c r="AA205" s="15">
        <v>72</v>
      </c>
      <c r="AB205" s="15">
        <v>72</v>
      </c>
      <c r="AC205" s="15"/>
      <c r="AD205" s="15">
        <v>0</v>
      </c>
      <c r="AE205" s="15">
        <v>0</v>
      </c>
      <c r="AF205" s="15">
        <v>0</v>
      </c>
      <c r="AG205" s="15">
        <v>0</v>
      </c>
      <c r="AH205" s="15">
        <v>0</v>
      </c>
      <c r="AI205" s="15"/>
      <c r="AJ205" s="15">
        <v>-486</v>
      </c>
      <c r="AK205" s="15">
        <v>-487</v>
      </c>
      <c r="AL205" s="15">
        <v>-78</v>
      </c>
      <c r="AM205" s="15">
        <v>-78</v>
      </c>
      <c r="AN205" s="15">
        <v>-78</v>
      </c>
    </row>
    <row r="206" spans="1:40">
      <c r="A206" s="22">
        <v>36302</v>
      </c>
      <c r="B206" s="23" t="s">
        <v>186</v>
      </c>
      <c r="C206" s="14">
        <v>1.0679999999999999E-4</v>
      </c>
      <c r="E206" s="15">
        <v>1973</v>
      </c>
      <c r="F206" s="15">
        <v>1973</v>
      </c>
      <c r="G206" s="15">
        <v>1527</v>
      </c>
      <c r="H206" s="15">
        <v>1145</v>
      </c>
      <c r="I206" s="15">
        <v>756</v>
      </c>
      <c r="J206" s="15">
        <v>755</v>
      </c>
      <c r="K206" s="15"/>
      <c r="L206" s="15">
        <v>1435</v>
      </c>
      <c r="M206" s="15">
        <v>1435</v>
      </c>
      <c r="N206" s="15">
        <v>797</v>
      </c>
      <c r="O206" s="15">
        <v>797</v>
      </c>
      <c r="P206" s="15">
        <v>797</v>
      </c>
      <c r="Q206" s="15"/>
      <c r="R206" s="15">
        <v>772</v>
      </c>
      <c r="S206" s="15">
        <v>772</v>
      </c>
      <c r="T206" s="15">
        <v>771</v>
      </c>
      <c r="U206" s="15">
        <v>389</v>
      </c>
      <c r="V206" s="15">
        <v>0</v>
      </c>
      <c r="W206" s="15"/>
      <c r="X206" s="15">
        <v>109</v>
      </c>
      <c r="Y206" s="15">
        <v>109</v>
      </c>
      <c r="Z206" s="15">
        <v>109</v>
      </c>
      <c r="AA206" s="15">
        <v>109</v>
      </c>
      <c r="AB206" s="15">
        <v>109</v>
      </c>
      <c r="AC206" s="15"/>
      <c r="AD206" s="15">
        <v>0</v>
      </c>
      <c r="AE206" s="15">
        <v>0</v>
      </c>
      <c r="AF206" s="15">
        <v>0</v>
      </c>
      <c r="AG206" s="15">
        <v>0</v>
      </c>
      <c r="AH206" s="15">
        <v>0</v>
      </c>
      <c r="AI206" s="15"/>
      <c r="AJ206" s="15">
        <v>-343</v>
      </c>
      <c r="AK206" s="15">
        <v>-343</v>
      </c>
      <c r="AL206" s="15">
        <v>-150</v>
      </c>
      <c r="AM206" s="15">
        <v>-150</v>
      </c>
      <c r="AN206" s="15">
        <v>-150</v>
      </c>
    </row>
    <row r="207" spans="1:40">
      <c r="A207" s="22">
        <v>36305</v>
      </c>
      <c r="B207" s="23" t="s">
        <v>187</v>
      </c>
      <c r="C207" s="14">
        <v>8.1789999999999999E-4</v>
      </c>
      <c r="E207" s="15">
        <v>19629</v>
      </c>
      <c r="F207" s="15">
        <v>19626</v>
      </c>
      <c r="G207" s="15">
        <v>12357</v>
      </c>
      <c r="H207" s="15">
        <v>9635</v>
      </c>
      <c r="I207" s="15">
        <v>6865</v>
      </c>
      <c r="J207" s="15">
        <v>6863</v>
      </c>
      <c r="K207" s="15"/>
      <c r="L207" s="15">
        <v>10218</v>
      </c>
      <c r="M207" s="15">
        <v>10215</v>
      </c>
      <c r="N207" s="15">
        <v>5671</v>
      </c>
      <c r="O207" s="15">
        <v>5671</v>
      </c>
      <c r="P207" s="15">
        <v>5671</v>
      </c>
      <c r="Q207" s="15"/>
      <c r="R207" s="15">
        <v>5494</v>
      </c>
      <c r="S207" s="15">
        <v>5494</v>
      </c>
      <c r="T207" s="15">
        <v>5492</v>
      </c>
      <c r="U207" s="15">
        <v>2770</v>
      </c>
      <c r="V207" s="15">
        <v>0</v>
      </c>
      <c r="W207" s="15"/>
      <c r="X207" s="15">
        <v>778</v>
      </c>
      <c r="Y207" s="15">
        <v>778</v>
      </c>
      <c r="Z207" s="15">
        <v>778</v>
      </c>
      <c r="AA207" s="15">
        <v>778</v>
      </c>
      <c r="AB207" s="15">
        <v>778</v>
      </c>
      <c r="AC207" s="15"/>
      <c r="AD207" s="15">
        <v>3139</v>
      </c>
      <c r="AE207" s="15">
        <v>3139</v>
      </c>
      <c r="AF207" s="15">
        <v>416</v>
      </c>
      <c r="AG207" s="15">
        <v>416</v>
      </c>
      <c r="AH207" s="15">
        <v>416</v>
      </c>
      <c r="AI207" s="15"/>
      <c r="AJ207" s="15">
        <v>0</v>
      </c>
      <c r="AK207" s="15">
        <v>0</v>
      </c>
      <c r="AL207" s="15">
        <v>0</v>
      </c>
      <c r="AM207" s="15">
        <v>0</v>
      </c>
      <c r="AN207" s="15">
        <v>0</v>
      </c>
    </row>
    <row r="208" spans="1:40">
      <c r="A208" s="22">
        <v>36310</v>
      </c>
      <c r="B208" s="23" t="s">
        <v>343</v>
      </c>
      <c r="C208" s="14">
        <v>3.4999999999999997E-5</v>
      </c>
      <c r="E208" s="15">
        <v>-149</v>
      </c>
      <c r="F208" s="15">
        <v>-148</v>
      </c>
      <c r="G208" s="15">
        <v>465</v>
      </c>
      <c r="H208" s="15">
        <v>465</v>
      </c>
      <c r="I208" s="15">
        <v>465</v>
      </c>
      <c r="J208" s="15">
        <v>465</v>
      </c>
      <c r="K208" s="15"/>
      <c r="L208" s="15">
        <v>0</v>
      </c>
      <c r="M208" s="15">
        <v>0</v>
      </c>
      <c r="N208" s="15">
        <v>0</v>
      </c>
      <c r="O208" s="15">
        <v>0</v>
      </c>
      <c r="P208" s="15">
        <v>0</v>
      </c>
      <c r="Q208" s="15"/>
      <c r="R208" s="15">
        <v>0</v>
      </c>
      <c r="S208" s="15">
        <v>0</v>
      </c>
      <c r="T208" s="15">
        <v>0</v>
      </c>
      <c r="U208" s="15">
        <v>0</v>
      </c>
      <c r="V208" s="15">
        <v>0</v>
      </c>
      <c r="W208" s="15"/>
      <c r="X208" s="15">
        <v>0</v>
      </c>
      <c r="Y208" s="15">
        <v>0</v>
      </c>
      <c r="Z208" s="15">
        <v>0</v>
      </c>
      <c r="AA208" s="15">
        <v>0</v>
      </c>
      <c r="AB208" s="15">
        <v>0</v>
      </c>
      <c r="AC208" s="15"/>
      <c r="AD208" s="15">
        <v>465</v>
      </c>
      <c r="AE208" s="15">
        <v>465</v>
      </c>
      <c r="AF208" s="15">
        <v>465</v>
      </c>
      <c r="AG208" s="15">
        <v>465</v>
      </c>
      <c r="AH208" s="15">
        <v>465</v>
      </c>
      <c r="AI208" s="15"/>
      <c r="AJ208" s="15">
        <v>-614</v>
      </c>
      <c r="AK208" s="15">
        <v>-613</v>
      </c>
      <c r="AL208" s="15">
        <v>0</v>
      </c>
      <c r="AM208" s="15">
        <v>0</v>
      </c>
      <c r="AN208" s="15">
        <v>0</v>
      </c>
    </row>
    <row r="209" spans="1:40">
      <c r="A209" s="22">
        <v>36400</v>
      </c>
      <c r="B209" s="23" t="s">
        <v>188</v>
      </c>
      <c r="C209" s="14">
        <v>4.9451E-3</v>
      </c>
      <c r="E209" s="15">
        <v>99134</v>
      </c>
      <c r="F209" s="15">
        <v>99120</v>
      </c>
      <c r="G209" s="15">
        <v>72539</v>
      </c>
      <c r="H209" s="15">
        <v>56521</v>
      </c>
      <c r="I209" s="15">
        <v>40221</v>
      </c>
      <c r="J209" s="15">
        <v>40206</v>
      </c>
      <c r="K209" s="15"/>
      <c r="L209" s="15">
        <v>60129</v>
      </c>
      <c r="M209" s="15">
        <v>60115</v>
      </c>
      <c r="N209" s="15">
        <v>33376</v>
      </c>
      <c r="O209" s="15">
        <v>33376</v>
      </c>
      <c r="P209" s="15">
        <v>33376</v>
      </c>
      <c r="Q209" s="15"/>
      <c r="R209" s="15">
        <v>32332</v>
      </c>
      <c r="S209" s="15">
        <v>32332</v>
      </c>
      <c r="T209" s="15">
        <v>32318</v>
      </c>
      <c r="U209" s="15">
        <v>16300</v>
      </c>
      <c r="V209" s="15">
        <v>0</v>
      </c>
      <c r="W209" s="15"/>
      <c r="X209" s="15">
        <v>4578</v>
      </c>
      <c r="Y209" s="15">
        <v>4578</v>
      </c>
      <c r="Z209" s="15">
        <v>4578</v>
      </c>
      <c r="AA209" s="15">
        <v>4578</v>
      </c>
      <c r="AB209" s="15">
        <v>4578</v>
      </c>
      <c r="AC209" s="15"/>
      <c r="AD209" s="15">
        <v>2267</v>
      </c>
      <c r="AE209" s="15">
        <v>2267</v>
      </c>
      <c r="AF209" s="15">
        <v>2267</v>
      </c>
      <c r="AG209" s="15">
        <v>2267</v>
      </c>
      <c r="AH209" s="15">
        <v>2267</v>
      </c>
      <c r="AI209" s="15"/>
      <c r="AJ209" s="15">
        <v>-172</v>
      </c>
      <c r="AK209" s="15">
        <v>-172</v>
      </c>
      <c r="AL209" s="15">
        <v>0</v>
      </c>
      <c r="AM209" s="15">
        <v>0</v>
      </c>
      <c r="AN209" s="15">
        <v>0</v>
      </c>
    </row>
    <row r="210" spans="1:40">
      <c r="A210" s="22">
        <v>36405</v>
      </c>
      <c r="B210" s="23" t="s">
        <v>360</v>
      </c>
      <c r="C210" s="14">
        <v>8.6149999999999996E-4</v>
      </c>
      <c r="E210" s="15">
        <v>16029</v>
      </c>
      <c r="F210" s="15">
        <v>16028</v>
      </c>
      <c r="G210" s="15">
        <v>12495</v>
      </c>
      <c r="H210" s="15">
        <v>9844</v>
      </c>
      <c r="I210" s="15">
        <v>7146</v>
      </c>
      <c r="J210" s="15">
        <v>7143</v>
      </c>
      <c r="K210" s="15"/>
      <c r="L210" s="15">
        <v>9951</v>
      </c>
      <c r="M210" s="15">
        <v>9949</v>
      </c>
      <c r="N210" s="15">
        <v>5524</v>
      </c>
      <c r="O210" s="15">
        <v>5524</v>
      </c>
      <c r="P210" s="15">
        <v>5524</v>
      </c>
      <c r="Q210" s="15"/>
      <c r="R210" s="15">
        <v>5351</v>
      </c>
      <c r="S210" s="15">
        <v>5351</v>
      </c>
      <c r="T210" s="15">
        <v>5349</v>
      </c>
      <c r="U210" s="15">
        <v>2698</v>
      </c>
      <c r="V210" s="15">
        <v>0</v>
      </c>
      <c r="W210" s="15"/>
      <c r="X210" s="15">
        <v>758</v>
      </c>
      <c r="Y210" s="15">
        <v>758</v>
      </c>
      <c r="Z210" s="15">
        <v>758</v>
      </c>
      <c r="AA210" s="15">
        <v>758</v>
      </c>
      <c r="AB210" s="15">
        <v>758</v>
      </c>
      <c r="AC210" s="15"/>
      <c r="AD210" s="15">
        <v>864</v>
      </c>
      <c r="AE210" s="15">
        <v>864</v>
      </c>
      <c r="AF210" s="15">
        <v>864</v>
      </c>
      <c r="AG210" s="15">
        <v>864</v>
      </c>
      <c r="AH210" s="15">
        <v>864</v>
      </c>
      <c r="AI210" s="15"/>
      <c r="AJ210" s="15">
        <v>-895</v>
      </c>
      <c r="AK210" s="15">
        <v>-894</v>
      </c>
      <c r="AL210" s="15">
        <v>0</v>
      </c>
      <c r="AM210" s="15">
        <v>0</v>
      </c>
      <c r="AN210" s="15">
        <v>0</v>
      </c>
    </row>
    <row r="211" spans="1:40">
      <c r="A211" s="22">
        <v>36500</v>
      </c>
      <c r="B211" s="23" t="s">
        <v>189</v>
      </c>
      <c r="C211" s="14">
        <v>9.7397000000000004E-3</v>
      </c>
      <c r="E211" s="15">
        <v>186619</v>
      </c>
      <c r="F211" s="15">
        <v>186591</v>
      </c>
      <c r="G211" s="15">
        <v>141340</v>
      </c>
      <c r="H211" s="15">
        <v>108448</v>
      </c>
      <c r="I211" s="15">
        <v>74976</v>
      </c>
      <c r="J211" s="15">
        <v>74946</v>
      </c>
      <c r="K211" s="15"/>
      <c r="L211" s="15">
        <v>123474</v>
      </c>
      <c r="M211" s="15">
        <v>123445</v>
      </c>
      <c r="N211" s="15">
        <v>68537</v>
      </c>
      <c r="O211" s="15">
        <v>68537</v>
      </c>
      <c r="P211" s="15">
        <v>68537</v>
      </c>
      <c r="Q211" s="15"/>
      <c r="R211" s="15">
        <v>66393</v>
      </c>
      <c r="S211" s="15">
        <v>66393</v>
      </c>
      <c r="T211" s="15">
        <v>66364</v>
      </c>
      <c r="U211" s="15">
        <v>33472</v>
      </c>
      <c r="V211" s="15">
        <v>0</v>
      </c>
      <c r="W211" s="15"/>
      <c r="X211" s="15">
        <v>9400</v>
      </c>
      <c r="Y211" s="15">
        <v>9400</v>
      </c>
      <c r="Z211" s="15">
        <v>9400</v>
      </c>
      <c r="AA211" s="15">
        <v>9400</v>
      </c>
      <c r="AB211" s="15">
        <v>9400</v>
      </c>
      <c r="AC211" s="15"/>
      <c r="AD211" s="15">
        <v>0</v>
      </c>
      <c r="AE211" s="15">
        <v>0</v>
      </c>
      <c r="AF211" s="15">
        <v>0</v>
      </c>
      <c r="AG211" s="15">
        <v>0</v>
      </c>
      <c r="AH211" s="15">
        <v>0</v>
      </c>
      <c r="AI211" s="15"/>
      <c r="AJ211" s="15">
        <v>-12648</v>
      </c>
      <c r="AK211" s="15">
        <v>-12647</v>
      </c>
      <c r="AL211" s="15">
        <v>-2961</v>
      </c>
      <c r="AM211" s="15">
        <v>-2961</v>
      </c>
      <c r="AN211" s="15">
        <v>-2961</v>
      </c>
    </row>
    <row r="212" spans="1:40">
      <c r="A212" s="22">
        <v>36501</v>
      </c>
      <c r="B212" s="23" t="s">
        <v>190</v>
      </c>
      <c r="C212" s="14">
        <v>1.2860000000000001E-4</v>
      </c>
      <c r="E212" s="15">
        <v>1886</v>
      </c>
      <c r="F212" s="15">
        <v>1887</v>
      </c>
      <c r="G212" s="15">
        <v>1816</v>
      </c>
      <c r="H212" s="15">
        <v>1382</v>
      </c>
      <c r="I212" s="15">
        <v>939</v>
      </c>
      <c r="J212" s="15">
        <v>939</v>
      </c>
      <c r="K212" s="15"/>
      <c r="L212" s="15">
        <v>1632</v>
      </c>
      <c r="M212" s="15">
        <v>1632</v>
      </c>
      <c r="N212" s="15">
        <v>906</v>
      </c>
      <c r="O212" s="15">
        <v>906</v>
      </c>
      <c r="P212" s="15">
        <v>906</v>
      </c>
      <c r="Q212" s="15"/>
      <c r="R212" s="15">
        <v>878</v>
      </c>
      <c r="S212" s="15">
        <v>878</v>
      </c>
      <c r="T212" s="15">
        <v>877</v>
      </c>
      <c r="U212" s="15">
        <v>443</v>
      </c>
      <c r="V212" s="15">
        <v>0</v>
      </c>
      <c r="W212" s="15"/>
      <c r="X212" s="15">
        <v>124</v>
      </c>
      <c r="Y212" s="15">
        <v>124</v>
      </c>
      <c r="Z212" s="15">
        <v>124</v>
      </c>
      <c r="AA212" s="15">
        <v>124</v>
      </c>
      <c r="AB212" s="15">
        <v>124</v>
      </c>
      <c r="AC212" s="15"/>
      <c r="AD212" s="15">
        <v>0</v>
      </c>
      <c r="AE212" s="15">
        <v>0</v>
      </c>
      <c r="AF212" s="15">
        <v>0</v>
      </c>
      <c r="AG212" s="15">
        <v>0</v>
      </c>
      <c r="AH212" s="15">
        <v>0</v>
      </c>
      <c r="AI212" s="15"/>
      <c r="AJ212" s="15">
        <v>-748</v>
      </c>
      <c r="AK212" s="15">
        <v>-747</v>
      </c>
      <c r="AL212" s="15">
        <v>-91</v>
      </c>
      <c r="AM212" s="15">
        <v>-91</v>
      </c>
      <c r="AN212" s="15">
        <v>-91</v>
      </c>
    </row>
    <row r="213" spans="1:40">
      <c r="A213" s="22">
        <v>36502</v>
      </c>
      <c r="B213" s="23" t="s">
        <v>191</v>
      </c>
      <c r="C213" s="14">
        <v>4.49E-5</v>
      </c>
      <c r="E213" s="15">
        <v>830</v>
      </c>
      <c r="F213" s="15">
        <v>829</v>
      </c>
      <c r="G213" s="15">
        <v>630</v>
      </c>
      <c r="H213" s="15">
        <v>472</v>
      </c>
      <c r="I213" s="15">
        <v>311</v>
      </c>
      <c r="J213" s="15">
        <v>311</v>
      </c>
      <c r="K213" s="15"/>
      <c r="L213" s="15">
        <v>593</v>
      </c>
      <c r="M213" s="15">
        <v>593</v>
      </c>
      <c r="N213" s="15">
        <v>329</v>
      </c>
      <c r="O213" s="15">
        <v>329</v>
      </c>
      <c r="P213" s="15">
        <v>329</v>
      </c>
      <c r="Q213" s="15"/>
      <c r="R213" s="15">
        <v>319</v>
      </c>
      <c r="S213" s="15">
        <v>319</v>
      </c>
      <c r="T213" s="15">
        <v>319</v>
      </c>
      <c r="U213" s="15">
        <v>161</v>
      </c>
      <c r="V213" s="15">
        <v>0</v>
      </c>
      <c r="W213" s="15"/>
      <c r="X213" s="15">
        <v>45</v>
      </c>
      <c r="Y213" s="15">
        <v>45</v>
      </c>
      <c r="Z213" s="15">
        <v>45</v>
      </c>
      <c r="AA213" s="15">
        <v>45</v>
      </c>
      <c r="AB213" s="15">
        <v>45</v>
      </c>
      <c r="AC213" s="15"/>
      <c r="AD213" s="15">
        <v>0</v>
      </c>
      <c r="AE213" s="15">
        <v>0</v>
      </c>
      <c r="AF213" s="15">
        <v>0</v>
      </c>
      <c r="AG213" s="15">
        <v>0</v>
      </c>
      <c r="AH213" s="15">
        <v>0</v>
      </c>
      <c r="AI213" s="15"/>
      <c r="AJ213" s="15">
        <v>-127</v>
      </c>
      <c r="AK213" s="15">
        <v>-128</v>
      </c>
      <c r="AL213" s="15">
        <v>-63</v>
      </c>
      <c r="AM213" s="15">
        <v>-63</v>
      </c>
      <c r="AN213" s="15">
        <v>-63</v>
      </c>
    </row>
    <row r="214" spans="1:40">
      <c r="A214" s="22">
        <v>36505</v>
      </c>
      <c r="B214" s="23" t="s">
        <v>192</v>
      </c>
      <c r="C214" s="14">
        <v>1.9540999999999998E-3</v>
      </c>
      <c r="E214" s="15">
        <v>39097</v>
      </c>
      <c r="F214" s="15">
        <v>39090</v>
      </c>
      <c r="G214" s="15">
        <v>28781</v>
      </c>
      <c r="H214" s="15">
        <v>22510</v>
      </c>
      <c r="I214" s="15">
        <v>16128</v>
      </c>
      <c r="J214" s="15">
        <v>16123</v>
      </c>
      <c r="K214" s="15"/>
      <c r="L214" s="15">
        <v>23542</v>
      </c>
      <c r="M214" s="15">
        <v>23536</v>
      </c>
      <c r="N214" s="15">
        <v>13067</v>
      </c>
      <c r="O214" s="15">
        <v>13067</v>
      </c>
      <c r="P214" s="15">
        <v>13067</v>
      </c>
      <c r="Q214" s="15"/>
      <c r="R214" s="15">
        <v>12659</v>
      </c>
      <c r="S214" s="15">
        <v>12659</v>
      </c>
      <c r="T214" s="15">
        <v>12653</v>
      </c>
      <c r="U214" s="15">
        <v>6382</v>
      </c>
      <c r="V214" s="15">
        <v>0</v>
      </c>
      <c r="W214" s="15"/>
      <c r="X214" s="15">
        <v>1792</v>
      </c>
      <c r="Y214" s="15">
        <v>1792</v>
      </c>
      <c r="Z214" s="15">
        <v>1792</v>
      </c>
      <c r="AA214" s="15">
        <v>1792</v>
      </c>
      <c r="AB214" s="15">
        <v>1792</v>
      </c>
      <c r="AC214" s="15"/>
      <c r="AD214" s="15">
        <v>1269</v>
      </c>
      <c r="AE214" s="15">
        <v>1269</v>
      </c>
      <c r="AF214" s="15">
        <v>1269</v>
      </c>
      <c r="AG214" s="15">
        <v>1269</v>
      </c>
      <c r="AH214" s="15">
        <v>1269</v>
      </c>
      <c r="AI214" s="15"/>
      <c r="AJ214" s="15">
        <v>-165</v>
      </c>
      <c r="AK214" s="15">
        <v>-166</v>
      </c>
      <c r="AL214" s="15">
        <v>0</v>
      </c>
      <c r="AM214" s="15">
        <v>0</v>
      </c>
      <c r="AN214" s="15">
        <v>0</v>
      </c>
    </row>
    <row r="215" spans="1:40">
      <c r="A215" s="22">
        <v>36600</v>
      </c>
      <c r="B215" s="23" t="s">
        <v>193</v>
      </c>
      <c r="C215" s="14">
        <v>6.8749999999999996E-4</v>
      </c>
      <c r="E215" s="15">
        <v>15422</v>
      </c>
      <c r="F215" s="15">
        <v>15420</v>
      </c>
      <c r="G215" s="15">
        <v>10239</v>
      </c>
      <c r="H215" s="15">
        <v>7993</v>
      </c>
      <c r="I215" s="15">
        <v>5707</v>
      </c>
      <c r="J215" s="15">
        <v>5705</v>
      </c>
      <c r="K215" s="15"/>
      <c r="L215" s="15">
        <v>8432</v>
      </c>
      <c r="M215" s="15">
        <v>8430</v>
      </c>
      <c r="N215" s="15">
        <v>4680</v>
      </c>
      <c r="O215" s="15">
        <v>4680</v>
      </c>
      <c r="P215" s="15">
        <v>4680</v>
      </c>
      <c r="Q215" s="15"/>
      <c r="R215" s="15">
        <v>4534</v>
      </c>
      <c r="S215" s="15">
        <v>4534</v>
      </c>
      <c r="T215" s="15">
        <v>4532</v>
      </c>
      <c r="U215" s="15">
        <v>2286</v>
      </c>
      <c r="V215" s="15">
        <v>0</v>
      </c>
      <c r="W215" s="15"/>
      <c r="X215" s="15">
        <v>642</v>
      </c>
      <c r="Y215" s="15">
        <v>642</v>
      </c>
      <c r="Z215" s="15">
        <v>642</v>
      </c>
      <c r="AA215" s="15">
        <v>642</v>
      </c>
      <c r="AB215" s="15">
        <v>642</v>
      </c>
      <c r="AC215" s="15"/>
      <c r="AD215" s="15">
        <v>1814</v>
      </c>
      <c r="AE215" s="15">
        <v>1814</v>
      </c>
      <c r="AF215" s="15">
        <v>385</v>
      </c>
      <c r="AG215" s="15">
        <v>385</v>
      </c>
      <c r="AH215" s="15">
        <v>385</v>
      </c>
      <c r="AI215" s="15"/>
      <c r="AJ215" s="15">
        <v>0</v>
      </c>
      <c r="AK215" s="15">
        <v>0</v>
      </c>
      <c r="AL215" s="15">
        <v>0</v>
      </c>
      <c r="AM215" s="15">
        <v>0</v>
      </c>
      <c r="AN215" s="15">
        <v>0</v>
      </c>
    </row>
    <row r="216" spans="1:40">
      <c r="A216" s="22">
        <v>36601</v>
      </c>
      <c r="B216" s="23" t="s">
        <v>194</v>
      </c>
      <c r="C216" s="14">
        <v>4.2230000000000002E-4</v>
      </c>
      <c r="E216" s="15">
        <v>6268</v>
      </c>
      <c r="F216" s="15">
        <v>6268</v>
      </c>
      <c r="G216" s="15">
        <v>5860</v>
      </c>
      <c r="H216" s="15">
        <v>4368</v>
      </c>
      <c r="I216" s="15">
        <v>2849</v>
      </c>
      <c r="J216" s="15">
        <v>2848</v>
      </c>
      <c r="K216" s="15"/>
      <c r="L216" s="15">
        <v>5603</v>
      </c>
      <c r="M216" s="15">
        <v>5602</v>
      </c>
      <c r="N216" s="15">
        <v>3110</v>
      </c>
      <c r="O216" s="15">
        <v>3110</v>
      </c>
      <c r="P216" s="15">
        <v>3110</v>
      </c>
      <c r="Q216" s="15"/>
      <c r="R216" s="15">
        <v>3013</v>
      </c>
      <c r="S216" s="15">
        <v>3013</v>
      </c>
      <c r="T216" s="15">
        <v>3011</v>
      </c>
      <c r="U216" s="15">
        <v>1519</v>
      </c>
      <c r="V216" s="15">
        <v>0</v>
      </c>
      <c r="W216" s="15"/>
      <c r="X216" s="15">
        <v>427</v>
      </c>
      <c r="Y216" s="15">
        <v>427</v>
      </c>
      <c r="Z216" s="15">
        <v>427</v>
      </c>
      <c r="AA216" s="15">
        <v>427</v>
      </c>
      <c r="AB216" s="15">
        <v>427</v>
      </c>
      <c r="AC216" s="15"/>
      <c r="AD216" s="15">
        <v>0</v>
      </c>
      <c r="AE216" s="15">
        <v>0</v>
      </c>
      <c r="AF216" s="15">
        <v>0</v>
      </c>
      <c r="AG216" s="15">
        <v>0</v>
      </c>
      <c r="AH216" s="15">
        <v>0</v>
      </c>
      <c r="AI216" s="15"/>
      <c r="AJ216" s="15">
        <v>-2775</v>
      </c>
      <c r="AK216" s="15">
        <v>-2774</v>
      </c>
      <c r="AL216" s="15">
        <v>-688</v>
      </c>
      <c r="AM216" s="15">
        <v>-688</v>
      </c>
      <c r="AN216" s="15">
        <v>-688</v>
      </c>
    </row>
    <row r="217" spans="1:40">
      <c r="A217" s="22">
        <v>36700</v>
      </c>
      <c r="B217" s="23" t="s">
        <v>195</v>
      </c>
      <c r="C217" s="14">
        <v>8.1998999999999996E-3</v>
      </c>
      <c r="E217" s="15">
        <v>158838</v>
      </c>
      <c r="F217" s="15">
        <v>158813</v>
      </c>
      <c r="G217" s="15">
        <v>118861</v>
      </c>
      <c r="H217" s="15">
        <v>90518</v>
      </c>
      <c r="I217" s="15">
        <v>61675</v>
      </c>
      <c r="J217" s="15">
        <v>61649</v>
      </c>
      <c r="K217" s="15"/>
      <c r="L217" s="15">
        <v>106399</v>
      </c>
      <c r="M217" s="15">
        <v>106374</v>
      </c>
      <c r="N217" s="15">
        <v>59059</v>
      </c>
      <c r="O217" s="15">
        <v>59059</v>
      </c>
      <c r="P217" s="15">
        <v>59059</v>
      </c>
      <c r="Q217" s="15"/>
      <c r="R217" s="15">
        <v>57212</v>
      </c>
      <c r="S217" s="15">
        <v>57212</v>
      </c>
      <c r="T217" s="15">
        <v>57186</v>
      </c>
      <c r="U217" s="15">
        <v>28843</v>
      </c>
      <c r="V217" s="15">
        <v>0</v>
      </c>
      <c r="W217" s="15"/>
      <c r="X217" s="15">
        <v>8100</v>
      </c>
      <c r="Y217" s="15">
        <v>8100</v>
      </c>
      <c r="Z217" s="15">
        <v>8100</v>
      </c>
      <c r="AA217" s="15">
        <v>8100</v>
      </c>
      <c r="AB217" s="15">
        <v>8100</v>
      </c>
      <c r="AC217" s="15"/>
      <c r="AD217" s="15">
        <v>0</v>
      </c>
      <c r="AE217" s="15">
        <v>0</v>
      </c>
      <c r="AF217" s="15">
        <v>0</v>
      </c>
      <c r="AG217" s="15">
        <v>0</v>
      </c>
      <c r="AH217" s="15">
        <v>0</v>
      </c>
      <c r="AI217" s="15"/>
      <c r="AJ217" s="15">
        <v>-12873</v>
      </c>
      <c r="AK217" s="15">
        <v>-12873</v>
      </c>
      <c r="AL217" s="15">
        <v>-5484</v>
      </c>
      <c r="AM217" s="15">
        <v>-5484</v>
      </c>
      <c r="AN217" s="15">
        <v>-5484</v>
      </c>
    </row>
    <row r="218" spans="1:40">
      <c r="A218" s="22">
        <v>36701</v>
      </c>
      <c r="B218" s="23" t="s">
        <v>196</v>
      </c>
      <c r="C218" s="14">
        <v>2.9799999999999999E-5</v>
      </c>
      <c r="E218" s="15">
        <v>675</v>
      </c>
      <c r="F218" s="15">
        <v>674</v>
      </c>
      <c r="G218" s="15">
        <v>429</v>
      </c>
      <c r="H218" s="15">
        <v>328</v>
      </c>
      <c r="I218" s="15">
        <v>225</v>
      </c>
      <c r="J218" s="15">
        <v>225</v>
      </c>
      <c r="K218" s="15"/>
      <c r="L218" s="15">
        <v>380</v>
      </c>
      <c r="M218" s="15">
        <v>380</v>
      </c>
      <c r="N218" s="15">
        <v>211</v>
      </c>
      <c r="O218" s="15">
        <v>211</v>
      </c>
      <c r="P218" s="15">
        <v>211</v>
      </c>
      <c r="Q218" s="15"/>
      <c r="R218" s="15">
        <v>205</v>
      </c>
      <c r="S218" s="15">
        <v>205</v>
      </c>
      <c r="T218" s="15">
        <v>204</v>
      </c>
      <c r="U218" s="15">
        <v>103</v>
      </c>
      <c r="V218" s="15">
        <v>0</v>
      </c>
      <c r="W218" s="15"/>
      <c r="X218" s="15">
        <v>29</v>
      </c>
      <c r="Y218" s="15">
        <v>29</v>
      </c>
      <c r="Z218" s="15">
        <v>29</v>
      </c>
      <c r="AA218" s="15">
        <v>29</v>
      </c>
      <c r="AB218" s="15">
        <v>29</v>
      </c>
      <c r="AC218" s="15"/>
      <c r="AD218" s="15">
        <v>76</v>
      </c>
      <c r="AE218" s="15">
        <v>75</v>
      </c>
      <c r="AF218" s="15">
        <v>0</v>
      </c>
      <c r="AG218" s="15">
        <v>0</v>
      </c>
      <c r="AH218" s="15">
        <v>0</v>
      </c>
      <c r="AI218" s="15"/>
      <c r="AJ218" s="15">
        <v>-15</v>
      </c>
      <c r="AK218" s="15">
        <v>-15</v>
      </c>
      <c r="AL218" s="15">
        <v>-15</v>
      </c>
      <c r="AM218" s="15">
        <v>-15</v>
      </c>
      <c r="AN218" s="15">
        <v>-15</v>
      </c>
    </row>
    <row r="219" spans="1:40">
      <c r="A219" s="22">
        <v>36705</v>
      </c>
      <c r="B219" s="23" t="s">
        <v>197</v>
      </c>
      <c r="C219" s="14">
        <v>9.6460000000000003E-4</v>
      </c>
      <c r="E219" s="15">
        <v>19412</v>
      </c>
      <c r="F219" s="15">
        <v>19410</v>
      </c>
      <c r="G219" s="15">
        <v>14131</v>
      </c>
      <c r="H219" s="15">
        <v>10811</v>
      </c>
      <c r="I219" s="15">
        <v>7432</v>
      </c>
      <c r="J219" s="15">
        <v>7429</v>
      </c>
      <c r="K219" s="15"/>
      <c r="L219" s="15">
        <v>12464</v>
      </c>
      <c r="M219" s="15">
        <v>12461</v>
      </c>
      <c r="N219" s="15">
        <v>6918</v>
      </c>
      <c r="O219" s="15">
        <v>6918</v>
      </c>
      <c r="P219" s="15">
        <v>6918</v>
      </c>
      <c r="Q219" s="15"/>
      <c r="R219" s="15">
        <v>6702</v>
      </c>
      <c r="S219" s="15">
        <v>6702</v>
      </c>
      <c r="T219" s="15">
        <v>6699</v>
      </c>
      <c r="U219" s="15">
        <v>3379</v>
      </c>
      <c r="V219" s="15">
        <v>0</v>
      </c>
      <c r="W219" s="15"/>
      <c r="X219" s="15">
        <v>949</v>
      </c>
      <c r="Y219" s="15">
        <v>949</v>
      </c>
      <c r="Z219" s="15">
        <v>949</v>
      </c>
      <c r="AA219" s="15">
        <v>949</v>
      </c>
      <c r="AB219" s="15">
        <v>949</v>
      </c>
      <c r="AC219" s="15"/>
      <c r="AD219" s="15">
        <v>0</v>
      </c>
      <c r="AE219" s="15">
        <v>0</v>
      </c>
      <c r="AF219" s="15">
        <v>0</v>
      </c>
      <c r="AG219" s="15">
        <v>0</v>
      </c>
      <c r="AH219" s="15">
        <v>0</v>
      </c>
      <c r="AI219" s="15"/>
      <c r="AJ219" s="15">
        <v>-703</v>
      </c>
      <c r="AK219" s="15">
        <v>-702</v>
      </c>
      <c r="AL219" s="15">
        <v>-435</v>
      </c>
      <c r="AM219" s="15">
        <v>-435</v>
      </c>
      <c r="AN219" s="15">
        <v>-435</v>
      </c>
    </row>
    <row r="220" spans="1:40">
      <c r="A220" s="22">
        <v>36800</v>
      </c>
      <c r="B220" s="23" t="s">
        <v>198</v>
      </c>
      <c r="C220" s="14">
        <v>3.0942000000000001E-3</v>
      </c>
      <c r="E220" s="15">
        <v>62336</v>
      </c>
      <c r="F220" s="15">
        <v>62325</v>
      </c>
      <c r="G220" s="15">
        <v>45183</v>
      </c>
      <c r="H220" s="15">
        <v>34693</v>
      </c>
      <c r="I220" s="15">
        <v>24018</v>
      </c>
      <c r="J220" s="15">
        <v>24009</v>
      </c>
      <c r="K220" s="15"/>
      <c r="L220" s="15">
        <v>39379</v>
      </c>
      <c r="M220" s="15">
        <v>39369</v>
      </c>
      <c r="N220" s="15">
        <v>21858</v>
      </c>
      <c r="O220" s="15">
        <v>21858</v>
      </c>
      <c r="P220" s="15">
        <v>21858</v>
      </c>
      <c r="Q220" s="15"/>
      <c r="R220" s="15">
        <v>21174</v>
      </c>
      <c r="S220" s="15">
        <v>21174</v>
      </c>
      <c r="T220" s="15">
        <v>21165</v>
      </c>
      <c r="U220" s="15">
        <v>10675</v>
      </c>
      <c r="V220" s="15">
        <v>0</v>
      </c>
      <c r="W220" s="15"/>
      <c r="X220" s="15">
        <v>2998</v>
      </c>
      <c r="Y220" s="15">
        <v>2998</v>
      </c>
      <c r="Z220" s="15">
        <v>2998</v>
      </c>
      <c r="AA220" s="15">
        <v>2998</v>
      </c>
      <c r="AB220" s="15">
        <v>2998</v>
      </c>
      <c r="AC220" s="15"/>
      <c r="AD220" s="15">
        <v>0</v>
      </c>
      <c r="AE220" s="15">
        <v>0</v>
      </c>
      <c r="AF220" s="15">
        <v>0</v>
      </c>
      <c r="AG220" s="15">
        <v>0</v>
      </c>
      <c r="AH220" s="15">
        <v>0</v>
      </c>
      <c r="AI220" s="15"/>
      <c r="AJ220" s="15">
        <v>-1215</v>
      </c>
      <c r="AK220" s="15">
        <v>-1216</v>
      </c>
      <c r="AL220" s="15">
        <v>-838</v>
      </c>
      <c r="AM220" s="15">
        <v>-838</v>
      </c>
      <c r="AN220" s="15">
        <v>-838</v>
      </c>
    </row>
    <row r="221" spans="1:40">
      <c r="A221" s="22">
        <v>36801</v>
      </c>
      <c r="B221" s="23" t="s">
        <v>199</v>
      </c>
      <c r="C221" s="14">
        <v>0</v>
      </c>
      <c r="E221" s="15">
        <v>0</v>
      </c>
      <c r="F221" s="15">
        <v>0</v>
      </c>
      <c r="G221" s="15">
        <v>0</v>
      </c>
      <c r="H221" s="15">
        <v>0</v>
      </c>
      <c r="I221" s="15">
        <v>0</v>
      </c>
      <c r="J221" s="15">
        <v>0</v>
      </c>
      <c r="K221" s="15"/>
      <c r="L221" s="15">
        <v>0</v>
      </c>
      <c r="M221" s="15">
        <v>0</v>
      </c>
      <c r="N221" s="15">
        <v>0</v>
      </c>
      <c r="O221" s="15">
        <v>0</v>
      </c>
      <c r="P221" s="15">
        <v>0</v>
      </c>
      <c r="Q221" s="15"/>
      <c r="R221" s="15">
        <v>0</v>
      </c>
      <c r="S221" s="15">
        <v>0</v>
      </c>
      <c r="T221" s="15">
        <v>0</v>
      </c>
      <c r="U221" s="15">
        <v>0</v>
      </c>
      <c r="V221" s="15">
        <v>0</v>
      </c>
      <c r="W221" s="15"/>
      <c r="X221" s="15">
        <v>0</v>
      </c>
      <c r="Y221" s="15">
        <v>0</v>
      </c>
      <c r="Z221" s="15">
        <v>0</v>
      </c>
      <c r="AA221" s="15">
        <v>0</v>
      </c>
      <c r="AB221" s="15">
        <v>0</v>
      </c>
      <c r="AC221" s="15"/>
      <c r="AD221" s="15">
        <v>0</v>
      </c>
      <c r="AE221" s="15">
        <v>0</v>
      </c>
      <c r="AF221" s="15">
        <v>0</v>
      </c>
      <c r="AG221" s="15">
        <v>0</v>
      </c>
      <c r="AH221" s="15">
        <v>0</v>
      </c>
      <c r="AI221" s="15"/>
      <c r="AJ221" s="15">
        <v>0</v>
      </c>
      <c r="AK221" s="15">
        <v>0</v>
      </c>
      <c r="AL221" s="15">
        <v>0</v>
      </c>
      <c r="AM221" s="15">
        <v>0</v>
      </c>
      <c r="AN221" s="15">
        <v>0</v>
      </c>
    </row>
    <row r="222" spans="1:40">
      <c r="A222" s="22">
        <v>36802</v>
      </c>
      <c r="B222" s="23" t="s">
        <v>200</v>
      </c>
      <c r="C222" s="14">
        <v>1.1340000000000001E-4</v>
      </c>
      <c r="E222" s="15">
        <v>1751</v>
      </c>
      <c r="F222" s="15">
        <v>1750</v>
      </c>
      <c r="G222" s="15">
        <v>1650</v>
      </c>
      <c r="H222" s="15">
        <v>1037</v>
      </c>
      <c r="I222" s="15">
        <v>414</v>
      </c>
      <c r="J222" s="15">
        <v>414</v>
      </c>
      <c r="K222" s="15"/>
      <c r="L222" s="15">
        <v>2299</v>
      </c>
      <c r="M222" s="15">
        <v>2299</v>
      </c>
      <c r="N222" s="15">
        <v>1276</v>
      </c>
      <c r="O222" s="15">
        <v>1276</v>
      </c>
      <c r="P222" s="15">
        <v>1276</v>
      </c>
      <c r="Q222" s="15"/>
      <c r="R222" s="15">
        <v>1236</v>
      </c>
      <c r="S222" s="15">
        <v>1236</v>
      </c>
      <c r="T222" s="15">
        <v>1236</v>
      </c>
      <c r="U222" s="15">
        <v>623</v>
      </c>
      <c r="V222" s="15">
        <v>0</v>
      </c>
      <c r="W222" s="15"/>
      <c r="X222" s="15">
        <v>175</v>
      </c>
      <c r="Y222" s="15">
        <v>175</v>
      </c>
      <c r="Z222" s="15">
        <v>175</v>
      </c>
      <c r="AA222" s="15">
        <v>175</v>
      </c>
      <c r="AB222" s="15">
        <v>175</v>
      </c>
      <c r="AC222" s="15"/>
      <c r="AD222" s="15">
        <v>0</v>
      </c>
      <c r="AE222" s="15">
        <v>0</v>
      </c>
      <c r="AF222" s="15">
        <v>0</v>
      </c>
      <c r="AG222" s="15">
        <v>0</v>
      </c>
      <c r="AH222" s="15">
        <v>0</v>
      </c>
      <c r="AI222" s="15"/>
      <c r="AJ222" s="15">
        <v>-1959</v>
      </c>
      <c r="AK222" s="15">
        <v>-1960</v>
      </c>
      <c r="AL222" s="15">
        <v>-1037</v>
      </c>
      <c r="AM222" s="15">
        <v>-1037</v>
      </c>
      <c r="AN222" s="15">
        <v>-1037</v>
      </c>
    </row>
    <row r="223" spans="1:40">
      <c r="A223" s="22">
        <v>36810</v>
      </c>
      <c r="B223" s="23" t="s">
        <v>361</v>
      </c>
      <c r="C223" s="14">
        <v>5.8441999999999999E-3</v>
      </c>
      <c r="E223" s="15">
        <v>114723</v>
      </c>
      <c r="F223" s="15">
        <v>114704</v>
      </c>
      <c r="G223" s="15">
        <v>84573</v>
      </c>
      <c r="H223" s="15">
        <v>64778</v>
      </c>
      <c r="I223" s="15">
        <v>44634</v>
      </c>
      <c r="J223" s="15">
        <v>44617</v>
      </c>
      <c r="K223" s="15"/>
      <c r="L223" s="15">
        <v>74309</v>
      </c>
      <c r="M223" s="15">
        <v>74291</v>
      </c>
      <c r="N223" s="15">
        <v>41246</v>
      </c>
      <c r="O223" s="15">
        <v>41246</v>
      </c>
      <c r="P223" s="15">
        <v>41246</v>
      </c>
      <c r="Q223" s="15"/>
      <c r="R223" s="15">
        <v>39956</v>
      </c>
      <c r="S223" s="15">
        <v>39956</v>
      </c>
      <c r="T223" s="15">
        <v>39939</v>
      </c>
      <c r="U223" s="15">
        <v>20144</v>
      </c>
      <c r="V223" s="15">
        <v>0</v>
      </c>
      <c r="W223" s="15"/>
      <c r="X223" s="15">
        <v>5657</v>
      </c>
      <c r="Y223" s="15">
        <v>5657</v>
      </c>
      <c r="Z223" s="15">
        <v>5657</v>
      </c>
      <c r="AA223" s="15">
        <v>5657</v>
      </c>
      <c r="AB223" s="15">
        <v>5657</v>
      </c>
      <c r="AC223" s="15"/>
      <c r="AD223" s="15">
        <v>0</v>
      </c>
      <c r="AE223" s="15">
        <v>0</v>
      </c>
      <c r="AF223" s="15">
        <v>0</v>
      </c>
      <c r="AG223" s="15">
        <v>0</v>
      </c>
      <c r="AH223" s="15">
        <v>0</v>
      </c>
      <c r="AI223" s="15"/>
      <c r="AJ223" s="15">
        <v>-5199</v>
      </c>
      <c r="AK223" s="15">
        <v>-5200</v>
      </c>
      <c r="AL223" s="15">
        <v>-2269</v>
      </c>
      <c r="AM223" s="15">
        <v>-2269</v>
      </c>
      <c r="AN223" s="15">
        <v>-2269</v>
      </c>
    </row>
    <row r="224" spans="1:40">
      <c r="A224" s="22">
        <v>36900</v>
      </c>
      <c r="B224" s="23" t="s">
        <v>201</v>
      </c>
      <c r="C224" s="14">
        <v>5.7249999999999998E-4</v>
      </c>
      <c r="E224" s="15">
        <v>11687</v>
      </c>
      <c r="F224" s="15">
        <v>11685</v>
      </c>
      <c r="G224" s="15">
        <v>8405</v>
      </c>
      <c r="H224" s="15">
        <v>6519</v>
      </c>
      <c r="I224" s="15">
        <v>4599</v>
      </c>
      <c r="J224" s="15">
        <v>4598</v>
      </c>
      <c r="K224" s="15"/>
      <c r="L224" s="15">
        <v>7081</v>
      </c>
      <c r="M224" s="15">
        <v>7079</v>
      </c>
      <c r="N224" s="15">
        <v>3930</v>
      </c>
      <c r="O224" s="15">
        <v>3930</v>
      </c>
      <c r="P224" s="15">
        <v>3930</v>
      </c>
      <c r="Q224" s="15"/>
      <c r="R224" s="15">
        <v>3807</v>
      </c>
      <c r="S224" s="15">
        <v>3807</v>
      </c>
      <c r="T224" s="15">
        <v>3806</v>
      </c>
      <c r="U224" s="15">
        <v>1920</v>
      </c>
      <c r="V224" s="15">
        <v>0</v>
      </c>
      <c r="W224" s="15"/>
      <c r="X224" s="15">
        <v>539</v>
      </c>
      <c r="Y224" s="15">
        <v>539</v>
      </c>
      <c r="Z224" s="15">
        <v>539</v>
      </c>
      <c r="AA224" s="15">
        <v>539</v>
      </c>
      <c r="AB224" s="15">
        <v>539</v>
      </c>
      <c r="AC224" s="15"/>
      <c r="AD224" s="15">
        <v>260</v>
      </c>
      <c r="AE224" s="15">
        <v>260</v>
      </c>
      <c r="AF224" s="15">
        <v>130</v>
      </c>
      <c r="AG224" s="15">
        <v>130</v>
      </c>
      <c r="AH224" s="15">
        <v>130</v>
      </c>
      <c r="AI224" s="15"/>
      <c r="AJ224" s="15">
        <v>0</v>
      </c>
      <c r="AK224" s="15">
        <v>0</v>
      </c>
      <c r="AL224" s="15">
        <v>0</v>
      </c>
      <c r="AM224" s="15">
        <v>0</v>
      </c>
      <c r="AN224" s="15">
        <v>0</v>
      </c>
    </row>
    <row r="225" spans="1:40">
      <c r="A225" s="22">
        <v>36901</v>
      </c>
      <c r="B225" s="23" t="s">
        <v>202</v>
      </c>
      <c r="C225" s="14">
        <v>1.94E-4</v>
      </c>
      <c r="E225" s="15">
        <v>4007</v>
      </c>
      <c r="F225" s="15">
        <v>4008</v>
      </c>
      <c r="G225" s="15">
        <v>2851</v>
      </c>
      <c r="H225" s="15">
        <v>2151</v>
      </c>
      <c r="I225" s="15">
        <v>1440</v>
      </c>
      <c r="J225" s="15">
        <v>1439</v>
      </c>
      <c r="K225" s="15"/>
      <c r="L225" s="15">
        <v>2624</v>
      </c>
      <c r="M225" s="15">
        <v>2624</v>
      </c>
      <c r="N225" s="15">
        <v>1457</v>
      </c>
      <c r="O225" s="15">
        <v>1457</v>
      </c>
      <c r="P225" s="15">
        <v>1457</v>
      </c>
      <c r="Q225" s="15"/>
      <c r="R225" s="15">
        <v>1411</v>
      </c>
      <c r="S225" s="15">
        <v>1411</v>
      </c>
      <c r="T225" s="15">
        <v>1411</v>
      </c>
      <c r="U225" s="15">
        <v>711</v>
      </c>
      <c r="V225" s="15">
        <v>0</v>
      </c>
      <c r="W225" s="15"/>
      <c r="X225" s="15">
        <v>200</v>
      </c>
      <c r="Y225" s="15">
        <v>200</v>
      </c>
      <c r="Z225" s="15">
        <v>200</v>
      </c>
      <c r="AA225" s="15">
        <v>200</v>
      </c>
      <c r="AB225" s="15">
        <v>200</v>
      </c>
      <c r="AC225" s="15"/>
      <c r="AD225" s="15">
        <v>0</v>
      </c>
      <c r="AE225" s="15">
        <v>0</v>
      </c>
      <c r="AF225" s="15">
        <v>0</v>
      </c>
      <c r="AG225" s="15">
        <v>0</v>
      </c>
      <c r="AH225" s="15">
        <v>0</v>
      </c>
      <c r="AI225" s="15"/>
      <c r="AJ225" s="15">
        <v>-228</v>
      </c>
      <c r="AK225" s="15">
        <v>-227</v>
      </c>
      <c r="AL225" s="15">
        <v>-217</v>
      </c>
      <c r="AM225" s="15">
        <v>-217</v>
      </c>
      <c r="AN225" s="15">
        <v>-217</v>
      </c>
    </row>
    <row r="226" spans="1:40">
      <c r="A226" s="22">
        <v>36905</v>
      </c>
      <c r="B226" s="23" t="s">
        <v>203</v>
      </c>
      <c r="C226" s="14">
        <v>1.9149999999999999E-4</v>
      </c>
      <c r="E226" s="15">
        <v>4272</v>
      </c>
      <c r="F226" s="15">
        <v>4271</v>
      </c>
      <c r="G226" s="15">
        <v>2903</v>
      </c>
      <c r="H226" s="15">
        <v>2237</v>
      </c>
      <c r="I226" s="15">
        <v>1560</v>
      </c>
      <c r="J226" s="15">
        <v>1559</v>
      </c>
      <c r="K226" s="15"/>
      <c r="L226" s="15">
        <v>2499</v>
      </c>
      <c r="M226" s="15">
        <v>2498</v>
      </c>
      <c r="N226" s="15">
        <v>1387</v>
      </c>
      <c r="O226" s="15">
        <v>1387</v>
      </c>
      <c r="P226" s="15">
        <v>1387</v>
      </c>
      <c r="Q226" s="15"/>
      <c r="R226" s="15">
        <v>1344</v>
      </c>
      <c r="S226" s="15">
        <v>1344</v>
      </c>
      <c r="T226" s="15">
        <v>1343</v>
      </c>
      <c r="U226" s="15">
        <v>677</v>
      </c>
      <c r="V226" s="15">
        <v>0</v>
      </c>
      <c r="W226" s="15"/>
      <c r="X226" s="15">
        <v>190</v>
      </c>
      <c r="Y226" s="15">
        <v>190</v>
      </c>
      <c r="Z226" s="15">
        <v>190</v>
      </c>
      <c r="AA226" s="15">
        <v>190</v>
      </c>
      <c r="AB226" s="15">
        <v>190</v>
      </c>
      <c r="AC226" s="15"/>
      <c r="AD226" s="15">
        <v>256</v>
      </c>
      <c r="AE226" s="15">
        <v>256</v>
      </c>
      <c r="AF226" s="15">
        <v>0</v>
      </c>
      <c r="AG226" s="15">
        <v>0</v>
      </c>
      <c r="AH226" s="15">
        <v>0</v>
      </c>
      <c r="AI226" s="15"/>
      <c r="AJ226" s="15">
        <v>-17</v>
      </c>
      <c r="AK226" s="15">
        <v>-17</v>
      </c>
      <c r="AL226" s="15">
        <v>-17</v>
      </c>
      <c r="AM226" s="15">
        <v>-17</v>
      </c>
      <c r="AN226" s="15">
        <v>-17</v>
      </c>
    </row>
    <row r="227" spans="1:40">
      <c r="A227" s="22">
        <v>37000</v>
      </c>
      <c r="B227" s="23" t="s">
        <v>204</v>
      </c>
      <c r="C227" s="14">
        <v>1.9151999999999999E-3</v>
      </c>
      <c r="E227" s="15">
        <v>40046</v>
      </c>
      <c r="F227" s="15">
        <v>40041</v>
      </c>
      <c r="G227" s="15">
        <v>27871</v>
      </c>
      <c r="H227" s="15">
        <v>21380</v>
      </c>
      <c r="I227" s="15">
        <v>14775</v>
      </c>
      <c r="J227" s="15">
        <v>14769</v>
      </c>
      <c r="K227" s="15"/>
      <c r="L227" s="15">
        <v>24367</v>
      </c>
      <c r="M227" s="15">
        <v>24361</v>
      </c>
      <c r="N227" s="15">
        <v>13525</v>
      </c>
      <c r="O227" s="15">
        <v>13525</v>
      </c>
      <c r="P227" s="15">
        <v>13525</v>
      </c>
      <c r="Q227" s="15"/>
      <c r="R227" s="15">
        <v>13102</v>
      </c>
      <c r="S227" s="15">
        <v>13102</v>
      </c>
      <c r="T227" s="15">
        <v>13096</v>
      </c>
      <c r="U227" s="15">
        <v>6605</v>
      </c>
      <c r="V227" s="15">
        <v>0</v>
      </c>
      <c r="W227" s="15"/>
      <c r="X227" s="15">
        <v>1855</v>
      </c>
      <c r="Y227" s="15">
        <v>1855</v>
      </c>
      <c r="Z227" s="15">
        <v>1855</v>
      </c>
      <c r="AA227" s="15">
        <v>1855</v>
      </c>
      <c r="AB227" s="15">
        <v>1855</v>
      </c>
      <c r="AC227" s="15"/>
      <c r="AD227" s="15">
        <v>1327</v>
      </c>
      <c r="AE227" s="15">
        <v>1328</v>
      </c>
      <c r="AF227" s="15">
        <v>0</v>
      </c>
      <c r="AG227" s="15">
        <v>0</v>
      </c>
      <c r="AH227" s="15">
        <v>0</v>
      </c>
      <c r="AI227" s="15"/>
      <c r="AJ227" s="15">
        <v>-605</v>
      </c>
      <c r="AK227" s="15">
        <v>-605</v>
      </c>
      <c r="AL227" s="15">
        <v>-605</v>
      </c>
      <c r="AM227" s="15">
        <v>-605</v>
      </c>
      <c r="AN227" s="15">
        <v>-605</v>
      </c>
    </row>
    <row r="228" spans="1:40">
      <c r="A228" s="22">
        <v>37001</v>
      </c>
      <c r="B228" s="23" t="s">
        <v>334</v>
      </c>
      <c r="C228" s="14">
        <v>7.9599999999999997E-5</v>
      </c>
      <c r="E228" s="15">
        <v>871</v>
      </c>
      <c r="F228" s="15">
        <v>872</v>
      </c>
      <c r="G228" s="15">
        <v>1152</v>
      </c>
      <c r="H228" s="15">
        <v>816</v>
      </c>
      <c r="I228" s="15">
        <v>474</v>
      </c>
      <c r="J228" s="15">
        <v>474</v>
      </c>
      <c r="K228" s="15"/>
      <c r="L228" s="15">
        <v>1262</v>
      </c>
      <c r="M228" s="15">
        <v>1262</v>
      </c>
      <c r="N228" s="15">
        <v>700</v>
      </c>
      <c r="O228" s="15">
        <v>700</v>
      </c>
      <c r="P228" s="15">
        <v>700</v>
      </c>
      <c r="Q228" s="15"/>
      <c r="R228" s="15">
        <v>679</v>
      </c>
      <c r="S228" s="15">
        <v>679</v>
      </c>
      <c r="T228" s="15">
        <v>678</v>
      </c>
      <c r="U228" s="15">
        <v>342</v>
      </c>
      <c r="V228" s="15">
        <v>0</v>
      </c>
      <c r="W228" s="15"/>
      <c r="X228" s="15">
        <v>96</v>
      </c>
      <c r="Y228" s="15">
        <v>96</v>
      </c>
      <c r="Z228" s="15">
        <v>96</v>
      </c>
      <c r="AA228" s="15">
        <v>96</v>
      </c>
      <c r="AB228" s="15">
        <v>96</v>
      </c>
      <c r="AC228" s="15"/>
      <c r="AD228" s="15">
        <v>0</v>
      </c>
      <c r="AE228" s="15">
        <v>0</v>
      </c>
      <c r="AF228" s="15">
        <v>0</v>
      </c>
      <c r="AG228" s="15">
        <v>0</v>
      </c>
      <c r="AH228" s="15">
        <v>0</v>
      </c>
      <c r="AI228" s="15"/>
      <c r="AJ228" s="15">
        <v>-1166</v>
      </c>
      <c r="AK228" s="15">
        <v>-1165</v>
      </c>
      <c r="AL228" s="15">
        <v>-322</v>
      </c>
      <c r="AM228" s="15">
        <v>-322</v>
      </c>
      <c r="AN228" s="15">
        <v>-322</v>
      </c>
    </row>
    <row r="229" spans="1:40">
      <c r="A229" s="22">
        <v>37005</v>
      </c>
      <c r="B229" s="23" t="s">
        <v>205</v>
      </c>
      <c r="C229" s="14">
        <v>4.572E-4</v>
      </c>
      <c r="E229" s="15">
        <v>10635</v>
      </c>
      <c r="F229" s="15">
        <v>10632</v>
      </c>
      <c r="G229" s="15">
        <v>6935</v>
      </c>
      <c r="H229" s="15">
        <v>5440</v>
      </c>
      <c r="I229" s="15">
        <v>3919</v>
      </c>
      <c r="J229" s="15">
        <v>3918</v>
      </c>
      <c r="K229" s="15"/>
      <c r="L229" s="15">
        <v>5612</v>
      </c>
      <c r="M229" s="15">
        <v>5610</v>
      </c>
      <c r="N229" s="15">
        <v>3115</v>
      </c>
      <c r="O229" s="15">
        <v>3115</v>
      </c>
      <c r="P229" s="15">
        <v>3115</v>
      </c>
      <c r="Q229" s="15"/>
      <c r="R229" s="15">
        <v>3017</v>
      </c>
      <c r="S229" s="15">
        <v>3017</v>
      </c>
      <c r="T229" s="15">
        <v>3016</v>
      </c>
      <c r="U229" s="15">
        <v>1521</v>
      </c>
      <c r="V229" s="15">
        <v>0</v>
      </c>
      <c r="W229" s="15"/>
      <c r="X229" s="15">
        <v>427</v>
      </c>
      <c r="Y229" s="15">
        <v>427</v>
      </c>
      <c r="Z229" s="15">
        <v>427</v>
      </c>
      <c r="AA229" s="15">
        <v>427</v>
      </c>
      <c r="AB229" s="15">
        <v>427</v>
      </c>
      <c r="AC229" s="15"/>
      <c r="AD229" s="15">
        <v>1579</v>
      </c>
      <c r="AE229" s="15">
        <v>1578</v>
      </c>
      <c r="AF229" s="15">
        <v>377</v>
      </c>
      <c r="AG229" s="15">
        <v>377</v>
      </c>
      <c r="AH229" s="15">
        <v>377</v>
      </c>
      <c r="AI229" s="15"/>
      <c r="AJ229" s="15">
        <v>0</v>
      </c>
      <c r="AK229" s="15">
        <v>0</v>
      </c>
      <c r="AL229" s="15">
        <v>0</v>
      </c>
      <c r="AM229" s="15">
        <v>0</v>
      </c>
      <c r="AN229" s="15">
        <v>0</v>
      </c>
    </row>
    <row r="230" spans="1:40">
      <c r="A230" s="22">
        <v>37100</v>
      </c>
      <c r="B230" s="23" t="s">
        <v>206</v>
      </c>
      <c r="C230" s="14">
        <v>2.9053E-3</v>
      </c>
      <c r="E230" s="15">
        <v>54406</v>
      </c>
      <c r="F230" s="15">
        <v>54396</v>
      </c>
      <c r="G230" s="15">
        <v>41921</v>
      </c>
      <c r="H230" s="15">
        <v>32144</v>
      </c>
      <c r="I230" s="15">
        <v>22194</v>
      </c>
      <c r="J230" s="15">
        <v>22185</v>
      </c>
      <c r="K230" s="15"/>
      <c r="L230" s="15">
        <v>36703</v>
      </c>
      <c r="M230" s="15">
        <v>36694</v>
      </c>
      <c r="N230" s="15">
        <v>20373</v>
      </c>
      <c r="O230" s="15">
        <v>20373</v>
      </c>
      <c r="P230" s="15">
        <v>20373</v>
      </c>
      <c r="Q230" s="15"/>
      <c r="R230" s="15">
        <v>19735</v>
      </c>
      <c r="S230" s="15">
        <v>19735</v>
      </c>
      <c r="T230" s="15">
        <v>19727</v>
      </c>
      <c r="U230" s="15">
        <v>9950</v>
      </c>
      <c r="V230" s="15">
        <v>0</v>
      </c>
      <c r="W230" s="15"/>
      <c r="X230" s="15">
        <v>2794</v>
      </c>
      <c r="Y230" s="15">
        <v>2794</v>
      </c>
      <c r="Z230" s="15">
        <v>2794</v>
      </c>
      <c r="AA230" s="15">
        <v>2794</v>
      </c>
      <c r="AB230" s="15">
        <v>2794</v>
      </c>
      <c r="AC230" s="15"/>
      <c r="AD230" s="15">
        <v>0</v>
      </c>
      <c r="AE230" s="15">
        <v>0</v>
      </c>
      <c r="AF230" s="15">
        <v>0</v>
      </c>
      <c r="AG230" s="15">
        <v>0</v>
      </c>
      <c r="AH230" s="15">
        <v>0</v>
      </c>
      <c r="AI230" s="15"/>
      <c r="AJ230" s="15">
        <v>-4826</v>
      </c>
      <c r="AK230" s="15">
        <v>-4827</v>
      </c>
      <c r="AL230" s="15">
        <v>-973</v>
      </c>
      <c r="AM230" s="15">
        <v>-973</v>
      </c>
      <c r="AN230" s="15">
        <v>-973</v>
      </c>
    </row>
    <row r="231" spans="1:40">
      <c r="A231" s="22">
        <v>37200</v>
      </c>
      <c r="B231" s="23" t="s">
        <v>207</v>
      </c>
      <c r="C231" s="14">
        <v>6.4570000000000003E-4</v>
      </c>
      <c r="E231" s="15">
        <v>12398</v>
      </c>
      <c r="F231" s="15">
        <v>12397</v>
      </c>
      <c r="G231" s="15">
        <v>9403</v>
      </c>
      <c r="H231" s="15">
        <v>7368</v>
      </c>
      <c r="I231" s="15">
        <v>5298</v>
      </c>
      <c r="J231" s="15">
        <v>5296</v>
      </c>
      <c r="K231" s="15"/>
      <c r="L231" s="15">
        <v>7637</v>
      </c>
      <c r="M231" s="15">
        <v>7635</v>
      </c>
      <c r="N231" s="15">
        <v>4239</v>
      </c>
      <c r="O231" s="15">
        <v>4239</v>
      </c>
      <c r="P231" s="15">
        <v>4239</v>
      </c>
      <c r="Q231" s="15"/>
      <c r="R231" s="15">
        <v>4107</v>
      </c>
      <c r="S231" s="15">
        <v>4107</v>
      </c>
      <c r="T231" s="15">
        <v>4105</v>
      </c>
      <c r="U231" s="15">
        <v>2070</v>
      </c>
      <c r="V231" s="15">
        <v>0</v>
      </c>
      <c r="W231" s="15"/>
      <c r="X231" s="15">
        <v>581</v>
      </c>
      <c r="Y231" s="15">
        <v>581</v>
      </c>
      <c r="Z231" s="15">
        <v>581</v>
      </c>
      <c r="AA231" s="15">
        <v>581</v>
      </c>
      <c r="AB231" s="15">
        <v>581</v>
      </c>
      <c r="AC231" s="15"/>
      <c r="AD231" s="15">
        <v>478</v>
      </c>
      <c r="AE231" s="15">
        <v>478</v>
      </c>
      <c r="AF231" s="15">
        <v>478</v>
      </c>
      <c r="AG231" s="15">
        <v>478</v>
      </c>
      <c r="AH231" s="15">
        <v>478</v>
      </c>
      <c r="AI231" s="15"/>
      <c r="AJ231" s="15">
        <v>-405</v>
      </c>
      <c r="AK231" s="15">
        <v>-404</v>
      </c>
      <c r="AL231" s="15">
        <v>0</v>
      </c>
      <c r="AM231" s="15">
        <v>0</v>
      </c>
      <c r="AN231" s="15">
        <v>0</v>
      </c>
    </row>
    <row r="232" spans="1:40">
      <c r="A232" s="22">
        <v>37300</v>
      </c>
      <c r="B232" s="23" t="s">
        <v>208</v>
      </c>
      <c r="C232" s="14">
        <v>1.7251E-3</v>
      </c>
      <c r="E232" s="15">
        <v>32310</v>
      </c>
      <c r="F232" s="15">
        <v>32304</v>
      </c>
      <c r="G232" s="15">
        <v>24893</v>
      </c>
      <c r="H232" s="15">
        <v>19092</v>
      </c>
      <c r="I232" s="15">
        <v>13188</v>
      </c>
      <c r="J232" s="15">
        <v>13183</v>
      </c>
      <c r="K232" s="15"/>
      <c r="L232" s="15">
        <v>21778</v>
      </c>
      <c r="M232" s="15">
        <v>21772</v>
      </c>
      <c r="N232" s="15">
        <v>12088</v>
      </c>
      <c r="O232" s="15">
        <v>12088</v>
      </c>
      <c r="P232" s="15">
        <v>12088</v>
      </c>
      <c r="Q232" s="15"/>
      <c r="R232" s="15">
        <v>11710</v>
      </c>
      <c r="S232" s="15">
        <v>11710</v>
      </c>
      <c r="T232" s="15">
        <v>11705</v>
      </c>
      <c r="U232" s="15">
        <v>5904</v>
      </c>
      <c r="V232" s="15">
        <v>0</v>
      </c>
      <c r="W232" s="15"/>
      <c r="X232" s="15">
        <v>1658</v>
      </c>
      <c r="Y232" s="15">
        <v>1658</v>
      </c>
      <c r="Z232" s="15">
        <v>1658</v>
      </c>
      <c r="AA232" s="15">
        <v>1658</v>
      </c>
      <c r="AB232" s="15">
        <v>1658</v>
      </c>
      <c r="AC232" s="15"/>
      <c r="AD232" s="15">
        <v>0</v>
      </c>
      <c r="AE232" s="15">
        <v>0</v>
      </c>
      <c r="AF232" s="15">
        <v>0</v>
      </c>
      <c r="AG232" s="15">
        <v>0</v>
      </c>
      <c r="AH232" s="15">
        <v>0</v>
      </c>
      <c r="AI232" s="15"/>
      <c r="AJ232" s="15">
        <v>-2836</v>
      </c>
      <c r="AK232" s="15">
        <v>-2836</v>
      </c>
      <c r="AL232" s="15">
        <v>-558</v>
      </c>
      <c r="AM232" s="15">
        <v>-558</v>
      </c>
      <c r="AN232" s="15">
        <v>-558</v>
      </c>
    </row>
    <row r="233" spans="1:40">
      <c r="A233" s="22">
        <v>37301</v>
      </c>
      <c r="B233" s="23" t="s">
        <v>209</v>
      </c>
      <c r="C233" s="14">
        <v>1.8780000000000001E-4</v>
      </c>
      <c r="E233" s="15">
        <v>3401</v>
      </c>
      <c r="F233" s="15">
        <v>3399</v>
      </c>
      <c r="G233" s="15">
        <v>2731</v>
      </c>
      <c r="H233" s="15">
        <v>2102</v>
      </c>
      <c r="I233" s="15">
        <v>1462</v>
      </c>
      <c r="J233" s="15">
        <v>1462</v>
      </c>
      <c r="K233" s="15"/>
      <c r="L233" s="15">
        <v>2361</v>
      </c>
      <c r="M233" s="15">
        <v>2360</v>
      </c>
      <c r="N233" s="15">
        <v>1310</v>
      </c>
      <c r="O233" s="15">
        <v>1310</v>
      </c>
      <c r="P233" s="15">
        <v>1310</v>
      </c>
      <c r="Q233" s="15"/>
      <c r="R233" s="15">
        <v>1269</v>
      </c>
      <c r="S233" s="15">
        <v>1269</v>
      </c>
      <c r="T233" s="15">
        <v>1269</v>
      </c>
      <c r="U233" s="15">
        <v>640</v>
      </c>
      <c r="V233" s="15">
        <v>0</v>
      </c>
      <c r="W233" s="15"/>
      <c r="X233" s="15">
        <v>180</v>
      </c>
      <c r="Y233" s="15">
        <v>180</v>
      </c>
      <c r="Z233" s="15">
        <v>180</v>
      </c>
      <c r="AA233" s="15">
        <v>180</v>
      </c>
      <c r="AB233" s="15">
        <v>180</v>
      </c>
      <c r="AC233" s="15"/>
      <c r="AD233" s="15">
        <v>0</v>
      </c>
      <c r="AE233" s="15">
        <v>0</v>
      </c>
      <c r="AF233" s="15">
        <v>0</v>
      </c>
      <c r="AG233" s="15">
        <v>0</v>
      </c>
      <c r="AH233" s="15">
        <v>0</v>
      </c>
      <c r="AI233" s="15"/>
      <c r="AJ233" s="15">
        <v>-409</v>
      </c>
      <c r="AK233" s="15">
        <v>-410</v>
      </c>
      <c r="AL233" s="15">
        <v>-28</v>
      </c>
      <c r="AM233" s="15">
        <v>-28</v>
      </c>
      <c r="AN233" s="15">
        <v>-28</v>
      </c>
    </row>
    <row r="234" spans="1:40">
      <c r="A234" s="22">
        <v>37305</v>
      </c>
      <c r="B234" s="23" t="s">
        <v>210</v>
      </c>
      <c r="C234" s="14">
        <v>4.4040000000000003E-4</v>
      </c>
      <c r="E234" s="15">
        <v>11462</v>
      </c>
      <c r="F234" s="15">
        <v>11461</v>
      </c>
      <c r="G234" s="15">
        <v>6741</v>
      </c>
      <c r="H234" s="15">
        <v>5391</v>
      </c>
      <c r="I234" s="15">
        <v>4017</v>
      </c>
      <c r="J234" s="15">
        <v>4016</v>
      </c>
      <c r="K234" s="15"/>
      <c r="L234" s="15">
        <v>5068</v>
      </c>
      <c r="M234" s="15">
        <v>5067</v>
      </c>
      <c r="N234" s="15">
        <v>2813</v>
      </c>
      <c r="O234" s="15">
        <v>2813</v>
      </c>
      <c r="P234" s="15">
        <v>2813</v>
      </c>
      <c r="Q234" s="15"/>
      <c r="R234" s="15">
        <v>2725</v>
      </c>
      <c r="S234" s="15">
        <v>2725</v>
      </c>
      <c r="T234" s="15">
        <v>2724</v>
      </c>
      <c r="U234" s="15">
        <v>1374</v>
      </c>
      <c r="V234" s="15">
        <v>0</v>
      </c>
      <c r="W234" s="15"/>
      <c r="X234" s="15">
        <v>386</v>
      </c>
      <c r="Y234" s="15">
        <v>386</v>
      </c>
      <c r="Z234" s="15">
        <v>386</v>
      </c>
      <c r="AA234" s="15">
        <v>386</v>
      </c>
      <c r="AB234" s="15">
        <v>386</v>
      </c>
      <c r="AC234" s="15"/>
      <c r="AD234" s="15">
        <v>3283</v>
      </c>
      <c r="AE234" s="15">
        <v>3283</v>
      </c>
      <c r="AF234" s="15">
        <v>818</v>
      </c>
      <c r="AG234" s="15">
        <v>818</v>
      </c>
      <c r="AH234" s="15">
        <v>818</v>
      </c>
      <c r="AI234" s="15"/>
      <c r="AJ234" s="15">
        <v>0</v>
      </c>
      <c r="AK234" s="15">
        <v>0</v>
      </c>
      <c r="AL234" s="15">
        <v>0</v>
      </c>
      <c r="AM234" s="15">
        <v>0</v>
      </c>
      <c r="AN234" s="15">
        <v>0</v>
      </c>
    </row>
    <row r="235" spans="1:40">
      <c r="A235" s="22">
        <v>37400</v>
      </c>
      <c r="B235" s="23" t="s">
        <v>211</v>
      </c>
      <c r="C235" s="14">
        <v>8.0526999999999994E-3</v>
      </c>
      <c r="E235" s="15">
        <v>153947</v>
      </c>
      <c r="F235" s="15">
        <v>153922</v>
      </c>
      <c r="G235" s="15">
        <v>115789</v>
      </c>
      <c r="H235" s="15">
        <v>88700</v>
      </c>
      <c r="I235" s="15">
        <v>61133</v>
      </c>
      <c r="J235" s="15">
        <v>61109</v>
      </c>
      <c r="K235" s="15"/>
      <c r="L235" s="15">
        <v>101692</v>
      </c>
      <c r="M235" s="15">
        <v>101667</v>
      </c>
      <c r="N235" s="15">
        <v>56446</v>
      </c>
      <c r="O235" s="15">
        <v>56446</v>
      </c>
      <c r="P235" s="15">
        <v>56446</v>
      </c>
      <c r="Q235" s="15"/>
      <c r="R235" s="15">
        <v>54680</v>
      </c>
      <c r="S235" s="15">
        <v>54680</v>
      </c>
      <c r="T235" s="15">
        <v>54656</v>
      </c>
      <c r="U235" s="15">
        <v>27567</v>
      </c>
      <c r="V235" s="15">
        <v>0</v>
      </c>
      <c r="W235" s="15"/>
      <c r="X235" s="15">
        <v>7742</v>
      </c>
      <c r="Y235" s="15">
        <v>7742</v>
      </c>
      <c r="Z235" s="15">
        <v>7742</v>
      </c>
      <c r="AA235" s="15">
        <v>7742</v>
      </c>
      <c r="AB235" s="15">
        <v>7742</v>
      </c>
      <c r="AC235" s="15"/>
      <c r="AD235" s="15">
        <v>0</v>
      </c>
      <c r="AE235" s="15">
        <v>0</v>
      </c>
      <c r="AF235" s="15">
        <v>0</v>
      </c>
      <c r="AG235" s="15">
        <v>0</v>
      </c>
      <c r="AH235" s="15">
        <v>0</v>
      </c>
      <c r="AI235" s="15"/>
      <c r="AJ235" s="15">
        <v>-10167</v>
      </c>
      <c r="AK235" s="15">
        <v>-10167</v>
      </c>
      <c r="AL235" s="15">
        <v>-3055</v>
      </c>
      <c r="AM235" s="15">
        <v>-3055</v>
      </c>
      <c r="AN235" s="15">
        <v>-3055</v>
      </c>
    </row>
    <row r="236" spans="1:40">
      <c r="A236" s="22">
        <v>37405</v>
      </c>
      <c r="B236" s="23" t="s">
        <v>212</v>
      </c>
      <c r="C236" s="14">
        <v>1.864E-3</v>
      </c>
      <c r="E236" s="15">
        <v>35778</v>
      </c>
      <c r="F236" s="15">
        <v>35773</v>
      </c>
      <c r="G236" s="15">
        <v>27123</v>
      </c>
      <c r="H236" s="15">
        <v>21147</v>
      </c>
      <c r="I236" s="15">
        <v>15066</v>
      </c>
      <c r="J236" s="15">
        <v>15061</v>
      </c>
      <c r="K236" s="15"/>
      <c r="L236" s="15">
        <v>22433</v>
      </c>
      <c r="M236" s="15">
        <v>22428</v>
      </c>
      <c r="N236" s="15">
        <v>12452</v>
      </c>
      <c r="O236" s="15">
        <v>12452</v>
      </c>
      <c r="P236" s="15">
        <v>12452</v>
      </c>
      <c r="Q236" s="15"/>
      <c r="R236" s="15">
        <v>12062</v>
      </c>
      <c r="S236" s="15">
        <v>12062</v>
      </c>
      <c r="T236" s="15">
        <v>12057</v>
      </c>
      <c r="U236" s="15">
        <v>6081</v>
      </c>
      <c r="V236" s="15">
        <v>0</v>
      </c>
      <c r="W236" s="15"/>
      <c r="X236" s="15">
        <v>1708</v>
      </c>
      <c r="Y236" s="15">
        <v>1708</v>
      </c>
      <c r="Z236" s="15">
        <v>1708</v>
      </c>
      <c r="AA236" s="15">
        <v>1708</v>
      </c>
      <c r="AB236" s="15">
        <v>1708</v>
      </c>
      <c r="AC236" s="15"/>
      <c r="AD236" s="15">
        <v>906</v>
      </c>
      <c r="AE236" s="15">
        <v>906</v>
      </c>
      <c r="AF236" s="15">
        <v>906</v>
      </c>
      <c r="AG236" s="15">
        <v>906</v>
      </c>
      <c r="AH236" s="15">
        <v>906</v>
      </c>
      <c r="AI236" s="15"/>
      <c r="AJ236" s="15">
        <v>-1331</v>
      </c>
      <c r="AK236" s="15">
        <v>-1331</v>
      </c>
      <c r="AL236" s="15">
        <v>0</v>
      </c>
      <c r="AM236" s="15">
        <v>0</v>
      </c>
      <c r="AN236" s="15">
        <v>0</v>
      </c>
    </row>
    <row r="237" spans="1:40">
      <c r="A237" s="22">
        <v>37500</v>
      </c>
      <c r="B237" s="23" t="s">
        <v>213</v>
      </c>
      <c r="C237" s="14">
        <v>8.9360000000000004E-4</v>
      </c>
      <c r="E237" s="15">
        <v>18483</v>
      </c>
      <c r="F237" s="15">
        <v>18481</v>
      </c>
      <c r="G237" s="15">
        <v>13198</v>
      </c>
      <c r="H237" s="15">
        <v>10257</v>
      </c>
      <c r="I237" s="15">
        <v>7265</v>
      </c>
      <c r="J237" s="15">
        <v>7263</v>
      </c>
      <c r="K237" s="15"/>
      <c r="L237" s="15">
        <v>11039</v>
      </c>
      <c r="M237" s="15">
        <v>11036</v>
      </c>
      <c r="N237" s="15">
        <v>6127</v>
      </c>
      <c r="O237" s="15">
        <v>6127</v>
      </c>
      <c r="P237" s="15">
        <v>6127</v>
      </c>
      <c r="Q237" s="15"/>
      <c r="R237" s="15">
        <v>5936</v>
      </c>
      <c r="S237" s="15">
        <v>5936</v>
      </c>
      <c r="T237" s="15">
        <v>5933</v>
      </c>
      <c r="U237" s="15">
        <v>2992</v>
      </c>
      <c r="V237" s="15">
        <v>0</v>
      </c>
      <c r="W237" s="15"/>
      <c r="X237" s="15">
        <v>840</v>
      </c>
      <c r="Y237" s="15">
        <v>840</v>
      </c>
      <c r="Z237" s="15">
        <v>840</v>
      </c>
      <c r="AA237" s="15">
        <v>840</v>
      </c>
      <c r="AB237" s="15">
        <v>840</v>
      </c>
      <c r="AC237" s="15"/>
      <c r="AD237" s="15">
        <v>668</v>
      </c>
      <c r="AE237" s="15">
        <v>669</v>
      </c>
      <c r="AF237" s="15">
        <v>298</v>
      </c>
      <c r="AG237" s="15">
        <v>298</v>
      </c>
      <c r="AH237" s="15">
        <v>298</v>
      </c>
      <c r="AI237" s="15"/>
      <c r="AJ237" s="15">
        <v>0</v>
      </c>
      <c r="AK237" s="15">
        <v>0</v>
      </c>
      <c r="AL237" s="15">
        <v>0</v>
      </c>
      <c r="AM237" s="15">
        <v>0</v>
      </c>
      <c r="AN237" s="15">
        <v>0</v>
      </c>
    </row>
    <row r="238" spans="1:40">
      <c r="A238" s="22">
        <v>37600</v>
      </c>
      <c r="B238" s="23" t="s">
        <v>214</v>
      </c>
      <c r="C238" s="14">
        <v>5.6343000000000001E-3</v>
      </c>
      <c r="E238" s="15">
        <v>109468</v>
      </c>
      <c r="F238" s="15">
        <v>109453</v>
      </c>
      <c r="G238" s="15">
        <v>81528</v>
      </c>
      <c r="H238" s="15">
        <v>63205</v>
      </c>
      <c r="I238" s="15">
        <v>44560</v>
      </c>
      <c r="J238" s="15">
        <v>44544</v>
      </c>
      <c r="K238" s="15"/>
      <c r="L238" s="15">
        <v>68781</v>
      </c>
      <c r="M238" s="15">
        <v>68765</v>
      </c>
      <c r="N238" s="15">
        <v>38178</v>
      </c>
      <c r="O238" s="15">
        <v>38178</v>
      </c>
      <c r="P238" s="15">
        <v>38178</v>
      </c>
      <c r="Q238" s="15"/>
      <c r="R238" s="15">
        <v>36984</v>
      </c>
      <c r="S238" s="15">
        <v>36984</v>
      </c>
      <c r="T238" s="15">
        <v>36968</v>
      </c>
      <c r="U238" s="15">
        <v>18645</v>
      </c>
      <c r="V238" s="15">
        <v>0</v>
      </c>
      <c r="W238" s="15"/>
      <c r="X238" s="15">
        <v>5236</v>
      </c>
      <c r="Y238" s="15">
        <v>5236</v>
      </c>
      <c r="Z238" s="15">
        <v>5236</v>
      </c>
      <c r="AA238" s="15">
        <v>5236</v>
      </c>
      <c r="AB238" s="15">
        <v>5236</v>
      </c>
      <c r="AC238" s="15"/>
      <c r="AD238" s="15">
        <v>1146</v>
      </c>
      <c r="AE238" s="15">
        <v>1146</v>
      </c>
      <c r="AF238" s="15">
        <v>1146</v>
      </c>
      <c r="AG238" s="15">
        <v>1146</v>
      </c>
      <c r="AH238" s="15">
        <v>1146</v>
      </c>
      <c r="AI238" s="15"/>
      <c r="AJ238" s="15">
        <v>-2679</v>
      </c>
      <c r="AK238" s="15">
        <v>-2678</v>
      </c>
      <c r="AL238" s="15">
        <v>0</v>
      </c>
      <c r="AM238" s="15">
        <v>0</v>
      </c>
      <c r="AN238" s="15">
        <v>0</v>
      </c>
    </row>
    <row r="239" spans="1:40">
      <c r="A239" s="22">
        <v>37601</v>
      </c>
      <c r="B239" s="23" t="s">
        <v>215</v>
      </c>
      <c r="C239" s="14">
        <v>2.3470000000000001E-4</v>
      </c>
      <c r="E239" s="15">
        <v>3394</v>
      </c>
      <c r="F239" s="15">
        <v>3392</v>
      </c>
      <c r="G239" s="15">
        <v>3294</v>
      </c>
      <c r="H239" s="15">
        <v>2360</v>
      </c>
      <c r="I239" s="15">
        <v>1410</v>
      </c>
      <c r="J239" s="15">
        <v>1409</v>
      </c>
      <c r="K239" s="15"/>
      <c r="L239" s="15">
        <v>3505</v>
      </c>
      <c r="M239" s="15">
        <v>3504</v>
      </c>
      <c r="N239" s="15">
        <v>1945</v>
      </c>
      <c r="O239" s="15">
        <v>1945</v>
      </c>
      <c r="P239" s="15">
        <v>1945</v>
      </c>
      <c r="Q239" s="15"/>
      <c r="R239" s="15">
        <v>1884</v>
      </c>
      <c r="S239" s="15">
        <v>1884</v>
      </c>
      <c r="T239" s="15">
        <v>1884</v>
      </c>
      <c r="U239" s="15">
        <v>950</v>
      </c>
      <c r="V239" s="15">
        <v>0</v>
      </c>
      <c r="W239" s="15"/>
      <c r="X239" s="15">
        <v>267</v>
      </c>
      <c r="Y239" s="15">
        <v>267</v>
      </c>
      <c r="Z239" s="15">
        <v>267</v>
      </c>
      <c r="AA239" s="15">
        <v>267</v>
      </c>
      <c r="AB239" s="15">
        <v>267</v>
      </c>
      <c r="AC239" s="15"/>
      <c r="AD239" s="15">
        <v>0</v>
      </c>
      <c r="AE239" s="15">
        <v>0</v>
      </c>
      <c r="AF239" s="15">
        <v>0</v>
      </c>
      <c r="AG239" s="15">
        <v>0</v>
      </c>
      <c r="AH239" s="15">
        <v>0</v>
      </c>
      <c r="AI239" s="15"/>
      <c r="AJ239" s="15">
        <v>-2262</v>
      </c>
      <c r="AK239" s="15">
        <v>-2263</v>
      </c>
      <c r="AL239" s="15">
        <v>-802</v>
      </c>
      <c r="AM239" s="15">
        <v>-802</v>
      </c>
      <c r="AN239" s="15">
        <v>-802</v>
      </c>
    </row>
    <row r="240" spans="1:40">
      <c r="A240" s="22">
        <v>37605</v>
      </c>
      <c r="B240" s="23" t="s">
        <v>216</v>
      </c>
      <c r="C240" s="14">
        <v>6.9490000000000003E-4</v>
      </c>
      <c r="E240" s="15">
        <v>13311</v>
      </c>
      <c r="F240" s="15">
        <v>13310</v>
      </c>
      <c r="G240" s="15">
        <v>10105</v>
      </c>
      <c r="H240" s="15">
        <v>7829</v>
      </c>
      <c r="I240" s="15">
        <v>5512</v>
      </c>
      <c r="J240" s="15">
        <v>5510</v>
      </c>
      <c r="K240" s="15"/>
      <c r="L240" s="15">
        <v>8546</v>
      </c>
      <c r="M240" s="15">
        <v>8544</v>
      </c>
      <c r="N240" s="15">
        <v>4744</v>
      </c>
      <c r="O240" s="15">
        <v>4744</v>
      </c>
      <c r="P240" s="15">
        <v>4744</v>
      </c>
      <c r="Q240" s="15"/>
      <c r="R240" s="15">
        <v>4595</v>
      </c>
      <c r="S240" s="15">
        <v>4595</v>
      </c>
      <c r="T240" s="15">
        <v>4593</v>
      </c>
      <c r="U240" s="15">
        <v>2317</v>
      </c>
      <c r="V240" s="15">
        <v>0</v>
      </c>
      <c r="W240" s="15"/>
      <c r="X240" s="15">
        <v>651</v>
      </c>
      <c r="Y240" s="15">
        <v>651</v>
      </c>
      <c r="Z240" s="15">
        <v>651</v>
      </c>
      <c r="AA240" s="15">
        <v>651</v>
      </c>
      <c r="AB240" s="15">
        <v>651</v>
      </c>
      <c r="AC240" s="15"/>
      <c r="AD240" s="15">
        <v>117</v>
      </c>
      <c r="AE240" s="15">
        <v>117</v>
      </c>
      <c r="AF240" s="15">
        <v>117</v>
      </c>
      <c r="AG240" s="15">
        <v>117</v>
      </c>
      <c r="AH240" s="15">
        <v>117</v>
      </c>
      <c r="AI240" s="15"/>
      <c r="AJ240" s="15">
        <v>-598</v>
      </c>
      <c r="AK240" s="15">
        <v>-597</v>
      </c>
      <c r="AL240" s="15">
        <v>0</v>
      </c>
      <c r="AM240" s="15">
        <v>0</v>
      </c>
      <c r="AN240" s="15">
        <v>0</v>
      </c>
    </row>
    <row r="241" spans="1:40">
      <c r="A241" s="22">
        <v>37610</v>
      </c>
      <c r="B241" s="23" t="s">
        <v>217</v>
      </c>
      <c r="C241" s="14">
        <v>1.7455999999999999E-3</v>
      </c>
      <c r="E241" s="15">
        <v>31716</v>
      </c>
      <c r="F241" s="15">
        <v>31710</v>
      </c>
      <c r="G241" s="15">
        <v>25060</v>
      </c>
      <c r="H241" s="15">
        <v>19432</v>
      </c>
      <c r="I241" s="15">
        <v>13705</v>
      </c>
      <c r="J241" s="15">
        <v>13700</v>
      </c>
      <c r="K241" s="15"/>
      <c r="L241" s="15">
        <v>21127</v>
      </c>
      <c r="M241" s="15">
        <v>21122</v>
      </c>
      <c r="N241" s="15">
        <v>11727</v>
      </c>
      <c r="O241" s="15">
        <v>11727</v>
      </c>
      <c r="P241" s="15">
        <v>11727</v>
      </c>
      <c r="Q241" s="15"/>
      <c r="R241" s="15">
        <v>11360</v>
      </c>
      <c r="S241" s="15">
        <v>11360</v>
      </c>
      <c r="T241" s="15">
        <v>11355</v>
      </c>
      <c r="U241" s="15">
        <v>5727</v>
      </c>
      <c r="V241" s="15">
        <v>0</v>
      </c>
      <c r="W241" s="15"/>
      <c r="X241" s="15">
        <v>1608</v>
      </c>
      <c r="Y241" s="15">
        <v>1608</v>
      </c>
      <c r="Z241" s="15">
        <v>1608</v>
      </c>
      <c r="AA241" s="15">
        <v>1608</v>
      </c>
      <c r="AB241" s="15">
        <v>1608</v>
      </c>
      <c r="AC241" s="15"/>
      <c r="AD241" s="15">
        <v>370</v>
      </c>
      <c r="AE241" s="15">
        <v>370</v>
      </c>
      <c r="AF241" s="15">
        <v>370</v>
      </c>
      <c r="AG241" s="15">
        <v>370</v>
      </c>
      <c r="AH241" s="15">
        <v>370</v>
      </c>
      <c r="AI241" s="15"/>
      <c r="AJ241" s="15">
        <v>-2749</v>
      </c>
      <c r="AK241" s="15">
        <v>-2750</v>
      </c>
      <c r="AL241" s="15">
        <v>0</v>
      </c>
      <c r="AM241" s="15">
        <v>0</v>
      </c>
      <c r="AN241" s="15">
        <v>0</v>
      </c>
    </row>
    <row r="242" spans="1:40">
      <c r="A242" s="22">
        <v>37700</v>
      </c>
      <c r="B242" s="23" t="s">
        <v>218</v>
      </c>
      <c r="C242" s="14">
        <v>2.3754000000000002E-3</v>
      </c>
      <c r="E242" s="15">
        <v>48339</v>
      </c>
      <c r="F242" s="15">
        <v>48332</v>
      </c>
      <c r="G242" s="15">
        <v>34606</v>
      </c>
      <c r="H242" s="15">
        <v>26810</v>
      </c>
      <c r="I242" s="15">
        <v>18877</v>
      </c>
      <c r="J242" s="15">
        <v>18870</v>
      </c>
      <c r="K242" s="15"/>
      <c r="L242" s="15">
        <v>29264</v>
      </c>
      <c r="M242" s="15">
        <v>29257</v>
      </c>
      <c r="N242" s="15">
        <v>16244</v>
      </c>
      <c r="O242" s="15">
        <v>16244</v>
      </c>
      <c r="P242" s="15">
        <v>16244</v>
      </c>
      <c r="Q242" s="15"/>
      <c r="R242" s="15">
        <v>15736</v>
      </c>
      <c r="S242" s="15">
        <v>15736</v>
      </c>
      <c r="T242" s="15">
        <v>15729</v>
      </c>
      <c r="U242" s="15">
        <v>7933</v>
      </c>
      <c r="V242" s="15">
        <v>0</v>
      </c>
      <c r="W242" s="15"/>
      <c r="X242" s="15">
        <v>2228</v>
      </c>
      <c r="Y242" s="15">
        <v>2228</v>
      </c>
      <c r="Z242" s="15">
        <v>2228</v>
      </c>
      <c r="AA242" s="15">
        <v>2228</v>
      </c>
      <c r="AB242" s="15">
        <v>2228</v>
      </c>
      <c r="AC242" s="15"/>
      <c r="AD242" s="15">
        <v>1111</v>
      </c>
      <c r="AE242" s="15">
        <v>1111</v>
      </c>
      <c r="AF242" s="15">
        <v>405</v>
      </c>
      <c r="AG242" s="15">
        <v>405</v>
      </c>
      <c r="AH242" s="15">
        <v>405</v>
      </c>
      <c r="AI242" s="15"/>
      <c r="AJ242" s="15">
        <v>0</v>
      </c>
      <c r="AK242" s="15">
        <v>0</v>
      </c>
      <c r="AL242" s="15">
        <v>0</v>
      </c>
      <c r="AM242" s="15">
        <v>0</v>
      </c>
      <c r="AN242" s="15">
        <v>0</v>
      </c>
    </row>
    <row r="243" spans="1:40">
      <c r="A243" s="22">
        <v>37705</v>
      </c>
      <c r="B243" s="23" t="s">
        <v>219</v>
      </c>
      <c r="C243" s="14">
        <v>7.0790000000000002E-4</v>
      </c>
      <c r="E243" s="15">
        <v>14770</v>
      </c>
      <c r="F243" s="15">
        <v>14768</v>
      </c>
      <c r="G243" s="15">
        <v>10415</v>
      </c>
      <c r="H243" s="15">
        <v>7993</v>
      </c>
      <c r="I243" s="15">
        <v>5529</v>
      </c>
      <c r="J243" s="15">
        <v>5526</v>
      </c>
      <c r="K243" s="15"/>
      <c r="L243" s="15">
        <v>9090</v>
      </c>
      <c r="M243" s="15">
        <v>9088</v>
      </c>
      <c r="N243" s="15">
        <v>5046</v>
      </c>
      <c r="O243" s="15">
        <v>5046</v>
      </c>
      <c r="P243" s="15">
        <v>5046</v>
      </c>
      <c r="Q243" s="15"/>
      <c r="R243" s="15">
        <v>4888</v>
      </c>
      <c r="S243" s="15">
        <v>4888</v>
      </c>
      <c r="T243" s="15">
        <v>4886</v>
      </c>
      <c r="U243" s="15">
        <v>2464</v>
      </c>
      <c r="V243" s="15">
        <v>0</v>
      </c>
      <c r="W243" s="15"/>
      <c r="X243" s="15">
        <v>692</v>
      </c>
      <c r="Y243" s="15">
        <v>692</v>
      </c>
      <c r="Z243" s="15">
        <v>692</v>
      </c>
      <c r="AA243" s="15">
        <v>692</v>
      </c>
      <c r="AB243" s="15">
        <v>692</v>
      </c>
      <c r="AC243" s="15"/>
      <c r="AD243" s="15">
        <v>309</v>
      </c>
      <c r="AE243" s="15">
        <v>309</v>
      </c>
      <c r="AF243" s="15">
        <v>0</v>
      </c>
      <c r="AG243" s="15">
        <v>0</v>
      </c>
      <c r="AH243" s="15">
        <v>0</v>
      </c>
      <c r="AI243" s="15"/>
      <c r="AJ243" s="15">
        <v>-209</v>
      </c>
      <c r="AK243" s="15">
        <v>-209</v>
      </c>
      <c r="AL243" s="15">
        <v>-209</v>
      </c>
      <c r="AM243" s="15">
        <v>-209</v>
      </c>
      <c r="AN243" s="15">
        <v>-209</v>
      </c>
    </row>
    <row r="244" spans="1:40">
      <c r="A244" s="22">
        <v>37800</v>
      </c>
      <c r="B244" s="23" t="s">
        <v>220</v>
      </c>
      <c r="C244" s="14">
        <v>7.3393E-3</v>
      </c>
      <c r="E244" s="15">
        <v>148854</v>
      </c>
      <c r="F244" s="15">
        <v>148831</v>
      </c>
      <c r="G244" s="15">
        <v>107646</v>
      </c>
      <c r="H244" s="15">
        <v>82962</v>
      </c>
      <c r="I244" s="15">
        <v>57842</v>
      </c>
      <c r="J244" s="15">
        <v>57820</v>
      </c>
      <c r="K244" s="15"/>
      <c r="L244" s="15">
        <v>92664</v>
      </c>
      <c r="M244" s="15">
        <v>92642</v>
      </c>
      <c r="N244" s="15">
        <v>51435</v>
      </c>
      <c r="O244" s="15">
        <v>51435</v>
      </c>
      <c r="P244" s="15">
        <v>51435</v>
      </c>
      <c r="Q244" s="15"/>
      <c r="R244" s="15">
        <v>49826</v>
      </c>
      <c r="S244" s="15">
        <v>49826</v>
      </c>
      <c r="T244" s="15">
        <v>49804</v>
      </c>
      <c r="U244" s="15">
        <v>25120</v>
      </c>
      <c r="V244" s="15">
        <v>0</v>
      </c>
      <c r="W244" s="15"/>
      <c r="X244" s="15">
        <v>7055</v>
      </c>
      <c r="Y244" s="15">
        <v>7055</v>
      </c>
      <c r="Z244" s="15">
        <v>7055</v>
      </c>
      <c r="AA244" s="15">
        <v>7055</v>
      </c>
      <c r="AB244" s="15">
        <v>7055</v>
      </c>
      <c r="AC244" s="15"/>
      <c r="AD244" s="15">
        <v>0</v>
      </c>
      <c r="AE244" s="15">
        <v>0</v>
      </c>
      <c r="AF244" s="15">
        <v>0</v>
      </c>
      <c r="AG244" s="15">
        <v>0</v>
      </c>
      <c r="AH244" s="15">
        <v>0</v>
      </c>
      <c r="AI244" s="15"/>
      <c r="AJ244" s="15">
        <v>-691</v>
      </c>
      <c r="AK244" s="15">
        <v>-692</v>
      </c>
      <c r="AL244" s="15">
        <v>-648</v>
      </c>
      <c r="AM244" s="15">
        <v>-648</v>
      </c>
      <c r="AN244" s="15">
        <v>-648</v>
      </c>
    </row>
    <row r="245" spans="1:40">
      <c r="A245" s="22">
        <v>37801</v>
      </c>
      <c r="B245" s="23" t="s">
        <v>221</v>
      </c>
      <c r="C245" s="14">
        <v>5.6400000000000002E-5</v>
      </c>
      <c r="E245" s="15">
        <v>809</v>
      </c>
      <c r="F245" s="15">
        <v>810</v>
      </c>
      <c r="G245" s="15">
        <v>788</v>
      </c>
      <c r="H245" s="15">
        <v>590</v>
      </c>
      <c r="I245" s="15">
        <v>388</v>
      </c>
      <c r="J245" s="15">
        <v>387</v>
      </c>
      <c r="K245" s="15"/>
      <c r="L245" s="15">
        <v>743</v>
      </c>
      <c r="M245" s="15">
        <v>743</v>
      </c>
      <c r="N245" s="15">
        <v>413</v>
      </c>
      <c r="O245" s="15">
        <v>413</v>
      </c>
      <c r="P245" s="15">
        <v>413</v>
      </c>
      <c r="Q245" s="15"/>
      <c r="R245" s="15">
        <v>400</v>
      </c>
      <c r="S245" s="15">
        <v>400</v>
      </c>
      <c r="T245" s="15">
        <v>400</v>
      </c>
      <c r="U245" s="15">
        <v>202</v>
      </c>
      <c r="V245" s="15">
        <v>0</v>
      </c>
      <c r="W245" s="15"/>
      <c r="X245" s="15">
        <v>57</v>
      </c>
      <c r="Y245" s="15">
        <v>57</v>
      </c>
      <c r="Z245" s="15">
        <v>57</v>
      </c>
      <c r="AA245" s="15">
        <v>57</v>
      </c>
      <c r="AB245" s="15">
        <v>57</v>
      </c>
      <c r="AC245" s="15"/>
      <c r="AD245" s="15">
        <v>0</v>
      </c>
      <c r="AE245" s="15">
        <v>0</v>
      </c>
      <c r="AF245" s="15">
        <v>0</v>
      </c>
      <c r="AG245" s="15">
        <v>0</v>
      </c>
      <c r="AH245" s="15">
        <v>0</v>
      </c>
      <c r="AI245" s="15"/>
      <c r="AJ245" s="15">
        <v>-391</v>
      </c>
      <c r="AK245" s="15">
        <v>-390</v>
      </c>
      <c r="AL245" s="15">
        <v>-82</v>
      </c>
      <c r="AM245" s="15">
        <v>-82</v>
      </c>
      <c r="AN245" s="15">
        <v>-82</v>
      </c>
    </row>
    <row r="246" spans="1:40">
      <c r="A246" s="22">
        <v>37805</v>
      </c>
      <c r="B246" s="23" t="s">
        <v>222</v>
      </c>
      <c r="C246" s="14">
        <v>5.4929999999999996E-4</v>
      </c>
      <c r="E246" s="15">
        <v>12416</v>
      </c>
      <c r="F246" s="15">
        <v>12415</v>
      </c>
      <c r="G246" s="15">
        <v>8173</v>
      </c>
      <c r="H246" s="15">
        <v>6423</v>
      </c>
      <c r="I246" s="15">
        <v>4643</v>
      </c>
      <c r="J246" s="15">
        <v>4642</v>
      </c>
      <c r="K246" s="15"/>
      <c r="L246" s="15">
        <v>6567</v>
      </c>
      <c r="M246" s="15">
        <v>6566</v>
      </c>
      <c r="N246" s="15">
        <v>3645</v>
      </c>
      <c r="O246" s="15">
        <v>3645</v>
      </c>
      <c r="P246" s="15">
        <v>3645</v>
      </c>
      <c r="Q246" s="15"/>
      <c r="R246" s="15">
        <v>3531</v>
      </c>
      <c r="S246" s="15">
        <v>3531</v>
      </c>
      <c r="T246" s="15">
        <v>3530</v>
      </c>
      <c r="U246" s="15">
        <v>1780</v>
      </c>
      <c r="V246" s="15">
        <v>0</v>
      </c>
      <c r="W246" s="15"/>
      <c r="X246" s="15">
        <v>500</v>
      </c>
      <c r="Y246" s="15">
        <v>500</v>
      </c>
      <c r="Z246" s="15">
        <v>500</v>
      </c>
      <c r="AA246" s="15">
        <v>500</v>
      </c>
      <c r="AB246" s="15">
        <v>500</v>
      </c>
      <c r="AC246" s="15"/>
      <c r="AD246" s="15">
        <v>1818</v>
      </c>
      <c r="AE246" s="15">
        <v>1818</v>
      </c>
      <c r="AF246" s="15">
        <v>498</v>
      </c>
      <c r="AG246" s="15">
        <v>498</v>
      </c>
      <c r="AH246" s="15">
        <v>498</v>
      </c>
      <c r="AI246" s="15"/>
      <c r="AJ246" s="15">
        <v>0</v>
      </c>
      <c r="AK246" s="15">
        <v>0</v>
      </c>
      <c r="AL246" s="15">
        <v>0</v>
      </c>
      <c r="AM246" s="15">
        <v>0</v>
      </c>
      <c r="AN246" s="15">
        <v>0</v>
      </c>
    </row>
    <row r="247" spans="1:40">
      <c r="A247" s="22">
        <v>37900</v>
      </c>
      <c r="B247" s="23" t="s">
        <v>223</v>
      </c>
      <c r="C247" s="14">
        <v>3.8422999999999999E-3</v>
      </c>
      <c r="E247" s="15">
        <v>80357</v>
      </c>
      <c r="F247" s="15">
        <v>80345</v>
      </c>
      <c r="G247" s="15">
        <v>56182</v>
      </c>
      <c r="H247" s="15">
        <v>43701</v>
      </c>
      <c r="I247" s="15">
        <v>30999</v>
      </c>
      <c r="J247" s="15">
        <v>30988</v>
      </c>
      <c r="K247" s="15"/>
      <c r="L247" s="15">
        <v>46855</v>
      </c>
      <c r="M247" s="15">
        <v>46844</v>
      </c>
      <c r="N247" s="15">
        <v>26008</v>
      </c>
      <c r="O247" s="15">
        <v>26008</v>
      </c>
      <c r="P247" s="15">
        <v>26008</v>
      </c>
      <c r="Q247" s="15"/>
      <c r="R247" s="15">
        <v>25194</v>
      </c>
      <c r="S247" s="15">
        <v>25194</v>
      </c>
      <c r="T247" s="15">
        <v>25183</v>
      </c>
      <c r="U247" s="15">
        <v>12702</v>
      </c>
      <c r="V247" s="15">
        <v>0</v>
      </c>
      <c r="W247" s="15"/>
      <c r="X247" s="15">
        <v>3567</v>
      </c>
      <c r="Y247" s="15">
        <v>3567</v>
      </c>
      <c r="Z247" s="15">
        <v>3567</v>
      </c>
      <c r="AA247" s="15">
        <v>3567</v>
      </c>
      <c r="AB247" s="15">
        <v>3567</v>
      </c>
      <c r="AC247" s="15"/>
      <c r="AD247" s="15">
        <v>4741</v>
      </c>
      <c r="AE247" s="15">
        <v>4740</v>
      </c>
      <c r="AF247" s="15">
        <v>1424</v>
      </c>
      <c r="AG247" s="15">
        <v>1424</v>
      </c>
      <c r="AH247" s="15">
        <v>1424</v>
      </c>
      <c r="AI247" s="15"/>
      <c r="AJ247" s="15">
        <v>0</v>
      </c>
      <c r="AK247" s="15">
        <v>0</v>
      </c>
      <c r="AL247" s="15">
        <v>0</v>
      </c>
      <c r="AM247" s="15">
        <v>0</v>
      </c>
      <c r="AN247" s="15">
        <v>0</v>
      </c>
    </row>
    <row r="248" spans="1:40">
      <c r="A248" s="22">
        <v>37901</v>
      </c>
      <c r="B248" s="23" t="s">
        <v>224</v>
      </c>
      <c r="C248" s="14">
        <v>5.2200000000000002E-5</v>
      </c>
      <c r="E248" s="15">
        <v>1273</v>
      </c>
      <c r="F248" s="15">
        <v>1274</v>
      </c>
      <c r="G248" s="15">
        <v>786</v>
      </c>
      <c r="H248" s="15">
        <v>540</v>
      </c>
      <c r="I248" s="15">
        <v>290</v>
      </c>
      <c r="J248" s="15">
        <v>290</v>
      </c>
      <c r="K248" s="15"/>
      <c r="L248" s="15">
        <v>923</v>
      </c>
      <c r="M248" s="15">
        <v>923</v>
      </c>
      <c r="N248" s="15">
        <v>512</v>
      </c>
      <c r="O248" s="15">
        <v>512</v>
      </c>
      <c r="P248" s="15">
        <v>512</v>
      </c>
      <c r="Q248" s="15"/>
      <c r="R248" s="15">
        <v>496</v>
      </c>
      <c r="S248" s="15">
        <v>496</v>
      </c>
      <c r="T248" s="15">
        <v>496</v>
      </c>
      <c r="U248" s="15">
        <v>250</v>
      </c>
      <c r="V248" s="15">
        <v>0</v>
      </c>
      <c r="W248" s="15"/>
      <c r="X248" s="15">
        <v>70</v>
      </c>
      <c r="Y248" s="15">
        <v>70</v>
      </c>
      <c r="Z248" s="15">
        <v>70</v>
      </c>
      <c r="AA248" s="15">
        <v>70</v>
      </c>
      <c r="AB248" s="15">
        <v>70</v>
      </c>
      <c r="AC248" s="15"/>
      <c r="AD248" s="15">
        <v>76</v>
      </c>
      <c r="AE248" s="15">
        <v>77</v>
      </c>
      <c r="AF248" s="15">
        <v>0</v>
      </c>
      <c r="AG248" s="15">
        <v>0</v>
      </c>
      <c r="AH248" s="15">
        <v>0</v>
      </c>
      <c r="AI248" s="15"/>
      <c r="AJ248" s="15">
        <v>-292</v>
      </c>
      <c r="AK248" s="15">
        <v>-292</v>
      </c>
      <c r="AL248" s="15">
        <v>-292</v>
      </c>
      <c r="AM248" s="15">
        <v>-292</v>
      </c>
      <c r="AN248" s="15">
        <v>-292</v>
      </c>
    </row>
    <row r="249" spans="1:40">
      <c r="A249" s="22">
        <v>37905</v>
      </c>
      <c r="B249" s="23" t="s">
        <v>225</v>
      </c>
      <c r="C249" s="14">
        <v>4.6309999999999998E-4</v>
      </c>
      <c r="E249" s="15">
        <v>9691</v>
      </c>
      <c r="F249" s="15">
        <v>9689</v>
      </c>
      <c r="G249" s="15">
        <v>6953</v>
      </c>
      <c r="H249" s="15">
        <v>5604</v>
      </c>
      <c r="I249" s="15">
        <v>4231</v>
      </c>
      <c r="J249" s="15">
        <v>4230</v>
      </c>
      <c r="K249" s="15"/>
      <c r="L249" s="15">
        <v>5064</v>
      </c>
      <c r="M249" s="15">
        <v>5063</v>
      </c>
      <c r="N249" s="15">
        <v>2811</v>
      </c>
      <c r="O249" s="15">
        <v>2811</v>
      </c>
      <c r="P249" s="15">
        <v>2811</v>
      </c>
      <c r="Q249" s="15"/>
      <c r="R249" s="15">
        <v>2723</v>
      </c>
      <c r="S249" s="15">
        <v>2723</v>
      </c>
      <c r="T249" s="15">
        <v>2722</v>
      </c>
      <c r="U249" s="15">
        <v>1373</v>
      </c>
      <c r="V249" s="15">
        <v>0</v>
      </c>
      <c r="W249" s="15"/>
      <c r="X249" s="15">
        <v>386</v>
      </c>
      <c r="Y249" s="15">
        <v>386</v>
      </c>
      <c r="Z249" s="15">
        <v>386</v>
      </c>
      <c r="AA249" s="15">
        <v>386</v>
      </c>
      <c r="AB249" s="15">
        <v>386</v>
      </c>
      <c r="AC249" s="15"/>
      <c r="AD249" s="15">
        <v>1518</v>
      </c>
      <c r="AE249" s="15">
        <v>1517</v>
      </c>
      <c r="AF249" s="15">
        <v>1034</v>
      </c>
      <c r="AG249" s="15">
        <v>1034</v>
      </c>
      <c r="AH249" s="15">
        <v>1034</v>
      </c>
      <c r="AI249" s="15"/>
      <c r="AJ249" s="15">
        <v>0</v>
      </c>
      <c r="AK249" s="15">
        <v>0</v>
      </c>
      <c r="AL249" s="15">
        <v>0</v>
      </c>
      <c r="AM249" s="15">
        <v>0</v>
      </c>
      <c r="AN249" s="15">
        <v>0</v>
      </c>
    </row>
    <row r="250" spans="1:40">
      <c r="A250" s="22">
        <v>38000</v>
      </c>
      <c r="B250" s="23" t="s">
        <v>226</v>
      </c>
      <c r="C250" s="14">
        <v>6.3971999999999996E-3</v>
      </c>
      <c r="E250" s="15">
        <v>125804</v>
      </c>
      <c r="F250" s="15">
        <v>125785</v>
      </c>
      <c r="G250" s="15">
        <v>93094</v>
      </c>
      <c r="H250" s="15">
        <v>71558</v>
      </c>
      <c r="I250" s="15">
        <v>49641</v>
      </c>
      <c r="J250" s="15">
        <v>49622</v>
      </c>
      <c r="K250" s="15"/>
      <c r="L250" s="15">
        <v>80848</v>
      </c>
      <c r="M250" s="15">
        <v>80829</v>
      </c>
      <c r="N250" s="15">
        <v>44876</v>
      </c>
      <c r="O250" s="15">
        <v>44876</v>
      </c>
      <c r="P250" s="15">
        <v>44876</v>
      </c>
      <c r="Q250" s="15"/>
      <c r="R250" s="15">
        <v>43473</v>
      </c>
      <c r="S250" s="15">
        <v>43473</v>
      </c>
      <c r="T250" s="15">
        <v>43453</v>
      </c>
      <c r="U250" s="15">
        <v>21917</v>
      </c>
      <c r="V250" s="15">
        <v>0</v>
      </c>
      <c r="W250" s="15"/>
      <c r="X250" s="15">
        <v>6155</v>
      </c>
      <c r="Y250" s="15">
        <v>6155</v>
      </c>
      <c r="Z250" s="15">
        <v>6155</v>
      </c>
      <c r="AA250" s="15">
        <v>6155</v>
      </c>
      <c r="AB250" s="15">
        <v>6155</v>
      </c>
      <c r="AC250" s="15"/>
      <c r="AD250" s="15">
        <v>0</v>
      </c>
      <c r="AE250" s="15">
        <v>0</v>
      </c>
      <c r="AF250" s="15">
        <v>0</v>
      </c>
      <c r="AG250" s="15">
        <v>0</v>
      </c>
      <c r="AH250" s="15">
        <v>0</v>
      </c>
      <c r="AI250" s="15"/>
      <c r="AJ250" s="15">
        <v>-4672</v>
      </c>
      <c r="AK250" s="15">
        <v>-4672</v>
      </c>
      <c r="AL250" s="15">
        <v>-1390</v>
      </c>
      <c r="AM250" s="15">
        <v>-1390</v>
      </c>
      <c r="AN250" s="15">
        <v>-1390</v>
      </c>
    </row>
    <row r="251" spans="1:40">
      <c r="A251" s="22">
        <v>38005</v>
      </c>
      <c r="B251" s="23" t="s">
        <v>227</v>
      </c>
      <c r="C251" s="14">
        <v>1.2283999999999999E-3</v>
      </c>
      <c r="E251" s="15">
        <v>26377</v>
      </c>
      <c r="F251" s="15">
        <v>26373</v>
      </c>
      <c r="G251" s="15">
        <v>18079</v>
      </c>
      <c r="H251" s="15">
        <v>14127</v>
      </c>
      <c r="I251" s="15">
        <v>10105</v>
      </c>
      <c r="J251" s="15">
        <v>10102</v>
      </c>
      <c r="K251" s="15"/>
      <c r="L251" s="15">
        <v>14836</v>
      </c>
      <c r="M251" s="15">
        <v>14833</v>
      </c>
      <c r="N251" s="15">
        <v>8235</v>
      </c>
      <c r="O251" s="15">
        <v>8235</v>
      </c>
      <c r="P251" s="15">
        <v>8235</v>
      </c>
      <c r="Q251" s="15"/>
      <c r="R251" s="15">
        <v>7977</v>
      </c>
      <c r="S251" s="15">
        <v>7977</v>
      </c>
      <c r="T251" s="15">
        <v>7974</v>
      </c>
      <c r="U251" s="15">
        <v>4022</v>
      </c>
      <c r="V251" s="15">
        <v>0</v>
      </c>
      <c r="W251" s="15"/>
      <c r="X251" s="15">
        <v>1130</v>
      </c>
      <c r="Y251" s="15">
        <v>1130</v>
      </c>
      <c r="Z251" s="15">
        <v>1130</v>
      </c>
      <c r="AA251" s="15">
        <v>1130</v>
      </c>
      <c r="AB251" s="15">
        <v>1130</v>
      </c>
      <c r="AC251" s="15"/>
      <c r="AD251" s="15">
        <v>2434</v>
      </c>
      <c r="AE251" s="15">
        <v>2433</v>
      </c>
      <c r="AF251" s="15">
        <v>740</v>
      </c>
      <c r="AG251" s="15">
        <v>740</v>
      </c>
      <c r="AH251" s="15">
        <v>740</v>
      </c>
      <c r="AI251" s="15"/>
      <c r="AJ251" s="15">
        <v>0</v>
      </c>
      <c r="AK251" s="15">
        <v>0</v>
      </c>
      <c r="AL251" s="15">
        <v>0</v>
      </c>
      <c r="AM251" s="15">
        <v>0</v>
      </c>
      <c r="AN251" s="15">
        <v>0</v>
      </c>
    </row>
    <row r="252" spans="1:40">
      <c r="A252" s="22">
        <v>38100</v>
      </c>
      <c r="B252" s="23" t="s">
        <v>228</v>
      </c>
      <c r="C252" s="14">
        <v>2.8528E-3</v>
      </c>
      <c r="E252" s="15">
        <v>59462</v>
      </c>
      <c r="F252" s="15">
        <v>59453</v>
      </c>
      <c r="G252" s="15">
        <v>41821</v>
      </c>
      <c r="H252" s="15">
        <v>32247</v>
      </c>
      <c r="I252" s="15">
        <v>22505</v>
      </c>
      <c r="J252" s="15">
        <v>22497</v>
      </c>
      <c r="K252" s="15"/>
      <c r="L252" s="15">
        <v>35938</v>
      </c>
      <c r="M252" s="15">
        <v>35930</v>
      </c>
      <c r="N252" s="15">
        <v>19948</v>
      </c>
      <c r="O252" s="15">
        <v>19948</v>
      </c>
      <c r="P252" s="15">
        <v>19948</v>
      </c>
      <c r="Q252" s="15"/>
      <c r="R252" s="15">
        <v>19324</v>
      </c>
      <c r="S252" s="15">
        <v>19324</v>
      </c>
      <c r="T252" s="15">
        <v>19316</v>
      </c>
      <c r="U252" s="15">
        <v>9742</v>
      </c>
      <c r="V252" s="15">
        <v>0</v>
      </c>
      <c r="W252" s="15"/>
      <c r="X252" s="15">
        <v>2736</v>
      </c>
      <c r="Y252" s="15">
        <v>2736</v>
      </c>
      <c r="Z252" s="15">
        <v>2736</v>
      </c>
      <c r="AA252" s="15">
        <v>2736</v>
      </c>
      <c r="AB252" s="15">
        <v>2736</v>
      </c>
      <c r="AC252" s="15"/>
      <c r="AD252" s="15">
        <v>1643</v>
      </c>
      <c r="AE252" s="15">
        <v>1642</v>
      </c>
      <c r="AF252" s="15">
        <v>0</v>
      </c>
      <c r="AG252" s="15">
        <v>0</v>
      </c>
      <c r="AH252" s="15">
        <v>0</v>
      </c>
      <c r="AI252" s="15"/>
      <c r="AJ252" s="15">
        <v>-179</v>
      </c>
      <c r="AK252" s="15">
        <v>-179</v>
      </c>
      <c r="AL252" s="15">
        <v>-179</v>
      </c>
      <c r="AM252" s="15">
        <v>-179</v>
      </c>
      <c r="AN252" s="15">
        <v>-179</v>
      </c>
    </row>
    <row r="253" spans="1:40">
      <c r="A253" s="22">
        <v>38105</v>
      </c>
      <c r="B253" s="23" t="s">
        <v>229</v>
      </c>
      <c r="C253" s="14">
        <v>5.7609999999999996E-4</v>
      </c>
      <c r="E253" s="15">
        <v>12034</v>
      </c>
      <c r="F253" s="15">
        <v>12034</v>
      </c>
      <c r="G253" s="15">
        <v>8481</v>
      </c>
      <c r="H253" s="15">
        <v>6635</v>
      </c>
      <c r="I253" s="15">
        <v>4756</v>
      </c>
      <c r="J253" s="15">
        <v>4754</v>
      </c>
      <c r="K253" s="15"/>
      <c r="L253" s="15">
        <v>6930</v>
      </c>
      <c r="M253" s="15">
        <v>6929</v>
      </c>
      <c r="N253" s="15">
        <v>3847</v>
      </c>
      <c r="O253" s="15">
        <v>3847</v>
      </c>
      <c r="P253" s="15">
        <v>3847</v>
      </c>
      <c r="Q253" s="15"/>
      <c r="R253" s="15">
        <v>3726</v>
      </c>
      <c r="S253" s="15">
        <v>3726</v>
      </c>
      <c r="T253" s="15">
        <v>3725</v>
      </c>
      <c r="U253" s="15">
        <v>1879</v>
      </c>
      <c r="V253" s="15">
        <v>0</v>
      </c>
      <c r="W253" s="15"/>
      <c r="X253" s="15">
        <v>528</v>
      </c>
      <c r="Y253" s="15">
        <v>528</v>
      </c>
      <c r="Z253" s="15">
        <v>528</v>
      </c>
      <c r="AA253" s="15">
        <v>528</v>
      </c>
      <c r="AB253" s="15">
        <v>528</v>
      </c>
      <c r="AC253" s="15"/>
      <c r="AD253" s="15">
        <v>850</v>
      </c>
      <c r="AE253" s="15">
        <v>851</v>
      </c>
      <c r="AF253" s="15">
        <v>381</v>
      </c>
      <c r="AG253" s="15">
        <v>381</v>
      </c>
      <c r="AH253" s="15">
        <v>381</v>
      </c>
      <c r="AI253" s="15"/>
      <c r="AJ253" s="15">
        <v>0</v>
      </c>
      <c r="AK253" s="15">
        <v>0</v>
      </c>
      <c r="AL253" s="15">
        <v>0</v>
      </c>
      <c r="AM253" s="15">
        <v>0</v>
      </c>
      <c r="AN253" s="15">
        <v>0</v>
      </c>
    </row>
    <row r="254" spans="1:40">
      <c r="A254" s="22">
        <v>38200</v>
      </c>
      <c r="B254" s="23" t="s">
        <v>230</v>
      </c>
      <c r="C254" s="14">
        <v>2.7244000000000001E-3</v>
      </c>
      <c r="E254" s="15">
        <v>55414</v>
      </c>
      <c r="F254" s="15">
        <v>55405</v>
      </c>
      <c r="G254" s="15">
        <v>39726</v>
      </c>
      <c r="H254" s="15">
        <v>30813</v>
      </c>
      <c r="I254" s="15">
        <v>21743</v>
      </c>
      <c r="J254" s="15">
        <v>21735</v>
      </c>
      <c r="K254" s="15"/>
      <c r="L254" s="15">
        <v>33459</v>
      </c>
      <c r="M254" s="15">
        <v>33451</v>
      </c>
      <c r="N254" s="15">
        <v>18572</v>
      </c>
      <c r="O254" s="15">
        <v>18572</v>
      </c>
      <c r="P254" s="15">
        <v>18572</v>
      </c>
      <c r="Q254" s="15"/>
      <c r="R254" s="15">
        <v>17991</v>
      </c>
      <c r="S254" s="15">
        <v>17991</v>
      </c>
      <c r="T254" s="15">
        <v>17983</v>
      </c>
      <c r="U254" s="15">
        <v>9070</v>
      </c>
      <c r="V254" s="15">
        <v>0</v>
      </c>
      <c r="W254" s="15"/>
      <c r="X254" s="15">
        <v>2547</v>
      </c>
      <c r="Y254" s="15">
        <v>2547</v>
      </c>
      <c r="Z254" s="15">
        <v>2547</v>
      </c>
      <c r="AA254" s="15">
        <v>2547</v>
      </c>
      <c r="AB254" s="15">
        <v>2547</v>
      </c>
      <c r="AC254" s="15"/>
      <c r="AD254" s="15">
        <v>1417</v>
      </c>
      <c r="AE254" s="15">
        <v>1416</v>
      </c>
      <c r="AF254" s="15">
        <v>624</v>
      </c>
      <c r="AG254" s="15">
        <v>624</v>
      </c>
      <c r="AH254" s="15">
        <v>624</v>
      </c>
      <c r="AI254" s="15"/>
      <c r="AJ254" s="15">
        <v>0</v>
      </c>
      <c r="AK254" s="15">
        <v>0</v>
      </c>
      <c r="AL254" s="15">
        <v>0</v>
      </c>
      <c r="AM254" s="15">
        <v>0</v>
      </c>
      <c r="AN254" s="15">
        <v>0</v>
      </c>
    </row>
    <row r="255" spans="1:40">
      <c r="A255" s="22">
        <v>38205</v>
      </c>
      <c r="B255" s="23" t="s">
        <v>231</v>
      </c>
      <c r="C255" s="14">
        <v>3.992E-4</v>
      </c>
      <c r="E255" s="15">
        <v>8600</v>
      </c>
      <c r="F255" s="15">
        <v>8598</v>
      </c>
      <c r="G255" s="15">
        <v>5884</v>
      </c>
      <c r="H255" s="15">
        <v>4585</v>
      </c>
      <c r="I255" s="15">
        <v>3264</v>
      </c>
      <c r="J255" s="15">
        <v>3263</v>
      </c>
      <c r="K255" s="15"/>
      <c r="L255" s="15">
        <v>4875</v>
      </c>
      <c r="M255" s="15">
        <v>4873</v>
      </c>
      <c r="N255" s="15">
        <v>2706</v>
      </c>
      <c r="O255" s="15">
        <v>2706</v>
      </c>
      <c r="P255" s="15">
        <v>2706</v>
      </c>
      <c r="Q255" s="15"/>
      <c r="R255" s="15">
        <v>2621</v>
      </c>
      <c r="S255" s="15">
        <v>2621</v>
      </c>
      <c r="T255" s="15">
        <v>2620</v>
      </c>
      <c r="U255" s="15">
        <v>1321</v>
      </c>
      <c r="V255" s="15">
        <v>0</v>
      </c>
      <c r="W255" s="15"/>
      <c r="X255" s="15">
        <v>371</v>
      </c>
      <c r="Y255" s="15">
        <v>371</v>
      </c>
      <c r="Z255" s="15">
        <v>371</v>
      </c>
      <c r="AA255" s="15">
        <v>371</v>
      </c>
      <c r="AB255" s="15">
        <v>371</v>
      </c>
      <c r="AC255" s="15"/>
      <c r="AD255" s="15">
        <v>733</v>
      </c>
      <c r="AE255" s="15">
        <v>733</v>
      </c>
      <c r="AF255" s="15">
        <v>187</v>
      </c>
      <c r="AG255" s="15">
        <v>187</v>
      </c>
      <c r="AH255" s="15">
        <v>187</v>
      </c>
      <c r="AI255" s="15"/>
      <c r="AJ255" s="15">
        <v>0</v>
      </c>
      <c r="AK255" s="15">
        <v>0</v>
      </c>
      <c r="AL255" s="15">
        <v>0</v>
      </c>
      <c r="AM255" s="15">
        <v>0</v>
      </c>
      <c r="AN255" s="15">
        <v>0</v>
      </c>
    </row>
    <row r="256" spans="1:40">
      <c r="A256" s="22">
        <v>38210</v>
      </c>
      <c r="B256" s="23" t="s">
        <v>232</v>
      </c>
      <c r="C256" s="14">
        <v>1.0332E-3</v>
      </c>
      <c r="E256" s="15">
        <v>20533</v>
      </c>
      <c r="F256" s="15">
        <v>20531</v>
      </c>
      <c r="G256" s="15">
        <v>15054</v>
      </c>
      <c r="H256" s="15">
        <v>11540</v>
      </c>
      <c r="I256" s="15">
        <v>7964</v>
      </c>
      <c r="J256" s="15">
        <v>7961</v>
      </c>
      <c r="K256" s="15"/>
      <c r="L256" s="15">
        <v>13191</v>
      </c>
      <c r="M256" s="15">
        <v>13188</v>
      </c>
      <c r="N256" s="15">
        <v>7322</v>
      </c>
      <c r="O256" s="15">
        <v>7322</v>
      </c>
      <c r="P256" s="15">
        <v>7322</v>
      </c>
      <c r="Q256" s="15"/>
      <c r="R256" s="15">
        <v>7093</v>
      </c>
      <c r="S256" s="15">
        <v>7093</v>
      </c>
      <c r="T256" s="15">
        <v>7090</v>
      </c>
      <c r="U256" s="15">
        <v>3576</v>
      </c>
      <c r="V256" s="15">
        <v>0</v>
      </c>
      <c r="W256" s="15"/>
      <c r="X256" s="15">
        <v>1004</v>
      </c>
      <c r="Y256" s="15">
        <v>1004</v>
      </c>
      <c r="Z256" s="15">
        <v>1004</v>
      </c>
      <c r="AA256" s="15">
        <v>1004</v>
      </c>
      <c r="AB256" s="15">
        <v>1004</v>
      </c>
      <c r="AC256" s="15"/>
      <c r="AD256" s="15">
        <v>0</v>
      </c>
      <c r="AE256" s="15">
        <v>0</v>
      </c>
      <c r="AF256" s="15">
        <v>0</v>
      </c>
      <c r="AG256" s="15">
        <v>0</v>
      </c>
      <c r="AH256" s="15">
        <v>0</v>
      </c>
      <c r="AI256" s="15"/>
      <c r="AJ256" s="15">
        <v>-755</v>
      </c>
      <c r="AK256" s="15">
        <v>-754</v>
      </c>
      <c r="AL256" s="15">
        <v>-362</v>
      </c>
      <c r="AM256" s="15">
        <v>-362</v>
      </c>
      <c r="AN256" s="15">
        <v>-362</v>
      </c>
    </row>
    <row r="257" spans="1:40">
      <c r="A257" s="22">
        <v>38300</v>
      </c>
      <c r="B257" s="23" t="s">
        <v>233</v>
      </c>
      <c r="C257" s="14">
        <v>2.1595E-3</v>
      </c>
      <c r="E257" s="15">
        <v>44151</v>
      </c>
      <c r="F257" s="15">
        <v>44145</v>
      </c>
      <c r="G257" s="15">
        <v>31399</v>
      </c>
      <c r="H257" s="15">
        <v>24173</v>
      </c>
      <c r="I257" s="15">
        <v>16819</v>
      </c>
      <c r="J257" s="15">
        <v>16813</v>
      </c>
      <c r="K257" s="15"/>
      <c r="L257" s="15">
        <v>27127</v>
      </c>
      <c r="M257" s="15">
        <v>27120</v>
      </c>
      <c r="N257" s="15">
        <v>15057</v>
      </c>
      <c r="O257" s="15">
        <v>15057</v>
      </c>
      <c r="P257" s="15">
        <v>15057</v>
      </c>
      <c r="Q257" s="15"/>
      <c r="R257" s="15">
        <v>14586</v>
      </c>
      <c r="S257" s="15">
        <v>14586</v>
      </c>
      <c r="T257" s="15">
        <v>14580</v>
      </c>
      <c r="U257" s="15">
        <v>7354</v>
      </c>
      <c r="V257" s="15">
        <v>0</v>
      </c>
      <c r="W257" s="15"/>
      <c r="X257" s="15">
        <v>2065</v>
      </c>
      <c r="Y257" s="15">
        <v>2065</v>
      </c>
      <c r="Z257" s="15">
        <v>2065</v>
      </c>
      <c r="AA257" s="15">
        <v>2065</v>
      </c>
      <c r="AB257" s="15">
        <v>2065</v>
      </c>
      <c r="AC257" s="15"/>
      <c r="AD257" s="15">
        <v>676</v>
      </c>
      <c r="AE257" s="15">
        <v>677</v>
      </c>
      <c r="AF257" s="15">
        <v>0</v>
      </c>
      <c r="AG257" s="15">
        <v>0</v>
      </c>
      <c r="AH257" s="15">
        <v>0</v>
      </c>
      <c r="AI257" s="15"/>
      <c r="AJ257" s="15">
        <v>-303</v>
      </c>
      <c r="AK257" s="15">
        <v>-303</v>
      </c>
      <c r="AL257" s="15">
        <v>-303</v>
      </c>
      <c r="AM257" s="15">
        <v>-303</v>
      </c>
      <c r="AN257" s="15">
        <v>-303</v>
      </c>
    </row>
    <row r="258" spans="1:40">
      <c r="A258" s="22">
        <v>38400</v>
      </c>
      <c r="B258" s="23" t="s">
        <v>234</v>
      </c>
      <c r="C258" s="14">
        <v>2.6337999999999999E-3</v>
      </c>
      <c r="E258" s="15">
        <v>55137</v>
      </c>
      <c r="F258" s="15">
        <v>55128</v>
      </c>
      <c r="G258" s="15">
        <v>38658</v>
      </c>
      <c r="H258" s="15">
        <v>29853</v>
      </c>
      <c r="I258" s="15">
        <v>20892</v>
      </c>
      <c r="J258" s="15">
        <v>20884</v>
      </c>
      <c r="K258" s="15"/>
      <c r="L258" s="15">
        <v>33055</v>
      </c>
      <c r="M258" s="15">
        <v>33047</v>
      </c>
      <c r="N258" s="15">
        <v>18348</v>
      </c>
      <c r="O258" s="15">
        <v>18348</v>
      </c>
      <c r="P258" s="15">
        <v>18348</v>
      </c>
      <c r="Q258" s="15"/>
      <c r="R258" s="15">
        <v>17774</v>
      </c>
      <c r="S258" s="15">
        <v>17774</v>
      </c>
      <c r="T258" s="15">
        <v>17766</v>
      </c>
      <c r="U258" s="15">
        <v>8961</v>
      </c>
      <c r="V258" s="15">
        <v>0</v>
      </c>
      <c r="W258" s="15"/>
      <c r="X258" s="15">
        <v>2517</v>
      </c>
      <c r="Y258" s="15">
        <v>2517</v>
      </c>
      <c r="Z258" s="15">
        <v>2517</v>
      </c>
      <c r="AA258" s="15">
        <v>2517</v>
      </c>
      <c r="AB258" s="15">
        <v>2517</v>
      </c>
      <c r="AC258" s="15"/>
      <c r="AD258" s="15">
        <v>1791</v>
      </c>
      <c r="AE258" s="15">
        <v>1790</v>
      </c>
      <c r="AF258" s="15">
        <v>27</v>
      </c>
      <c r="AG258" s="15">
        <v>27</v>
      </c>
      <c r="AH258" s="15">
        <v>27</v>
      </c>
      <c r="AI258" s="15"/>
      <c r="AJ258" s="15">
        <v>0</v>
      </c>
      <c r="AK258" s="15">
        <v>0</v>
      </c>
      <c r="AL258" s="15">
        <v>0</v>
      </c>
      <c r="AM258" s="15">
        <v>0</v>
      </c>
      <c r="AN258" s="15">
        <v>0</v>
      </c>
    </row>
    <row r="259" spans="1:40">
      <c r="A259" s="22">
        <v>38402</v>
      </c>
      <c r="B259" s="23" t="s">
        <v>235</v>
      </c>
      <c r="C259" s="14">
        <v>1.12E-4</v>
      </c>
      <c r="E259" s="220">
        <v>2191</v>
      </c>
      <c r="F259" s="220">
        <v>2189</v>
      </c>
      <c r="G259" s="220">
        <v>1651</v>
      </c>
      <c r="H259" s="220">
        <v>1041</v>
      </c>
      <c r="I259" s="220">
        <v>419</v>
      </c>
      <c r="J259" s="220">
        <v>418</v>
      </c>
      <c r="K259" s="15"/>
      <c r="L259" s="15">
        <v>2293</v>
      </c>
      <c r="M259" s="15">
        <v>2292</v>
      </c>
      <c r="N259" s="15">
        <v>1273</v>
      </c>
      <c r="O259" s="15">
        <v>1273</v>
      </c>
      <c r="P259" s="15">
        <v>1273</v>
      </c>
      <c r="Q259" s="15"/>
      <c r="R259" s="15">
        <v>1233</v>
      </c>
      <c r="S259" s="15">
        <v>1233</v>
      </c>
      <c r="T259" s="15">
        <v>1232</v>
      </c>
      <c r="U259" s="15">
        <v>622</v>
      </c>
      <c r="V259" s="15">
        <v>0</v>
      </c>
      <c r="W259" s="15"/>
      <c r="X259" s="15">
        <v>175</v>
      </c>
      <c r="Y259" s="15">
        <v>175</v>
      </c>
      <c r="Z259" s="15">
        <v>175</v>
      </c>
      <c r="AA259" s="15">
        <v>175</v>
      </c>
      <c r="AB259" s="15">
        <v>175</v>
      </c>
      <c r="AC259" s="15"/>
      <c r="AD259" s="15">
        <v>0</v>
      </c>
      <c r="AE259" s="15">
        <v>0</v>
      </c>
      <c r="AF259" s="15">
        <v>0</v>
      </c>
      <c r="AG259" s="15">
        <v>0</v>
      </c>
      <c r="AH259" s="15">
        <v>0</v>
      </c>
      <c r="AI259" s="15"/>
      <c r="AJ259" s="15">
        <v>-1510</v>
      </c>
      <c r="AK259" s="15">
        <v>-1511</v>
      </c>
      <c r="AL259" s="15">
        <v>-1029</v>
      </c>
      <c r="AM259" s="15">
        <v>-1029</v>
      </c>
      <c r="AN259" s="15">
        <v>-1029</v>
      </c>
    </row>
    <row r="260" spans="1:40">
      <c r="A260" s="22">
        <v>38405</v>
      </c>
      <c r="B260" s="23" t="s">
        <v>236</v>
      </c>
      <c r="C260" s="14">
        <v>7.0279999999999995E-4</v>
      </c>
      <c r="E260" s="15">
        <v>13285</v>
      </c>
      <c r="F260" s="15">
        <v>13281</v>
      </c>
      <c r="G260" s="15">
        <v>10171</v>
      </c>
      <c r="H260" s="15">
        <v>7759</v>
      </c>
      <c r="I260" s="15">
        <v>5305</v>
      </c>
      <c r="J260" s="15">
        <v>5303</v>
      </c>
      <c r="K260" s="15"/>
      <c r="L260" s="15">
        <v>9054</v>
      </c>
      <c r="M260" s="15">
        <v>9051</v>
      </c>
      <c r="N260" s="15">
        <v>5025</v>
      </c>
      <c r="O260" s="15">
        <v>5025</v>
      </c>
      <c r="P260" s="15">
        <v>5025</v>
      </c>
      <c r="Q260" s="15"/>
      <c r="R260" s="15">
        <v>4868</v>
      </c>
      <c r="S260" s="15">
        <v>4868</v>
      </c>
      <c r="T260" s="15">
        <v>4866</v>
      </c>
      <c r="U260" s="15">
        <v>2454</v>
      </c>
      <c r="V260" s="15">
        <v>0</v>
      </c>
      <c r="W260" s="15"/>
      <c r="X260" s="15">
        <v>689</v>
      </c>
      <c r="Y260" s="15">
        <v>689</v>
      </c>
      <c r="Z260" s="15">
        <v>689</v>
      </c>
      <c r="AA260" s="15">
        <v>689</v>
      </c>
      <c r="AB260" s="15">
        <v>689</v>
      </c>
      <c r="AC260" s="15"/>
      <c r="AD260" s="15">
        <v>0</v>
      </c>
      <c r="AE260" s="15">
        <v>0</v>
      </c>
      <c r="AF260" s="15">
        <v>0</v>
      </c>
      <c r="AG260" s="15">
        <v>0</v>
      </c>
      <c r="AH260" s="15">
        <v>0</v>
      </c>
      <c r="AI260" s="15"/>
      <c r="AJ260" s="15">
        <v>-1326</v>
      </c>
      <c r="AK260" s="15">
        <v>-1327</v>
      </c>
      <c r="AL260" s="15">
        <v>-409</v>
      </c>
      <c r="AM260" s="15">
        <v>-409</v>
      </c>
      <c r="AN260" s="15">
        <v>-409</v>
      </c>
    </row>
    <row r="261" spans="1:40">
      <c r="A261" s="22">
        <v>38500</v>
      </c>
      <c r="B261" s="23" t="s">
        <v>237</v>
      </c>
      <c r="C261" s="14">
        <v>2.0376999999999999E-3</v>
      </c>
      <c r="E261" s="15">
        <v>44221</v>
      </c>
      <c r="F261" s="15">
        <v>44214</v>
      </c>
      <c r="G261" s="15">
        <v>29892</v>
      </c>
      <c r="H261" s="15">
        <v>23100</v>
      </c>
      <c r="I261" s="15">
        <v>16187</v>
      </c>
      <c r="J261" s="15">
        <v>16181</v>
      </c>
      <c r="K261" s="15"/>
      <c r="L261" s="15">
        <v>25499</v>
      </c>
      <c r="M261" s="15">
        <v>25493</v>
      </c>
      <c r="N261" s="15">
        <v>14154</v>
      </c>
      <c r="O261" s="15">
        <v>14154</v>
      </c>
      <c r="P261" s="15">
        <v>14154</v>
      </c>
      <c r="Q261" s="15"/>
      <c r="R261" s="15">
        <v>13711</v>
      </c>
      <c r="S261" s="15">
        <v>13711</v>
      </c>
      <c r="T261" s="15">
        <v>13705</v>
      </c>
      <c r="U261" s="15">
        <v>6913</v>
      </c>
      <c r="V261" s="15">
        <v>0</v>
      </c>
      <c r="W261" s="15"/>
      <c r="X261" s="15">
        <v>1941</v>
      </c>
      <c r="Y261" s="15">
        <v>1941</v>
      </c>
      <c r="Z261" s="15">
        <v>1941</v>
      </c>
      <c r="AA261" s="15">
        <v>1941</v>
      </c>
      <c r="AB261" s="15">
        <v>1941</v>
      </c>
      <c r="AC261" s="15"/>
      <c r="AD261" s="15">
        <v>3070</v>
      </c>
      <c r="AE261" s="15">
        <v>3069</v>
      </c>
      <c r="AF261" s="15">
        <v>92</v>
      </c>
      <c r="AG261" s="15">
        <v>92</v>
      </c>
      <c r="AH261" s="15">
        <v>92</v>
      </c>
      <c r="AI261" s="15"/>
      <c r="AJ261" s="15">
        <v>0</v>
      </c>
      <c r="AK261" s="15">
        <v>0</v>
      </c>
      <c r="AL261" s="15">
        <v>0</v>
      </c>
      <c r="AM261" s="15">
        <v>0</v>
      </c>
      <c r="AN261" s="15">
        <v>0</v>
      </c>
    </row>
    <row r="262" spans="1:40">
      <c r="A262" s="22">
        <v>38600</v>
      </c>
      <c r="B262" s="23" t="s">
        <v>238</v>
      </c>
      <c r="C262" s="14">
        <v>2.6662000000000001E-3</v>
      </c>
      <c r="E262" s="15">
        <v>53747</v>
      </c>
      <c r="F262" s="15">
        <v>53740</v>
      </c>
      <c r="G262" s="15">
        <v>38907</v>
      </c>
      <c r="H262" s="15">
        <v>30190</v>
      </c>
      <c r="I262" s="15">
        <v>21319</v>
      </c>
      <c r="J262" s="15">
        <v>21311</v>
      </c>
      <c r="K262" s="15"/>
      <c r="L262" s="15">
        <v>32724</v>
      </c>
      <c r="M262" s="15">
        <v>32716</v>
      </c>
      <c r="N262" s="15">
        <v>18164</v>
      </c>
      <c r="O262" s="15">
        <v>18164</v>
      </c>
      <c r="P262" s="15">
        <v>18164</v>
      </c>
      <c r="Q262" s="15"/>
      <c r="R262" s="15">
        <v>17596</v>
      </c>
      <c r="S262" s="15">
        <v>17596</v>
      </c>
      <c r="T262" s="15">
        <v>17588</v>
      </c>
      <c r="U262" s="15">
        <v>8871</v>
      </c>
      <c r="V262" s="15">
        <v>0</v>
      </c>
      <c r="W262" s="15"/>
      <c r="X262" s="15">
        <v>2491</v>
      </c>
      <c r="Y262" s="15">
        <v>2491</v>
      </c>
      <c r="Z262" s="15">
        <v>2491</v>
      </c>
      <c r="AA262" s="15">
        <v>2491</v>
      </c>
      <c r="AB262" s="15">
        <v>2491</v>
      </c>
      <c r="AC262" s="15"/>
      <c r="AD262" s="15">
        <v>936</v>
      </c>
      <c r="AE262" s="15">
        <v>937</v>
      </c>
      <c r="AF262" s="15">
        <v>664</v>
      </c>
      <c r="AG262" s="15">
        <v>664</v>
      </c>
      <c r="AH262" s="15">
        <v>664</v>
      </c>
      <c r="AI262" s="15"/>
      <c r="AJ262" s="15">
        <v>0</v>
      </c>
      <c r="AK262" s="15">
        <v>0</v>
      </c>
      <c r="AL262" s="15">
        <v>0</v>
      </c>
      <c r="AM262" s="15">
        <v>0</v>
      </c>
      <c r="AN262" s="15">
        <v>0</v>
      </c>
    </row>
    <row r="263" spans="1:40">
      <c r="A263" s="22">
        <v>38601</v>
      </c>
      <c r="B263" s="23" t="s">
        <v>239</v>
      </c>
      <c r="C263" s="14">
        <v>3.18E-5</v>
      </c>
      <c r="E263" s="15">
        <v>698</v>
      </c>
      <c r="F263" s="15">
        <v>698</v>
      </c>
      <c r="G263" s="15">
        <v>448</v>
      </c>
      <c r="H263" s="15">
        <v>321</v>
      </c>
      <c r="I263" s="15">
        <v>192</v>
      </c>
      <c r="J263" s="15">
        <v>192</v>
      </c>
      <c r="K263" s="15"/>
      <c r="L263" s="15">
        <v>476</v>
      </c>
      <c r="M263" s="15">
        <v>476</v>
      </c>
      <c r="N263" s="15">
        <v>264</v>
      </c>
      <c r="O263" s="15">
        <v>264</v>
      </c>
      <c r="P263" s="15">
        <v>264</v>
      </c>
      <c r="Q263" s="15"/>
      <c r="R263" s="15">
        <v>256</v>
      </c>
      <c r="S263" s="15">
        <v>256</v>
      </c>
      <c r="T263" s="15">
        <v>256</v>
      </c>
      <c r="U263" s="15">
        <v>129</v>
      </c>
      <c r="V263" s="15">
        <v>0</v>
      </c>
      <c r="W263" s="15"/>
      <c r="X263" s="15">
        <v>36</v>
      </c>
      <c r="Y263" s="15">
        <v>36</v>
      </c>
      <c r="Z263" s="15">
        <v>36</v>
      </c>
      <c r="AA263" s="15">
        <v>36</v>
      </c>
      <c r="AB263" s="15">
        <v>36</v>
      </c>
      <c r="AC263" s="15"/>
      <c r="AD263" s="15">
        <v>38</v>
      </c>
      <c r="AE263" s="15">
        <v>38</v>
      </c>
      <c r="AF263" s="15">
        <v>0</v>
      </c>
      <c r="AG263" s="15">
        <v>0</v>
      </c>
      <c r="AH263" s="15">
        <v>0</v>
      </c>
      <c r="AI263" s="15"/>
      <c r="AJ263" s="15">
        <v>-108</v>
      </c>
      <c r="AK263" s="15">
        <v>-108</v>
      </c>
      <c r="AL263" s="15">
        <v>-108</v>
      </c>
      <c r="AM263" s="15">
        <v>-108</v>
      </c>
      <c r="AN263" s="15">
        <v>-108</v>
      </c>
    </row>
    <row r="264" spans="1:40">
      <c r="A264" s="22">
        <v>38602</v>
      </c>
      <c r="B264" s="23" t="s">
        <v>240</v>
      </c>
      <c r="C264" s="14">
        <v>1.9929999999999999E-4</v>
      </c>
      <c r="E264" s="15">
        <v>3529</v>
      </c>
      <c r="F264" s="15">
        <v>3528</v>
      </c>
      <c r="G264" s="15">
        <v>2992</v>
      </c>
      <c r="H264" s="15">
        <v>2220</v>
      </c>
      <c r="I264" s="15">
        <v>1435</v>
      </c>
      <c r="J264" s="15">
        <v>1434</v>
      </c>
      <c r="K264" s="15"/>
      <c r="L264" s="15">
        <v>2897</v>
      </c>
      <c r="M264" s="15">
        <v>2896</v>
      </c>
      <c r="N264" s="15">
        <v>1608</v>
      </c>
      <c r="O264" s="15">
        <v>1608</v>
      </c>
      <c r="P264" s="15">
        <v>1608</v>
      </c>
      <c r="Q264" s="15"/>
      <c r="R264" s="15">
        <v>1558</v>
      </c>
      <c r="S264" s="15">
        <v>1558</v>
      </c>
      <c r="T264" s="15">
        <v>1557</v>
      </c>
      <c r="U264" s="15">
        <v>785</v>
      </c>
      <c r="V264" s="15">
        <v>0</v>
      </c>
      <c r="W264" s="15"/>
      <c r="X264" s="15">
        <v>221</v>
      </c>
      <c r="Y264" s="15">
        <v>221</v>
      </c>
      <c r="Z264" s="15">
        <v>221</v>
      </c>
      <c r="AA264" s="15">
        <v>221</v>
      </c>
      <c r="AB264" s="15">
        <v>221</v>
      </c>
      <c r="AC264" s="15"/>
      <c r="AD264" s="15">
        <v>0</v>
      </c>
      <c r="AE264" s="15">
        <v>0</v>
      </c>
      <c r="AF264" s="15">
        <v>0</v>
      </c>
      <c r="AG264" s="15">
        <v>0</v>
      </c>
      <c r="AH264" s="15">
        <v>0</v>
      </c>
      <c r="AI264" s="15"/>
      <c r="AJ264" s="15">
        <v>-1147</v>
      </c>
      <c r="AK264" s="15">
        <v>-1147</v>
      </c>
      <c r="AL264" s="15">
        <v>-394</v>
      </c>
      <c r="AM264" s="15">
        <v>-394</v>
      </c>
      <c r="AN264" s="15">
        <v>-394</v>
      </c>
    </row>
    <row r="265" spans="1:40">
      <c r="A265" s="22">
        <v>38605</v>
      </c>
      <c r="B265" s="23" t="s">
        <v>241</v>
      </c>
      <c r="C265" s="14">
        <v>7.4120000000000002E-4</v>
      </c>
      <c r="E265" s="15">
        <v>14963</v>
      </c>
      <c r="F265" s="15">
        <v>14962</v>
      </c>
      <c r="G265" s="15">
        <v>10902</v>
      </c>
      <c r="H265" s="15">
        <v>8579</v>
      </c>
      <c r="I265" s="15">
        <v>6216</v>
      </c>
      <c r="J265" s="15">
        <v>6214</v>
      </c>
      <c r="K265" s="15"/>
      <c r="L265" s="15">
        <v>8718</v>
      </c>
      <c r="M265" s="15">
        <v>8716</v>
      </c>
      <c r="N265" s="15">
        <v>4839</v>
      </c>
      <c r="O265" s="15">
        <v>4839</v>
      </c>
      <c r="P265" s="15">
        <v>4839</v>
      </c>
      <c r="Q265" s="15"/>
      <c r="R265" s="15">
        <v>4688</v>
      </c>
      <c r="S265" s="15">
        <v>4688</v>
      </c>
      <c r="T265" s="15">
        <v>4686</v>
      </c>
      <c r="U265" s="15">
        <v>2363</v>
      </c>
      <c r="V265" s="15">
        <v>0</v>
      </c>
      <c r="W265" s="15"/>
      <c r="X265" s="15">
        <v>664</v>
      </c>
      <c r="Y265" s="15">
        <v>664</v>
      </c>
      <c r="Z265" s="15">
        <v>664</v>
      </c>
      <c r="AA265" s="15">
        <v>664</v>
      </c>
      <c r="AB265" s="15">
        <v>664</v>
      </c>
      <c r="AC265" s="15"/>
      <c r="AD265" s="15">
        <v>893</v>
      </c>
      <c r="AE265" s="15">
        <v>894</v>
      </c>
      <c r="AF265" s="15">
        <v>713</v>
      </c>
      <c r="AG265" s="15">
        <v>713</v>
      </c>
      <c r="AH265" s="15">
        <v>713</v>
      </c>
      <c r="AI265" s="15"/>
      <c r="AJ265" s="15">
        <v>0</v>
      </c>
      <c r="AK265" s="15">
        <v>0</v>
      </c>
      <c r="AL265" s="15">
        <v>0</v>
      </c>
      <c r="AM265" s="15">
        <v>0</v>
      </c>
      <c r="AN265" s="15">
        <v>0</v>
      </c>
    </row>
    <row r="266" spans="1:40">
      <c r="A266" s="22">
        <v>38610</v>
      </c>
      <c r="B266" s="23" t="s">
        <v>242</v>
      </c>
      <c r="C266" s="14">
        <v>5.1929999999999999E-4</v>
      </c>
      <c r="E266" s="15">
        <v>11823</v>
      </c>
      <c r="F266" s="15">
        <v>11820</v>
      </c>
      <c r="G266" s="15">
        <v>7747</v>
      </c>
      <c r="H266" s="15">
        <v>5969</v>
      </c>
      <c r="I266" s="15">
        <v>4160</v>
      </c>
      <c r="J266" s="15">
        <v>4158</v>
      </c>
      <c r="K266" s="15"/>
      <c r="L266" s="15">
        <v>6674</v>
      </c>
      <c r="M266" s="15">
        <v>6672</v>
      </c>
      <c r="N266" s="15">
        <v>3705</v>
      </c>
      <c r="O266" s="15">
        <v>3705</v>
      </c>
      <c r="P266" s="15">
        <v>3705</v>
      </c>
      <c r="Q266" s="15"/>
      <c r="R266" s="15">
        <v>3589</v>
      </c>
      <c r="S266" s="15">
        <v>3589</v>
      </c>
      <c r="T266" s="15">
        <v>3587</v>
      </c>
      <c r="U266" s="15">
        <v>1809</v>
      </c>
      <c r="V266" s="15">
        <v>0</v>
      </c>
      <c r="W266" s="15"/>
      <c r="X266" s="15">
        <v>508</v>
      </c>
      <c r="Y266" s="15">
        <v>508</v>
      </c>
      <c r="Z266" s="15">
        <v>508</v>
      </c>
      <c r="AA266" s="15">
        <v>508</v>
      </c>
      <c r="AB266" s="15">
        <v>508</v>
      </c>
      <c r="AC266" s="15"/>
      <c r="AD266" s="15">
        <v>1105</v>
      </c>
      <c r="AE266" s="15">
        <v>1104</v>
      </c>
      <c r="AF266" s="15">
        <v>0</v>
      </c>
      <c r="AG266" s="15">
        <v>0</v>
      </c>
      <c r="AH266" s="15">
        <v>0</v>
      </c>
      <c r="AI266" s="15"/>
      <c r="AJ266" s="15">
        <v>-53</v>
      </c>
      <c r="AK266" s="15">
        <v>-53</v>
      </c>
      <c r="AL266" s="15">
        <v>-53</v>
      </c>
      <c r="AM266" s="15">
        <v>-53</v>
      </c>
      <c r="AN266" s="15">
        <v>-53</v>
      </c>
    </row>
    <row r="267" spans="1:40">
      <c r="A267" s="22">
        <v>38620</v>
      </c>
      <c r="B267" s="23" t="s">
        <v>243</v>
      </c>
      <c r="C267" s="14">
        <v>4.3080000000000001E-4</v>
      </c>
      <c r="E267" s="15">
        <v>9408</v>
      </c>
      <c r="F267" s="15">
        <v>9407</v>
      </c>
      <c r="G267" s="15">
        <v>6340</v>
      </c>
      <c r="H267" s="15">
        <v>4957</v>
      </c>
      <c r="I267" s="15">
        <v>3549</v>
      </c>
      <c r="J267" s="15">
        <v>3548</v>
      </c>
      <c r="K267" s="15"/>
      <c r="L267" s="15">
        <v>5194</v>
      </c>
      <c r="M267" s="15">
        <v>5192</v>
      </c>
      <c r="N267" s="15">
        <v>2883</v>
      </c>
      <c r="O267" s="15">
        <v>2883</v>
      </c>
      <c r="P267" s="15">
        <v>2883</v>
      </c>
      <c r="Q267" s="15"/>
      <c r="R267" s="15">
        <v>2793</v>
      </c>
      <c r="S267" s="15">
        <v>2793</v>
      </c>
      <c r="T267" s="15">
        <v>2791</v>
      </c>
      <c r="U267" s="15">
        <v>1408</v>
      </c>
      <c r="V267" s="15">
        <v>0</v>
      </c>
      <c r="W267" s="15"/>
      <c r="X267" s="15">
        <v>395</v>
      </c>
      <c r="Y267" s="15">
        <v>395</v>
      </c>
      <c r="Z267" s="15">
        <v>395</v>
      </c>
      <c r="AA267" s="15">
        <v>395</v>
      </c>
      <c r="AB267" s="15">
        <v>395</v>
      </c>
      <c r="AC267" s="15"/>
      <c r="AD267" s="15">
        <v>1026</v>
      </c>
      <c r="AE267" s="15">
        <v>1027</v>
      </c>
      <c r="AF267" s="15">
        <v>271</v>
      </c>
      <c r="AG267" s="15">
        <v>271</v>
      </c>
      <c r="AH267" s="15">
        <v>271</v>
      </c>
      <c r="AI267" s="15"/>
      <c r="AJ267" s="15">
        <v>0</v>
      </c>
      <c r="AK267" s="15">
        <v>0</v>
      </c>
      <c r="AL267" s="15">
        <v>0</v>
      </c>
      <c r="AM267" s="15">
        <v>0</v>
      </c>
      <c r="AN267" s="15">
        <v>0</v>
      </c>
    </row>
    <row r="268" spans="1:40">
      <c r="A268" s="22">
        <v>38700</v>
      </c>
      <c r="B268" s="23" t="s">
        <v>244</v>
      </c>
      <c r="C268" s="14">
        <v>8.0769999999999995E-4</v>
      </c>
      <c r="E268" s="15">
        <v>15362</v>
      </c>
      <c r="F268" s="15">
        <v>15360</v>
      </c>
      <c r="G268" s="15">
        <v>11620</v>
      </c>
      <c r="H268" s="15">
        <v>9005</v>
      </c>
      <c r="I268" s="15">
        <v>6344</v>
      </c>
      <c r="J268" s="15">
        <v>6342</v>
      </c>
      <c r="K268" s="15"/>
      <c r="L268" s="15">
        <v>9816</v>
      </c>
      <c r="M268" s="15">
        <v>9813</v>
      </c>
      <c r="N268" s="15">
        <v>5448</v>
      </c>
      <c r="O268" s="15">
        <v>5448</v>
      </c>
      <c r="P268" s="15">
        <v>5448</v>
      </c>
      <c r="Q268" s="15"/>
      <c r="R268" s="15">
        <v>5278</v>
      </c>
      <c r="S268" s="15">
        <v>5278</v>
      </c>
      <c r="T268" s="15">
        <v>5276</v>
      </c>
      <c r="U268" s="15">
        <v>2661</v>
      </c>
      <c r="V268" s="15">
        <v>0</v>
      </c>
      <c r="W268" s="15"/>
      <c r="X268" s="15">
        <v>747</v>
      </c>
      <c r="Y268" s="15">
        <v>747</v>
      </c>
      <c r="Z268" s="15">
        <v>747</v>
      </c>
      <c r="AA268" s="15">
        <v>747</v>
      </c>
      <c r="AB268" s="15">
        <v>747</v>
      </c>
      <c r="AC268" s="15"/>
      <c r="AD268" s="15">
        <v>149</v>
      </c>
      <c r="AE268" s="15">
        <v>149</v>
      </c>
      <c r="AF268" s="15">
        <v>149</v>
      </c>
      <c r="AG268" s="15">
        <v>149</v>
      </c>
      <c r="AH268" s="15">
        <v>149</v>
      </c>
      <c r="AI268" s="15"/>
      <c r="AJ268" s="15">
        <v>-628</v>
      </c>
      <c r="AK268" s="15">
        <v>-627</v>
      </c>
      <c r="AL268" s="15">
        <v>0</v>
      </c>
      <c r="AM268" s="15">
        <v>0</v>
      </c>
      <c r="AN268" s="15">
        <v>0</v>
      </c>
    </row>
    <row r="269" spans="1:40">
      <c r="A269" s="22">
        <v>38701</v>
      </c>
      <c r="B269" s="23" t="s">
        <v>245</v>
      </c>
      <c r="C269" s="14">
        <v>4.4100000000000001E-5</v>
      </c>
      <c r="E269" s="15">
        <v>1193</v>
      </c>
      <c r="F269" s="15">
        <v>1193</v>
      </c>
      <c r="G269" s="15">
        <v>666</v>
      </c>
      <c r="H269" s="15">
        <v>506</v>
      </c>
      <c r="I269" s="15">
        <v>344</v>
      </c>
      <c r="J269" s="15">
        <v>344</v>
      </c>
      <c r="K269" s="15"/>
      <c r="L269" s="15">
        <v>599</v>
      </c>
      <c r="M269" s="15">
        <v>599</v>
      </c>
      <c r="N269" s="15">
        <v>332</v>
      </c>
      <c r="O269" s="15">
        <v>332</v>
      </c>
      <c r="P269" s="15">
        <v>332</v>
      </c>
      <c r="Q269" s="15"/>
      <c r="R269" s="15">
        <v>322</v>
      </c>
      <c r="S269" s="15">
        <v>322</v>
      </c>
      <c r="T269" s="15">
        <v>322</v>
      </c>
      <c r="U269" s="15">
        <v>162</v>
      </c>
      <c r="V269" s="15">
        <v>0</v>
      </c>
      <c r="W269" s="15"/>
      <c r="X269" s="15">
        <v>46</v>
      </c>
      <c r="Y269" s="15">
        <v>46</v>
      </c>
      <c r="Z269" s="15">
        <v>46</v>
      </c>
      <c r="AA269" s="15">
        <v>46</v>
      </c>
      <c r="AB269" s="15">
        <v>46</v>
      </c>
      <c r="AC269" s="15"/>
      <c r="AD269" s="15">
        <v>260</v>
      </c>
      <c r="AE269" s="15">
        <v>260</v>
      </c>
      <c r="AF269" s="15">
        <v>0</v>
      </c>
      <c r="AG269" s="15">
        <v>0</v>
      </c>
      <c r="AH269" s="15">
        <v>0</v>
      </c>
      <c r="AI269" s="15"/>
      <c r="AJ269" s="15">
        <v>-34</v>
      </c>
      <c r="AK269" s="15">
        <v>-34</v>
      </c>
      <c r="AL269" s="15">
        <v>-34</v>
      </c>
      <c r="AM269" s="15">
        <v>-34</v>
      </c>
      <c r="AN269" s="15">
        <v>-34</v>
      </c>
    </row>
    <row r="270" spans="1:40">
      <c r="A270" s="22">
        <v>38800</v>
      </c>
      <c r="B270" s="23" t="s">
        <v>246</v>
      </c>
      <c r="C270" s="14">
        <v>1.3588000000000001E-3</v>
      </c>
      <c r="E270" s="15">
        <v>27314</v>
      </c>
      <c r="F270" s="15">
        <v>27309</v>
      </c>
      <c r="G270" s="15">
        <v>19799</v>
      </c>
      <c r="H270" s="15">
        <v>15295</v>
      </c>
      <c r="I270" s="15">
        <v>10711</v>
      </c>
      <c r="J270" s="15">
        <v>10707</v>
      </c>
      <c r="K270" s="15"/>
      <c r="L270" s="15">
        <v>16909</v>
      </c>
      <c r="M270" s="15">
        <v>16905</v>
      </c>
      <c r="N270" s="15">
        <v>9386</v>
      </c>
      <c r="O270" s="15">
        <v>9386</v>
      </c>
      <c r="P270" s="15">
        <v>9386</v>
      </c>
      <c r="Q270" s="15"/>
      <c r="R270" s="15">
        <v>9092</v>
      </c>
      <c r="S270" s="15">
        <v>9092</v>
      </c>
      <c r="T270" s="15">
        <v>9088</v>
      </c>
      <c r="U270" s="15">
        <v>4584</v>
      </c>
      <c r="V270" s="15">
        <v>0</v>
      </c>
      <c r="W270" s="15"/>
      <c r="X270" s="15">
        <v>1287</v>
      </c>
      <c r="Y270" s="15">
        <v>1287</v>
      </c>
      <c r="Z270" s="15">
        <v>1287</v>
      </c>
      <c r="AA270" s="15">
        <v>1287</v>
      </c>
      <c r="AB270" s="15">
        <v>1287</v>
      </c>
      <c r="AC270" s="15"/>
      <c r="AD270" s="15">
        <v>38</v>
      </c>
      <c r="AE270" s="15">
        <v>38</v>
      </c>
      <c r="AF270" s="15">
        <v>38</v>
      </c>
      <c r="AG270" s="15">
        <v>38</v>
      </c>
      <c r="AH270" s="15">
        <v>38</v>
      </c>
      <c r="AI270" s="15"/>
      <c r="AJ270" s="15">
        <v>-12</v>
      </c>
      <c r="AK270" s="15">
        <v>-13</v>
      </c>
      <c r="AL270" s="15">
        <v>0</v>
      </c>
      <c r="AM270" s="15">
        <v>0</v>
      </c>
      <c r="AN270" s="15">
        <v>0</v>
      </c>
    </row>
    <row r="271" spans="1:40">
      <c r="A271" s="22">
        <v>38801</v>
      </c>
      <c r="B271" s="23" t="s">
        <v>247</v>
      </c>
      <c r="C271" s="14">
        <v>1.1519999999999999E-4</v>
      </c>
      <c r="E271" s="15">
        <v>1781</v>
      </c>
      <c r="F271" s="15">
        <v>1781</v>
      </c>
      <c r="G271" s="15">
        <v>1603</v>
      </c>
      <c r="H271" s="15">
        <v>1182</v>
      </c>
      <c r="I271" s="15">
        <v>753</v>
      </c>
      <c r="J271" s="15">
        <v>752</v>
      </c>
      <c r="K271" s="15"/>
      <c r="L271" s="15">
        <v>1581</v>
      </c>
      <c r="M271" s="15">
        <v>1581</v>
      </c>
      <c r="N271" s="15">
        <v>878</v>
      </c>
      <c r="O271" s="15">
        <v>878</v>
      </c>
      <c r="P271" s="15">
        <v>878</v>
      </c>
      <c r="Q271" s="15"/>
      <c r="R271" s="15">
        <v>850</v>
      </c>
      <c r="S271" s="15">
        <v>850</v>
      </c>
      <c r="T271" s="15">
        <v>850</v>
      </c>
      <c r="U271" s="15">
        <v>429</v>
      </c>
      <c r="V271" s="15">
        <v>0</v>
      </c>
      <c r="W271" s="15"/>
      <c r="X271" s="15">
        <v>120</v>
      </c>
      <c r="Y271" s="15">
        <v>120</v>
      </c>
      <c r="Z271" s="15">
        <v>120</v>
      </c>
      <c r="AA271" s="15">
        <v>120</v>
      </c>
      <c r="AB271" s="15">
        <v>120</v>
      </c>
      <c r="AC271" s="15"/>
      <c r="AD271" s="15">
        <v>0</v>
      </c>
      <c r="AE271" s="15">
        <v>0</v>
      </c>
      <c r="AF271" s="15">
        <v>0</v>
      </c>
      <c r="AG271" s="15">
        <v>0</v>
      </c>
      <c r="AH271" s="15">
        <v>0</v>
      </c>
      <c r="AI271" s="15"/>
      <c r="AJ271" s="15">
        <v>-770</v>
      </c>
      <c r="AK271" s="15">
        <v>-770</v>
      </c>
      <c r="AL271" s="15">
        <v>-245</v>
      </c>
      <c r="AM271" s="15">
        <v>-245</v>
      </c>
      <c r="AN271" s="15">
        <v>-245</v>
      </c>
    </row>
    <row r="272" spans="1:40">
      <c r="A272" s="22">
        <v>38900</v>
      </c>
      <c r="B272" s="23" t="s">
        <v>248</v>
      </c>
      <c r="C272" s="14">
        <v>2.9349999999999998E-4</v>
      </c>
      <c r="E272" s="15">
        <v>6295</v>
      </c>
      <c r="F272" s="15">
        <v>6294</v>
      </c>
      <c r="G272" s="15">
        <v>4334</v>
      </c>
      <c r="H272" s="15">
        <v>3374</v>
      </c>
      <c r="I272" s="15">
        <v>2398</v>
      </c>
      <c r="J272" s="15">
        <v>2397</v>
      </c>
      <c r="K272" s="15"/>
      <c r="L272" s="15">
        <v>3601</v>
      </c>
      <c r="M272" s="15">
        <v>3600</v>
      </c>
      <c r="N272" s="15">
        <v>1999</v>
      </c>
      <c r="O272" s="15">
        <v>1999</v>
      </c>
      <c r="P272" s="15">
        <v>1999</v>
      </c>
      <c r="Q272" s="15"/>
      <c r="R272" s="15">
        <v>1936</v>
      </c>
      <c r="S272" s="15">
        <v>1936</v>
      </c>
      <c r="T272" s="15">
        <v>1936</v>
      </c>
      <c r="U272" s="15">
        <v>976</v>
      </c>
      <c r="V272" s="15">
        <v>0</v>
      </c>
      <c r="W272" s="15"/>
      <c r="X272" s="15">
        <v>274</v>
      </c>
      <c r="Y272" s="15">
        <v>274</v>
      </c>
      <c r="Z272" s="15">
        <v>274</v>
      </c>
      <c r="AA272" s="15">
        <v>274</v>
      </c>
      <c r="AB272" s="15">
        <v>274</v>
      </c>
      <c r="AC272" s="15"/>
      <c r="AD272" s="15">
        <v>484</v>
      </c>
      <c r="AE272" s="15">
        <v>484</v>
      </c>
      <c r="AF272" s="15">
        <v>125</v>
      </c>
      <c r="AG272" s="15">
        <v>125</v>
      </c>
      <c r="AH272" s="15">
        <v>125</v>
      </c>
      <c r="AI272" s="15"/>
      <c r="AJ272" s="15">
        <v>0</v>
      </c>
      <c r="AK272" s="15">
        <v>0</v>
      </c>
      <c r="AL272" s="15">
        <v>0</v>
      </c>
      <c r="AM272" s="15">
        <v>0</v>
      </c>
      <c r="AN272" s="15">
        <v>0</v>
      </c>
    </row>
    <row r="273" spans="1:40">
      <c r="A273" s="22">
        <v>39000</v>
      </c>
      <c r="B273" s="23" t="s">
        <v>249</v>
      </c>
      <c r="C273" s="14">
        <v>1.4090699999999999E-2</v>
      </c>
      <c r="E273" s="15">
        <v>262515</v>
      </c>
      <c r="F273" s="15">
        <v>262475</v>
      </c>
      <c r="G273" s="15">
        <v>203183</v>
      </c>
      <c r="H273" s="15">
        <v>157156</v>
      </c>
      <c r="I273" s="15">
        <v>110318</v>
      </c>
      <c r="J273" s="15">
        <v>110277</v>
      </c>
      <c r="K273" s="15"/>
      <c r="L273" s="15">
        <v>172782</v>
      </c>
      <c r="M273" s="15">
        <v>172741</v>
      </c>
      <c r="N273" s="15">
        <v>95906</v>
      </c>
      <c r="O273" s="15">
        <v>95906</v>
      </c>
      <c r="P273" s="15">
        <v>95906</v>
      </c>
      <c r="Q273" s="15"/>
      <c r="R273" s="15">
        <v>92906</v>
      </c>
      <c r="S273" s="15">
        <v>92906</v>
      </c>
      <c r="T273" s="15">
        <v>92865</v>
      </c>
      <c r="U273" s="15">
        <v>46838</v>
      </c>
      <c r="V273" s="15">
        <v>0</v>
      </c>
      <c r="W273" s="15"/>
      <c r="X273" s="15">
        <v>13154</v>
      </c>
      <c r="Y273" s="15">
        <v>13154</v>
      </c>
      <c r="Z273" s="15">
        <v>13154</v>
      </c>
      <c r="AA273" s="15">
        <v>13154</v>
      </c>
      <c r="AB273" s="15">
        <v>13154</v>
      </c>
      <c r="AC273" s="15"/>
      <c r="AD273" s="15">
        <v>1258</v>
      </c>
      <c r="AE273" s="15">
        <v>1258</v>
      </c>
      <c r="AF273" s="15">
        <v>1258</v>
      </c>
      <c r="AG273" s="15">
        <v>1258</v>
      </c>
      <c r="AH273" s="15">
        <v>1258</v>
      </c>
      <c r="AI273" s="15"/>
      <c r="AJ273" s="15">
        <v>-17585</v>
      </c>
      <c r="AK273" s="15">
        <v>-17584</v>
      </c>
      <c r="AL273" s="15">
        <v>0</v>
      </c>
      <c r="AM273" s="15">
        <v>0</v>
      </c>
      <c r="AN273" s="15">
        <v>0</v>
      </c>
    </row>
    <row r="274" spans="1:40">
      <c r="A274" s="22">
        <v>39100</v>
      </c>
      <c r="B274" s="23" t="s">
        <v>250</v>
      </c>
      <c r="C274" s="14">
        <v>2.0573000000000002E-3</v>
      </c>
      <c r="E274" s="15">
        <v>44991</v>
      </c>
      <c r="F274" s="15">
        <v>44986</v>
      </c>
      <c r="G274" s="15">
        <v>30341</v>
      </c>
      <c r="H274" s="15">
        <v>23898</v>
      </c>
      <c r="I274" s="15">
        <v>17342</v>
      </c>
      <c r="J274" s="15">
        <v>17336</v>
      </c>
      <c r="K274" s="15"/>
      <c r="L274" s="15">
        <v>24185</v>
      </c>
      <c r="M274" s="15">
        <v>24179</v>
      </c>
      <c r="N274" s="15">
        <v>13424</v>
      </c>
      <c r="O274" s="15">
        <v>13424</v>
      </c>
      <c r="P274" s="15">
        <v>13424</v>
      </c>
      <c r="Q274" s="15"/>
      <c r="R274" s="15">
        <v>13004</v>
      </c>
      <c r="S274" s="15">
        <v>13004</v>
      </c>
      <c r="T274" s="15">
        <v>12999</v>
      </c>
      <c r="U274" s="15">
        <v>6556</v>
      </c>
      <c r="V274" s="15">
        <v>0</v>
      </c>
      <c r="W274" s="15"/>
      <c r="X274" s="15">
        <v>1841</v>
      </c>
      <c r="Y274" s="15">
        <v>1841</v>
      </c>
      <c r="Z274" s="15">
        <v>1841</v>
      </c>
      <c r="AA274" s="15">
        <v>1841</v>
      </c>
      <c r="AB274" s="15">
        <v>1841</v>
      </c>
      <c r="AC274" s="15"/>
      <c r="AD274" s="15">
        <v>5961</v>
      </c>
      <c r="AE274" s="15">
        <v>5962</v>
      </c>
      <c r="AF274" s="15">
        <v>2077</v>
      </c>
      <c r="AG274" s="15">
        <v>2077</v>
      </c>
      <c r="AH274" s="15">
        <v>2077</v>
      </c>
      <c r="AI274" s="15"/>
      <c r="AJ274" s="15">
        <v>0</v>
      </c>
      <c r="AK274" s="15">
        <v>0</v>
      </c>
      <c r="AL274" s="15">
        <v>0</v>
      </c>
      <c r="AM274" s="15">
        <v>0</v>
      </c>
      <c r="AN274" s="15">
        <v>0</v>
      </c>
    </row>
    <row r="275" spans="1:40">
      <c r="A275" s="22">
        <v>39101</v>
      </c>
      <c r="B275" s="23" t="s">
        <v>251</v>
      </c>
      <c r="C275" s="14">
        <v>1.6899999999999999E-4</v>
      </c>
      <c r="E275" s="15">
        <v>3519</v>
      </c>
      <c r="F275" s="15">
        <v>3518</v>
      </c>
      <c r="G275" s="15">
        <v>2536</v>
      </c>
      <c r="H275" s="15">
        <v>1866</v>
      </c>
      <c r="I275" s="15">
        <v>1184</v>
      </c>
      <c r="J275" s="15">
        <v>1183</v>
      </c>
      <c r="K275" s="15"/>
      <c r="L275" s="15">
        <v>2515</v>
      </c>
      <c r="M275" s="15">
        <v>2515</v>
      </c>
      <c r="N275" s="15">
        <v>1396</v>
      </c>
      <c r="O275" s="15">
        <v>1396</v>
      </c>
      <c r="P275" s="15">
        <v>1396</v>
      </c>
      <c r="Q275" s="15"/>
      <c r="R275" s="15">
        <v>1352</v>
      </c>
      <c r="S275" s="15">
        <v>1352</v>
      </c>
      <c r="T275" s="15">
        <v>1352</v>
      </c>
      <c r="U275" s="15">
        <v>682</v>
      </c>
      <c r="V275" s="15">
        <v>0</v>
      </c>
      <c r="W275" s="15"/>
      <c r="X275" s="15">
        <v>191</v>
      </c>
      <c r="Y275" s="15">
        <v>191</v>
      </c>
      <c r="Z275" s="15">
        <v>191</v>
      </c>
      <c r="AA275" s="15">
        <v>191</v>
      </c>
      <c r="AB275" s="15">
        <v>191</v>
      </c>
      <c r="AC275" s="15"/>
      <c r="AD275" s="15">
        <v>0</v>
      </c>
      <c r="AE275" s="15">
        <v>0</v>
      </c>
      <c r="AF275" s="15">
        <v>0</v>
      </c>
      <c r="AG275" s="15">
        <v>0</v>
      </c>
      <c r="AH275" s="15">
        <v>0</v>
      </c>
      <c r="AI275" s="15"/>
      <c r="AJ275" s="15">
        <v>-539</v>
      </c>
      <c r="AK275" s="15">
        <v>-540</v>
      </c>
      <c r="AL275" s="15">
        <v>-403</v>
      </c>
      <c r="AM275" s="15">
        <v>-403</v>
      </c>
      <c r="AN275" s="15">
        <v>-403</v>
      </c>
    </row>
    <row r="276" spans="1:40">
      <c r="A276" s="22">
        <v>39105</v>
      </c>
      <c r="B276" s="23" t="s">
        <v>252</v>
      </c>
      <c r="C276" s="14">
        <v>8.4730000000000005E-4</v>
      </c>
      <c r="E276" s="15">
        <v>17599</v>
      </c>
      <c r="F276" s="15">
        <v>17598</v>
      </c>
      <c r="G276" s="15">
        <v>12384</v>
      </c>
      <c r="H276" s="15">
        <v>9886</v>
      </c>
      <c r="I276" s="15">
        <v>7345</v>
      </c>
      <c r="J276" s="15">
        <v>7343</v>
      </c>
      <c r="K276" s="15"/>
      <c r="L276" s="15">
        <v>9375</v>
      </c>
      <c r="M276" s="15">
        <v>9373</v>
      </c>
      <c r="N276" s="15">
        <v>5204</v>
      </c>
      <c r="O276" s="15">
        <v>5204</v>
      </c>
      <c r="P276" s="15">
        <v>5204</v>
      </c>
      <c r="Q276" s="15"/>
      <c r="R276" s="15">
        <v>5041</v>
      </c>
      <c r="S276" s="15">
        <v>5041</v>
      </c>
      <c r="T276" s="15">
        <v>5039</v>
      </c>
      <c r="U276" s="15">
        <v>2541</v>
      </c>
      <c r="V276" s="15">
        <v>0</v>
      </c>
      <c r="W276" s="15"/>
      <c r="X276" s="15">
        <v>714</v>
      </c>
      <c r="Y276" s="15">
        <v>714</v>
      </c>
      <c r="Z276" s="15">
        <v>714</v>
      </c>
      <c r="AA276" s="15">
        <v>714</v>
      </c>
      <c r="AB276" s="15">
        <v>714</v>
      </c>
      <c r="AC276" s="15"/>
      <c r="AD276" s="15">
        <v>2469</v>
      </c>
      <c r="AE276" s="15">
        <v>2470</v>
      </c>
      <c r="AF276" s="15">
        <v>1427</v>
      </c>
      <c r="AG276" s="15">
        <v>1427</v>
      </c>
      <c r="AH276" s="15">
        <v>1427</v>
      </c>
      <c r="AI276" s="15"/>
      <c r="AJ276" s="15">
        <v>0</v>
      </c>
      <c r="AK276" s="15">
        <v>0</v>
      </c>
      <c r="AL276" s="15">
        <v>0</v>
      </c>
      <c r="AM276" s="15">
        <v>0</v>
      </c>
      <c r="AN276" s="15">
        <v>0</v>
      </c>
    </row>
    <row r="277" spans="1:40">
      <c r="A277" s="22">
        <v>39200</v>
      </c>
      <c r="B277" s="23" t="s">
        <v>362</v>
      </c>
      <c r="C277" s="14">
        <v>5.8469500000000001E-2</v>
      </c>
      <c r="E277" s="15">
        <v>1095486</v>
      </c>
      <c r="F277" s="15">
        <v>1095310</v>
      </c>
      <c r="G277" s="15">
        <v>843163</v>
      </c>
      <c r="H277" s="15">
        <v>645132</v>
      </c>
      <c r="I277" s="15">
        <v>443609</v>
      </c>
      <c r="J277" s="15">
        <v>443432</v>
      </c>
      <c r="K277" s="15"/>
      <c r="L277" s="15">
        <v>743398</v>
      </c>
      <c r="M277" s="15">
        <v>743221</v>
      </c>
      <c r="N277" s="15">
        <v>412637</v>
      </c>
      <c r="O277" s="15">
        <v>412637</v>
      </c>
      <c r="P277" s="15">
        <v>412637</v>
      </c>
      <c r="Q277" s="15"/>
      <c r="R277" s="15">
        <v>399731</v>
      </c>
      <c r="S277" s="15">
        <v>399731</v>
      </c>
      <c r="T277" s="15">
        <v>399554</v>
      </c>
      <c r="U277" s="15">
        <v>201523</v>
      </c>
      <c r="V277" s="15">
        <v>0</v>
      </c>
      <c r="W277" s="15"/>
      <c r="X277" s="15">
        <v>56597</v>
      </c>
      <c r="Y277" s="15">
        <v>56597</v>
      </c>
      <c r="Z277" s="15">
        <v>56597</v>
      </c>
      <c r="AA277" s="15">
        <v>56597</v>
      </c>
      <c r="AB277" s="15">
        <v>56597</v>
      </c>
      <c r="AC277" s="15"/>
      <c r="AD277" s="15">
        <v>0</v>
      </c>
      <c r="AE277" s="15">
        <v>0</v>
      </c>
      <c r="AF277" s="15">
        <v>0</v>
      </c>
      <c r="AG277" s="15">
        <v>0</v>
      </c>
      <c r="AH277" s="15">
        <v>0</v>
      </c>
      <c r="AI277" s="15"/>
      <c r="AJ277" s="15">
        <v>-104240</v>
      </c>
      <c r="AK277" s="15">
        <v>-104239</v>
      </c>
      <c r="AL277" s="15">
        <v>-25625</v>
      </c>
      <c r="AM277" s="15">
        <v>-25625</v>
      </c>
      <c r="AN277" s="15">
        <v>-25625</v>
      </c>
    </row>
    <row r="278" spans="1:40">
      <c r="A278" s="22">
        <v>39201</v>
      </c>
      <c r="B278" s="23" t="s">
        <v>253</v>
      </c>
      <c r="C278" s="14">
        <v>1.7530000000000001E-4</v>
      </c>
      <c r="E278" s="15">
        <v>2812</v>
      </c>
      <c r="F278" s="15">
        <v>2811</v>
      </c>
      <c r="G278" s="15">
        <v>2418</v>
      </c>
      <c r="H278" s="15">
        <v>1815</v>
      </c>
      <c r="I278" s="15">
        <v>1202</v>
      </c>
      <c r="J278" s="15">
        <v>1201</v>
      </c>
      <c r="K278" s="15"/>
      <c r="L278" s="15">
        <v>2263</v>
      </c>
      <c r="M278" s="15">
        <v>2262</v>
      </c>
      <c r="N278" s="15">
        <v>1256</v>
      </c>
      <c r="O278" s="15">
        <v>1256</v>
      </c>
      <c r="P278" s="15">
        <v>1256</v>
      </c>
      <c r="Q278" s="15"/>
      <c r="R278" s="15">
        <v>1217</v>
      </c>
      <c r="S278" s="15">
        <v>1217</v>
      </c>
      <c r="T278" s="15">
        <v>1216</v>
      </c>
      <c r="U278" s="15">
        <v>613</v>
      </c>
      <c r="V278" s="15">
        <v>0</v>
      </c>
      <c r="W278" s="15"/>
      <c r="X278" s="15">
        <v>172</v>
      </c>
      <c r="Y278" s="15">
        <v>172</v>
      </c>
      <c r="Z278" s="15">
        <v>172</v>
      </c>
      <c r="AA278" s="15">
        <v>172</v>
      </c>
      <c r="AB278" s="15">
        <v>172</v>
      </c>
      <c r="AC278" s="15"/>
      <c r="AD278" s="15">
        <v>0</v>
      </c>
      <c r="AE278" s="15">
        <v>0</v>
      </c>
      <c r="AF278" s="15">
        <v>0</v>
      </c>
      <c r="AG278" s="15">
        <v>0</v>
      </c>
      <c r="AH278" s="15">
        <v>0</v>
      </c>
      <c r="AI278" s="15"/>
      <c r="AJ278" s="15">
        <v>-840</v>
      </c>
      <c r="AK278" s="15">
        <v>-840</v>
      </c>
      <c r="AL278" s="15">
        <v>-226</v>
      </c>
      <c r="AM278" s="15">
        <v>-226</v>
      </c>
      <c r="AN278" s="15">
        <v>-226</v>
      </c>
    </row>
    <row r="279" spans="1:40">
      <c r="A279" s="22">
        <v>39204</v>
      </c>
      <c r="B279" s="23" t="s">
        <v>254</v>
      </c>
      <c r="C279" s="14">
        <v>1.641E-4</v>
      </c>
      <c r="E279" s="15">
        <v>2429</v>
      </c>
      <c r="F279" s="15">
        <v>2428</v>
      </c>
      <c r="G279" s="15">
        <v>2367</v>
      </c>
      <c r="H279" s="15">
        <v>1667</v>
      </c>
      <c r="I279" s="15">
        <v>955</v>
      </c>
      <c r="J279" s="15">
        <v>954</v>
      </c>
      <c r="K279" s="15"/>
      <c r="L279" s="15">
        <v>2627</v>
      </c>
      <c r="M279" s="15">
        <v>2626</v>
      </c>
      <c r="N279" s="15">
        <v>1458</v>
      </c>
      <c r="O279" s="15">
        <v>1458</v>
      </c>
      <c r="P279" s="15">
        <v>1458</v>
      </c>
      <c r="Q279" s="15"/>
      <c r="R279" s="15">
        <v>1413</v>
      </c>
      <c r="S279" s="15">
        <v>1413</v>
      </c>
      <c r="T279" s="15">
        <v>1412</v>
      </c>
      <c r="U279" s="15">
        <v>712</v>
      </c>
      <c r="V279" s="15">
        <v>0</v>
      </c>
      <c r="W279" s="15"/>
      <c r="X279" s="15">
        <v>200</v>
      </c>
      <c r="Y279" s="15">
        <v>200</v>
      </c>
      <c r="Z279" s="15">
        <v>200</v>
      </c>
      <c r="AA279" s="15">
        <v>200</v>
      </c>
      <c r="AB279" s="15">
        <v>200</v>
      </c>
      <c r="AC279" s="15"/>
      <c r="AD279" s="15">
        <v>0</v>
      </c>
      <c r="AE279" s="15">
        <v>0</v>
      </c>
      <c r="AF279" s="15">
        <v>0</v>
      </c>
      <c r="AG279" s="15">
        <v>0</v>
      </c>
      <c r="AH279" s="15">
        <v>0</v>
      </c>
      <c r="AI279" s="15"/>
      <c r="AJ279" s="15">
        <v>-1811</v>
      </c>
      <c r="AK279" s="15">
        <v>-1811</v>
      </c>
      <c r="AL279" s="15">
        <v>-703</v>
      </c>
      <c r="AM279" s="15">
        <v>-703</v>
      </c>
      <c r="AN279" s="15">
        <v>-703</v>
      </c>
    </row>
    <row r="280" spans="1:40">
      <c r="A280" s="22">
        <v>39205</v>
      </c>
      <c r="B280" s="23" t="s">
        <v>255</v>
      </c>
      <c r="C280" s="14">
        <v>4.7406999999999996E-3</v>
      </c>
      <c r="E280" s="15">
        <v>93022</v>
      </c>
      <c r="F280" s="15">
        <v>93008</v>
      </c>
      <c r="G280" s="15">
        <v>69867</v>
      </c>
      <c r="H280" s="15">
        <v>54267</v>
      </c>
      <c r="I280" s="15">
        <v>38391</v>
      </c>
      <c r="J280" s="15">
        <v>38377</v>
      </c>
      <c r="K280" s="15"/>
      <c r="L280" s="15">
        <v>58563</v>
      </c>
      <c r="M280" s="15">
        <v>58549</v>
      </c>
      <c r="N280" s="15">
        <v>32507</v>
      </c>
      <c r="O280" s="15">
        <v>32507</v>
      </c>
      <c r="P280" s="15">
        <v>32507</v>
      </c>
      <c r="Q280" s="15"/>
      <c r="R280" s="15">
        <v>31490</v>
      </c>
      <c r="S280" s="15">
        <v>31490</v>
      </c>
      <c r="T280" s="15">
        <v>31476</v>
      </c>
      <c r="U280" s="15">
        <v>15876</v>
      </c>
      <c r="V280" s="15">
        <v>0</v>
      </c>
      <c r="W280" s="15"/>
      <c r="X280" s="15">
        <v>4459</v>
      </c>
      <c r="Y280" s="15">
        <v>4459</v>
      </c>
      <c r="Z280" s="15">
        <v>4459</v>
      </c>
      <c r="AA280" s="15">
        <v>4459</v>
      </c>
      <c r="AB280" s="15">
        <v>4459</v>
      </c>
      <c r="AC280" s="15"/>
      <c r="AD280" s="15">
        <v>1425</v>
      </c>
      <c r="AE280" s="15">
        <v>1425</v>
      </c>
      <c r="AF280" s="15">
        <v>1425</v>
      </c>
      <c r="AG280" s="15">
        <v>1425</v>
      </c>
      <c r="AH280" s="15">
        <v>1425</v>
      </c>
      <c r="AI280" s="15"/>
      <c r="AJ280" s="15">
        <v>-2915</v>
      </c>
      <c r="AK280" s="15">
        <v>-2915</v>
      </c>
      <c r="AL280" s="15">
        <v>0</v>
      </c>
      <c r="AM280" s="15">
        <v>0</v>
      </c>
      <c r="AN280" s="15">
        <v>0</v>
      </c>
    </row>
    <row r="281" spans="1:40">
      <c r="A281" s="22">
        <v>39208</v>
      </c>
      <c r="B281" s="23" t="s">
        <v>363</v>
      </c>
      <c r="C281" s="14">
        <v>3.4610000000000001E-4</v>
      </c>
      <c r="E281" s="15">
        <v>6293</v>
      </c>
      <c r="F281" s="15">
        <v>6292</v>
      </c>
      <c r="G281" s="15">
        <v>4877</v>
      </c>
      <c r="H281" s="15">
        <v>3696</v>
      </c>
      <c r="I281" s="15">
        <v>2495</v>
      </c>
      <c r="J281" s="15">
        <v>2494</v>
      </c>
      <c r="K281" s="15"/>
      <c r="L281" s="15">
        <v>4431</v>
      </c>
      <c r="M281" s="15">
        <v>4430</v>
      </c>
      <c r="N281" s="15">
        <v>2460</v>
      </c>
      <c r="O281" s="15">
        <v>2460</v>
      </c>
      <c r="P281" s="15">
        <v>2460</v>
      </c>
      <c r="Q281" s="15"/>
      <c r="R281" s="15">
        <v>2383</v>
      </c>
      <c r="S281" s="15">
        <v>2383</v>
      </c>
      <c r="T281" s="15">
        <v>2382</v>
      </c>
      <c r="U281" s="15">
        <v>1201</v>
      </c>
      <c r="V281" s="15">
        <v>0</v>
      </c>
      <c r="W281" s="15"/>
      <c r="X281" s="15">
        <v>337</v>
      </c>
      <c r="Y281" s="15">
        <v>337</v>
      </c>
      <c r="Z281" s="15">
        <v>337</v>
      </c>
      <c r="AA281" s="15">
        <v>337</v>
      </c>
      <c r="AB281" s="15">
        <v>337</v>
      </c>
      <c r="AC281" s="15"/>
      <c r="AD281" s="15">
        <v>0</v>
      </c>
      <c r="AE281" s="15">
        <v>0</v>
      </c>
      <c r="AF281" s="15">
        <v>0</v>
      </c>
      <c r="AG281" s="15">
        <v>0</v>
      </c>
      <c r="AH281" s="15">
        <v>0</v>
      </c>
      <c r="AI281" s="15"/>
      <c r="AJ281" s="15">
        <v>-858</v>
      </c>
      <c r="AK281" s="15">
        <v>-858</v>
      </c>
      <c r="AL281" s="15">
        <v>-302</v>
      </c>
      <c r="AM281" s="15">
        <v>-302</v>
      </c>
      <c r="AN281" s="15">
        <v>-302</v>
      </c>
    </row>
    <row r="282" spans="1:40">
      <c r="A282" s="22">
        <v>39209</v>
      </c>
      <c r="B282" s="23" t="s">
        <v>256</v>
      </c>
      <c r="C282" s="14">
        <v>1.916E-4</v>
      </c>
      <c r="E282" s="15">
        <v>2894</v>
      </c>
      <c r="F282" s="15">
        <v>2893</v>
      </c>
      <c r="G282" s="15">
        <v>2661</v>
      </c>
      <c r="H282" s="15">
        <v>2063</v>
      </c>
      <c r="I282" s="15">
        <v>1454</v>
      </c>
      <c r="J282" s="15">
        <v>1454</v>
      </c>
      <c r="K282" s="15"/>
      <c r="L282" s="15">
        <v>2245</v>
      </c>
      <c r="M282" s="15">
        <v>2245</v>
      </c>
      <c r="N282" s="15">
        <v>1246</v>
      </c>
      <c r="O282" s="15">
        <v>1246</v>
      </c>
      <c r="P282" s="15">
        <v>1246</v>
      </c>
      <c r="Q282" s="15"/>
      <c r="R282" s="15">
        <v>1207</v>
      </c>
      <c r="S282" s="15">
        <v>1207</v>
      </c>
      <c r="T282" s="15">
        <v>1207</v>
      </c>
      <c r="U282" s="15">
        <v>609</v>
      </c>
      <c r="V282" s="15">
        <v>0</v>
      </c>
      <c r="W282" s="15"/>
      <c r="X282" s="15">
        <v>171</v>
      </c>
      <c r="Y282" s="15">
        <v>171</v>
      </c>
      <c r="Z282" s="15">
        <v>171</v>
      </c>
      <c r="AA282" s="15">
        <v>171</v>
      </c>
      <c r="AB282" s="15">
        <v>171</v>
      </c>
      <c r="AC282" s="15"/>
      <c r="AD282" s="15">
        <v>37</v>
      </c>
      <c r="AE282" s="15">
        <v>37</v>
      </c>
      <c r="AF282" s="15">
        <v>37</v>
      </c>
      <c r="AG282" s="15">
        <v>37</v>
      </c>
      <c r="AH282" s="15">
        <v>37</v>
      </c>
      <c r="AI282" s="15"/>
      <c r="AJ282" s="15">
        <v>-766</v>
      </c>
      <c r="AK282" s="15">
        <v>-767</v>
      </c>
      <c r="AL282" s="15">
        <v>0</v>
      </c>
      <c r="AM282" s="15">
        <v>0</v>
      </c>
      <c r="AN282" s="15">
        <v>0</v>
      </c>
    </row>
    <row r="283" spans="1:40">
      <c r="A283" s="22">
        <v>39300</v>
      </c>
      <c r="B283" s="23" t="s">
        <v>257</v>
      </c>
      <c r="C283" s="14">
        <v>7.6119999999999996E-4</v>
      </c>
      <c r="E283" s="15">
        <v>17243</v>
      </c>
      <c r="F283" s="15">
        <v>17241</v>
      </c>
      <c r="G283" s="15">
        <v>11253</v>
      </c>
      <c r="H283" s="15">
        <v>8859</v>
      </c>
      <c r="I283" s="15">
        <v>6423</v>
      </c>
      <c r="J283" s="15">
        <v>6421</v>
      </c>
      <c r="K283" s="15"/>
      <c r="L283" s="15">
        <v>8986</v>
      </c>
      <c r="M283" s="15">
        <v>8984</v>
      </c>
      <c r="N283" s="15">
        <v>4988</v>
      </c>
      <c r="O283" s="15">
        <v>4988</v>
      </c>
      <c r="P283" s="15">
        <v>4988</v>
      </c>
      <c r="Q283" s="15"/>
      <c r="R283" s="15">
        <v>4832</v>
      </c>
      <c r="S283" s="15">
        <v>4832</v>
      </c>
      <c r="T283" s="15">
        <v>4830</v>
      </c>
      <c r="U283" s="15">
        <v>2436</v>
      </c>
      <c r="V283" s="15">
        <v>0</v>
      </c>
      <c r="W283" s="15"/>
      <c r="X283" s="15">
        <v>684</v>
      </c>
      <c r="Y283" s="15">
        <v>684</v>
      </c>
      <c r="Z283" s="15">
        <v>684</v>
      </c>
      <c r="AA283" s="15">
        <v>684</v>
      </c>
      <c r="AB283" s="15">
        <v>684</v>
      </c>
      <c r="AC283" s="15"/>
      <c r="AD283" s="15">
        <v>2741</v>
      </c>
      <c r="AE283" s="15">
        <v>2741</v>
      </c>
      <c r="AF283" s="15">
        <v>751</v>
      </c>
      <c r="AG283" s="15">
        <v>751</v>
      </c>
      <c r="AH283" s="15">
        <v>751</v>
      </c>
      <c r="AI283" s="15"/>
      <c r="AJ283" s="15">
        <v>0</v>
      </c>
      <c r="AK283" s="15">
        <v>0</v>
      </c>
      <c r="AL283" s="15">
        <v>0</v>
      </c>
      <c r="AM283" s="15">
        <v>0</v>
      </c>
      <c r="AN283" s="15">
        <v>0</v>
      </c>
    </row>
    <row r="284" spans="1:40">
      <c r="A284" s="22">
        <v>39301</v>
      </c>
      <c r="B284" s="23" t="s">
        <v>258</v>
      </c>
      <c r="C284" s="14">
        <v>5.3900000000000002E-5</v>
      </c>
      <c r="E284" s="15">
        <v>795</v>
      </c>
      <c r="F284" s="15">
        <v>793</v>
      </c>
      <c r="G284" s="15">
        <v>759</v>
      </c>
      <c r="H284" s="15">
        <v>639</v>
      </c>
      <c r="I284" s="15">
        <v>517</v>
      </c>
      <c r="J284" s="15">
        <v>516</v>
      </c>
      <c r="K284" s="15"/>
      <c r="L284" s="15">
        <v>450</v>
      </c>
      <c r="M284" s="15">
        <v>449</v>
      </c>
      <c r="N284" s="15">
        <v>250</v>
      </c>
      <c r="O284" s="15">
        <v>250</v>
      </c>
      <c r="P284" s="15">
        <v>250</v>
      </c>
      <c r="Q284" s="15"/>
      <c r="R284" s="15">
        <v>242</v>
      </c>
      <c r="S284" s="15">
        <v>242</v>
      </c>
      <c r="T284" s="15">
        <v>242</v>
      </c>
      <c r="U284" s="15">
        <v>122</v>
      </c>
      <c r="V284" s="15">
        <v>0</v>
      </c>
      <c r="W284" s="15"/>
      <c r="X284" s="15">
        <v>34</v>
      </c>
      <c r="Y284" s="15">
        <v>34</v>
      </c>
      <c r="Z284" s="15">
        <v>34</v>
      </c>
      <c r="AA284" s="15">
        <v>34</v>
      </c>
      <c r="AB284" s="15">
        <v>34</v>
      </c>
      <c r="AC284" s="15"/>
      <c r="AD284" s="15">
        <v>233</v>
      </c>
      <c r="AE284" s="15">
        <v>233</v>
      </c>
      <c r="AF284" s="15">
        <v>233</v>
      </c>
      <c r="AG284" s="15">
        <v>233</v>
      </c>
      <c r="AH284" s="15">
        <v>233</v>
      </c>
      <c r="AI284" s="15"/>
      <c r="AJ284" s="15">
        <v>-164</v>
      </c>
      <c r="AK284" s="15">
        <v>-165</v>
      </c>
      <c r="AL284" s="15">
        <v>0</v>
      </c>
      <c r="AM284" s="15">
        <v>0</v>
      </c>
      <c r="AN284" s="15">
        <v>0</v>
      </c>
    </row>
    <row r="285" spans="1:40">
      <c r="A285" s="22">
        <v>39400</v>
      </c>
      <c r="B285" s="23" t="s">
        <v>259</v>
      </c>
      <c r="C285" s="14">
        <v>5.419E-4</v>
      </c>
      <c r="E285" s="15">
        <v>12710</v>
      </c>
      <c r="F285" s="15">
        <v>12707</v>
      </c>
      <c r="G285" s="15">
        <v>8137</v>
      </c>
      <c r="H285" s="15">
        <v>6387</v>
      </c>
      <c r="I285" s="15">
        <v>4606</v>
      </c>
      <c r="J285" s="15">
        <v>4604</v>
      </c>
      <c r="K285" s="15"/>
      <c r="L285" s="15">
        <v>6570</v>
      </c>
      <c r="M285" s="15">
        <v>6568</v>
      </c>
      <c r="N285" s="15">
        <v>3647</v>
      </c>
      <c r="O285" s="15">
        <v>3647</v>
      </c>
      <c r="P285" s="15">
        <v>3647</v>
      </c>
      <c r="Q285" s="15"/>
      <c r="R285" s="15">
        <v>3533</v>
      </c>
      <c r="S285" s="15">
        <v>3533</v>
      </c>
      <c r="T285" s="15">
        <v>3531</v>
      </c>
      <c r="U285" s="15">
        <v>1781</v>
      </c>
      <c r="V285" s="15">
        <v>0</v>
      </c>
      <c r="W285" s="15"/>
      <c r="X285" s="15">
        <v>500</v>
      </c>
      <c r="Y285" s="15">
        <v>500</v>
      </c>
      <c r="Z285" s="15">
        <v>500</v>
      </c>
      <c r="AA285" s="15">
        <v>500</v>
      </c>
      <c r="AB285" s="15">
        <v>500</v>
      </c>
      <c r="AC285" s="15"/>
      <c r="AD285" s="15">
        <v>2107</v>
      </c>
      <c r="AE285" s="15">
        <v>2106</v>
      </c>
      <c r="AF285" s="15">
        <v>459</v>
      </c>
      <c r="AG285" s="15">
        <v>459</v>
      </c>
      <c r="AH285" s="15">
        <v>459</v>
      </c>
      <c r="AI285" s="15"/>
      <c r="AJ285" s="15">
        <v>0</v>
      </c>
      <c r="AK285" s="15">
        <v>0</v>
      </c>
      <c r="AL285" s="15">
        <v>0</v>
      </c>
      <c r="AM285" s="15">
        <v>0</v>
      </c>
      <c r="AN285" s="15">
        <v>0</v>
      </c>
    </row>
    <row r="286" spans="1:40">
      <c r="A286" s="22">
        <v>39401</v>
      </c>
      <c r="B286" s="23" t="s">
        <v>260</v>
      </c>
      <c r="C286" s="14">
        <v>3.1119999999999997E-4</v>
      </c>
      <c r="E286" s="15">
        <v>3427</v>
      </c>
      <c r="F286" s="15">
        <v>3426</v>
      </c>
      <c r="G286" s="15">
        <v>4285</v>
      </c>
      <c r="H286" s="15">
        <v>3050</v>
      </c>
      <c r="I286" s="15">
        <v>1793</v>
      </c>
      <c r="J286" s="15">
        <v>1792</v>
      </c>
      <c r="K286" s="15"/>
      <c r="L286" s="15">
        <v>4636</v>
      </c>
      <c r="M286" s="15">
        <v>4635</v>
      </c>
      <c r="N286" s="15">
        <v>2573</v>
      </c>
      <c r="O286" s="15">
        <v>2573</v>
      </c>
      <c r="P286" s="15">
        <v>2573</v>
      </c>
      <c r="Q286" s="15"/>
      <c r="R286" s="15">
        <v>2493</v>
      </c>
      <c r="S286" s="15">
        <v>2493</v>
      </c>
      <c r="T286" s="15">
        <v>2492</v>
      </c>
      <c r="U286" s="15">
        <v>1257</v>
      </c>
      <c r="V286" s="15">
        <v>0</v>
      </c>
      <c r="W286" s="15"/>
      <c r="X286" s="15">
        <v>353</v>
      </c>
      <c r="Y286" s="15">
        <v>353</v>
      </c>
      <c r="Z286" s="15">
        <v>353</v>
      </c>
      <c r="AA286" s="15">
        <v>353</v>
      </c>
      <c r="AB286" s="15">
        <v>353</v>
      </c>
      <c r="AC286" s="15"/>
      <c r="AD286" s="15">
        <v>0</v>
      </c>
      <c r="AE286" s="15">
        <v>0</v>
      </c>
      <c r="AF286" s="15">
        <v>0</v>
      </c>
      <c r="AG286" s="15">
        <v>0</v>
      </c>
      <c r="AH286" s="15">
        <v>0</v>
      </c>
      <c r="AI286" s="15"/>
      <c r="AJ286" s="15">
        <v>-4055</v>
      </c>
      <c r="AK286" s="15">
        <v>-4055</v>
      </c>
      <c r="AL286" s="15">
        <v>-1133</v>
      </c>
      <c r="AM286" s="15">
        <v>-1133</v>
      </c>
      <c r="AN286" s="15">
        <v>-1133</v>
      </c>
    </row>
    <row r="287" spans="1:40">
      <c r="A287" s="22">
        <v>39500</v>
      </c>
      <c r="B287" s="23" t="s">
        <v>261</v>
      </c>
      <c r="C287" s="14">
        <v>1.745E-3</v>
      </c>
      <c r="E287" s="15">
        <v>34996</v>
      </c>
      <c r="F287" s="15">
        <v>34991</v>
      </c>
      <c r="G287" s="15">
        <v>25412</v>
      </c>
      <c r="H287" s="15">
        <v>19468</v>
      </c>
      <c r="I287" s="15">
        <v>13420</v>
      </c>
      <c r="J287" s="15">
        <v>13415</v>
      </c>
      <c r="K287" s="15"/>
      <c r="L287" s="15">
        <v>22311</v>
      </c>
      <c r="M287" s="15">
        <v>22306</v>
      </c>
      <c r="N287" s="15">
        <v>12384</v>
      </c>
      <c r="O287" s="15">
        <v>12384</v>
      </c>
      <c r="P287" s="15">
        <v>12384</v>
      </c>
      <c r="Q287" s="15"/>
      <c r="R287" s="15">
        <v>11997</v>
      </c>
      <c r="S287" s="15">
        <v>11997</v>
      </c>
      <c r="T287" s="15">
        <v>11992</v>
      </c>
      <c r="U287" s="15">
        <v>6048</v>
      </c>
      <c r="V287" s="15">
        <v>0</v>
      </c>
      <c r="W287" s="15"/>
      <c r="X287" s="15">
        <v>1699</v>
      </c>
      <c r="Y287" s="15">
        <v>1699</v>
      </c>
      <c r="Z287" s="15">
        <v>1699</v>
      </c>
      <c r="AA287" s="15">
        <v>1699</v>
      </c>
      <c r="AB287" s="15">
        <v>1699</v>
      </c>
      <c r="AC287" s="15"/>
      <c r="AD287" s="15">
        <v>0</v>
      </c>
      <c r="AE287" s="15">
        <v>0</v>
      </c>
      <c r="AF287" s="15">
        <v>0</v>
      </c>
      <c r="AG287" s="15">
        <v>0</v>
      </c>
      <c r="AH287" s="15">
        <v>0</v>
      </c>
      <c r="AI287" s="15"/>
      <c r="AJ287" s="15">
        <v>-1011</v>
      </c>
      <c r="AK287" s="15">
        <v>-1011</v>
      </c>
      <c r="AL287" s="15">
        <v>-663</v>
      </c>
      <c r="AM287" s="15">
        <v>-663</v>
      </c>
      <c r="AN287" s="15">
        <v>-663</v>
      </c>
    </row>
    <row r="288" spans="1:40">
      <c r="A288" s="22">
        <v>39501</v>
      </c>
      <c r="B288" s="23" t="s">
        <v>262</v>
      </c>
      <c r="C288" s="14">
        <v>6.0399999999999998E-5</v>
      </c>
      <c r="E288" s="15">
        <v>980</v>
      </c>
      <c r="F288" s="15">
        <v>981</v>
      </c>
      <c r="G288" s="15">
        <v>858</v>
      </c>
      <c r="H288" s="15">
        <v>688</v>
      </c>
      <c r="I288" s="15">
        <v>514</v>
      </c>
      <c r="J288" s="15">
        <v>514</v>
      </c>
      <c r="K288" s="15"/>
      <c r="L288" s="15">
        <v>640</v>
      </c>
      <c r="M288" s="15">
        <v>640</v>
      </c>
      <c r="N288" s="15">
        <v>355</v>
      </c>
      <c r="O288" s="15">
        <v>355</v>
      </c>
      <c r="P288" s="15">
        <v>355</v>
      </c>
      <c r="Q288" s="15"/>
      <c r="R288" s="15">
        <v>344</v>
      </c>
      <c r="S288" s="15">
        <v>344</v>
      </c>
      <c r="T288" s="15">
        <v>344</v>
      </c>
      <c r="U288" s="15">
        <v>174</v>
      </c>
      <c r="V288" s="15">
        <v>0</v>
      </c>
      <c r="W288" s="15"/>
      <c r="X288" s="15">
        <v>49</v>
      </c>
      <c r="Y288" s="15">
        <v>49</v>
      </c>
      <c r="Z288" s="15">
        <v>49</v>
      </c>
      <c r="AA288" s="15">
        <v>49</v>
      </c>
      <c r="AB288" s="15">
        <v>49</v>
      </c>
      <c r="AC288" s="15"/>
      <c r="AD288" s="15">
        <v>110</v>
      </c>
      <c r="AE288" s="15">
        <v>110</v>
      </c>
      <c r="AF288" s="15">
        <v>110</v>
      </c>
      <c r="AG288" s="15">
        <v>110</v>
      </c>
      <c r="AH288" s="15">
        <v>110</v>
      </c>
      <c r="AI288" s="15"/>
      <c r="AJ288" s="15">
        <v>-163</v>
      </c>
      <c r="AK288" s="15">
        <v>-162</v>
      </c>
      <c r="AL288" s="15">
        <v>0</v>
      </c>
      <c r="AM288" s="15">
        <v>0</v>
      </c>
      <c r="AN288" s="15">
        <v>0</v>
      </c>
    </row>
    <row r="289" spans="1:40">
      <c r="A289" s="22">
        <v>39600</v>
      </c>
      <c r="B289" s="23" t="s">
        <v>263</v>
      </c>
      <c r="C289" s="14">
        <v>5.7155000000000001E-3</v>
      </c>
      <c r="E289" s="15">
        <v>117849</v>
      </c>
      <c r="F289" s="15">
        <v>117832</v>
      </c>
      <c r="G289" s="15">
        <v>83948</v>
      </c>
      <c r="H289" s="15">
        <v>64744</v>
      </c>
      <c r="I289" s="15">
        <v>45201</v>
      </c>
      <c r="J289" s="15">
        <v>45184</v>
      </c>
      <c r="K289" s="15"/>
      <c r="L289" s="15">
        <v>72092</v>
      </c>
      <c r="M289" s="15">
        <v>72075</v>
      </c>
      <c r="N289" s="15">
        <v>40016</v>
      </c>
      <c r="O289" s="15">
        <v>40016</v>
      </c>
      <c r="P289" s="15">
        <v>40016</v>
      </c>
      <c r="Q289" s="15"/>
      <c r="R289" s="15">
        <v>38765</v>
      </c>
      <c r="S289" s="15">
        <v>38765</v>
      </c>
      <c r="T289" s="15">
        <v>38747</v>
      </c>
      <c r="U289" s="15">
        <v>19543</v>
      </c>
      <c r="V289" s="15">
        <v>0</v>
      </c>
      <c r="W289" s="15"/>
      <c r="X289" s="15">
        <v>5489</v>
      </c>
      <c r="Y289" s="15">
        <v>5489</v>
      </c>
      <c r="Z289" s="15">
        <v>5489</v>
      </c>
      <c r="AA289" s="15">
        <v>5489</v>
      </c>
      <c r="AB289" s="15">
        <v>5489</v>
      </c>
      <c r="AC289" s="15"/>
      <c r="AD289" s="15">
        <v>1807</v>
      </c>
      <c r="AE289" s="15">
        <v>1807</v>
      </c>
      <c r="AF289" s="15">
        <v>0</v>
      </c>
      <c r="AG289" s="15">
        <v>0</v>
      </c>
      <c r="AH289" s="15">
        <v>0</v>
      </c>
      <c r="AI289" s="15"/>
      <c r="AJ289" s="15">
        <v>-304</v>
      </c>
      <c r="AK289" s="15">
        <v>-304</v>
      </c>
      <c r="AL289" s="15">
        <v>-304</v>
      </c>
      <c r="AM289" s="15">
        <v>-304</v>
      </c>
      <c r="AN289" s="15">
        <v>-304</v>
      </c>
    </row>
    <row r="290" spans="1:40">
      <c r="A290" s="22">
        <v>39605</v>
      </c>
      <c r="B290" s="23" t="s">
        <v>264</v>
      </c>
      <c r="C290" s="14">
        <v>8.4079999999999995E-4</v>
      </c>
      <c r="E290" s="15">
        <v>17487</v>
      </c>
      <c r="F290" s="15">
        <v>17485</v>
      </c>
      <c r="G290" s="15">
        <v>12448</v>
      </c>
      <c r="H290" s="15">
        <v>9579</v>
      </c>
      <c r="I290" s="15">
        <v>6659</v>
      </c>
      <c r="J290" s="15">
        <v>6657</v>
      </c>
      <c r="K290" s="15"/>
      <c r="L290" s="15">
        <v>10770</v>
      </c>
      <c r="M290" s="15">
        <v>10768</v>
      </c>
      <c r="N290" s="15">
        <v>5978</v>
      </c>
      <c r="O290" s="15">
        <v>5978</v>
      </c>
      <c r="P290" s="15">
        <v>5978</v>
      </c>
      <c r="Q290" s="15"/>
      <c r="R290" s="15">
        <v>5791</v>
      </c>
      <c r="S290" s="15">
        <v>5791</v>
      </c>
      <c r="T290" s="15">
        <v>5789</v>
      </c>
      <c r="U290" s="15">
        <v>2920</v>
      </c>
      <c r="V290" s="15">
        <v>0</v>
      </c>
      <c r="W290" s="15"/>
      <c r="X290" s="15">
        <v>820</v>
      </c>
      <c r="Y290" s="15">
        <v>820</v>
      </c>
      <c r="Z290" s="15">
        <v>820</v>
      </c>
      <c r="AA290" s="15">
        <v>820</v>
      </c>
      <c r="AB290" s="15">
        <v>820</v>
      </c>
      <c r="AC290" s="15"/>
      <c r="AD290" s="15">
        <v>245</v>
      </c>
      <c r="AE290" s="15">
        <v>245</v>
      </c>
      <c r="AF290" s="15">
        <v>0</v>
      </c>
      <c r="AG290" s="15">
        <v>0</v>
      </c>
      <c r="AH290" s="15">
        <v>0</v>
      </c>
      <c r="AI290" s="15"/>
      <c r="AJ290" s="15">
        <v>-139</v>
      </c>
      <c r="AK290" s="15">
        <v>-139</v>
      </c>
      <c r="AL290" s="15">
        <v>-139</v>
      </c>
      <c r="AM290" s="15">
        <v>-139</v>
      </c>
      <c r="AN290" s="15">
        <v>-139</v>
      </c>
    </row>
    <row r="291" spans="1:40">
      <c r="A291" s="22">
        <v>39700</v>
      </c>
      <c r="B291" s="23" t="s">
        <v>265</v>
      </c>
      <c r="C291" s="14">
        <v>3.3145000000000002E-3</v>
      </c>
      <c r="E291" s="15">
        <v>66670</v>
      </c>
      <c r="F291" s="15">
        <v>66659</v>
      </c>
      <c r="G291" s="15">
        <v>48169</v>
      </c>
      <c r="H291" s="15">
        <v>37503</v>
      </c>
      <c r="I291" s="15">
        <v>26648</v>
      </c>
      <c r="J291" s="15">
        <v>26638</v>
      </c>
      <c r="K291" s="15"/>
      <c r="L291" s="15">
        <v>40042</v>
      </c>
      <c r="M291" s="15">
        <v>40032</v>
      </c>
      <c r="N291" s="15">
        <v>22226</v>
      </c>
      <c r="O291" s="15">
        <v>22226</v>
      </c>
      <c r="P291" s="15">
        <v>22226</v>
      </c>
      <c r="Q291" s="15"/>
      <c r="R291" s="15">
        <v>21531</v>
      </c>
      <c r="S291" s="15">
        <v>21531</v>
      </c>
      <c r="T291" s="15">
        <v>21521</v>
      </c>
      <c r="U291" s="15">
        <v>10855</v>
      </c>
      <c r="V291" s="15">
        <v>0</v>
      </c>
      <c r="W291" s="15"/>
      <c r="X291" s="15">
        <v>3048</v>
      </c>
      <c r="Y291" s="15">
        <v>3048</v>
      </c>
      <c r="Z291" s="15">
        <v>3048</v>
      </c>
      <c r="AA291" s="15">
        <v>3048</v>
      </c>
      <c r="AB291" s="15">
        <v>3048</v>
      </c>
      <c r="AC291" s="15"/>
      <c r="AD291" s="15">
        <v>2049</v>
      </c>
      <c r="AE291" s="15">
        <v>2048</v>
      </c>
      <c r="AF291" s="15">
        <v>1374</v>
      </c>
      <c r="AG291" s="15">
        <v>1374</v>
      </c>
      <c r="AH291" s="15">
        <v>1374</v>
      </c>
      <c r="AI291" s="15"/>
      <c r="AJ291" s="15">
        <v>0</v>
      </c>
      <c r="AK291" s="15">
        <v>0</v>
      </c>
      <c r="AL291" s="15">
        <v>0</v>
      </c>
      <c r="AM291" s="15">
        <v>0</v>
      </c>
      <c r="AN291" s="15">
        <v>0</v>
      </c>
    </row>
    <row r="292" spans="1:40">
      <c r="A292" s="22">
        <v>39703</v>
      </c>
      <c r="B292" s="23" t="s">
        <v>266</v>
      </c>
      <c r="C292" s="14">
        <v>1.4329999999999999E-4</v>
      </c>
      <c r="E292" s="15">
        <v>2182</v>
      </c>
      <c r="F292" s="15">
        <v>2181</v>
      </c>
      <c r="G292" s="15">
        <v>2044</v>
      </c>
      <c r="H292" s="15">
        <v>1358</v>
      </c>
      <c r="I292" s="15">
        <v>659</v>
      </c>
      <c r="J292" s="15">
        <v>659</v>
      </c>
      <c r="K292" s="15"/>
      <c r="L292" s="15">
        <v>2577</v>
      </c>
      <c r="M292" s="15">
        <v>2576</v>
      </c>
      <c r="N292" s="15">
        <v>1430</v>
      </c>
      <c r="O292" s="15">
        <v>1430</v>
      </c>
      <c r="P292" s="15">
        <v>1430</v>
      </c>
      <c r="Q292" s="15"/>
      <c r="R292" s="15">
        <v>1386</v>
      </c>
      <c r="S292" s="15">
        <v>1386</v>
      </c>
      <c r="T292" s="15">
        <v>1385</v>
      </c>
      <c r="U292" s="15">
        <v>699</v>
      </c>
      <c r="V292" s="15">
        <v>0</v>
      </c>
      <c r="W292" s="15"/>
      <c r="X292" s="15">
        <v>196</v>
      </c>
      <c r="Y292" s="15">
        <v>196</v>
      </c>
      <c r="Z292" s="15">
        <v>196</v>
      </c>
      <c r="AA292" s="15">
        <v>196</v>
      </c>
      <c r="AB292" s="15">
        <v>196</v>
      </c>
      <c r="AC292" s="15"/>
      <c r="AD292" s="15">
        <v>0</v>
      </c>
      <c r="AE292" s="15">
        <v>0</v>
      </c>
      <c r="AF292" s="15">
        <v>0</v>
      </c>
      <c r="AG292" s="15">
        <v>0</v>
      </c>
      <c r="AH292" s="15">
        <v>0</v>
      </c>
      <c r="AI292" s="15"/>
      <c r="AJ292" s="15">
        <v>-1977</v>
      </c>
      <c r="AK292" s="15">
        <v>-1977</v>
      </c>
      <c r="AL292" s="15">
        <v>-967</v>
      </c>
      <c r="AM292" s="15">
        <v>-967</v>
      </c>
      <c r="AN292" s="15">
        <v>-967</v>
      </c>
    </row>
    <row r="293" spans="1:40">
      <c r="A293" s="22">
        <v>39705</v>
      </c>
      <c r="B293" s="23" t="s">
        <v>267</v>
      </c>
      <c r="C293" s="14">
        <v>7.8140000000000002E-4</v>
      </c>
      <c r="E293" s="15">
        <v>17039</v>
      </c>
      <c r="F293" s="15">
        <v>17036</v>
      </c>
      <c r="G293" s="15">
        <v>11604</v>
      </c>
      <c r="H293" s="15">
        <v>9040</v>
      </c>
      <c r="I293" s="15">
        <v>6432</v>
      </c>
      <c r="J293" s="15">
        <v>6430</v>
      </c>
      <c r="K293" s="15"/>
      <c r="L293" s="15">
        <v>9622</v>
      </c>
      <c r="M293" s="15">
        <v>9620</v>
      </c>
      <c r="N293" s="15">
        <v>5341</v>
      </c>
      <c r="O293" s="15">
        <v>5341</v>
      </c>
      <c r="P293" s="15">
        <v>5341</v>
      </c>
      <c r="Q293" s="15"/>
      <c r="R293" s="15">
        <v>5174</v>
      </c>
      <c r="S293" s="15">
        <v>5174</v>
      </c>
      <c r="T293" s="15">
        <v>5172</v>
      </c>
      <c r="U293" s="15">
        <v>2608</v>
      </c>
      <c r="V293" s="15">
        <v>0</v>
      </c>
      <c r="W293" s="15"/>
      <c r="X293" s="15">
        <v>733</v>
      </c>
      <c r="Y293" s="15">
        <v>733</v>
      </c>
      <c r="Z293" s="15">
        <v>733</v>
      </c>
      <c r="AA293" s="15">
        <v>733</v>
      </c>
      <c r="AB293" s="15">
        <v>733</v>
      </c>
      <c r="AC293" s="15"/>
      <c r="AD293" s="15">
        <v>1510</v>
      </c>
      <c r="AE293" s="15">
        <v>1509</v>
      </c>
      <c r="AF293" s="15">
        <v>358</v>
      </c>
      <c r="AG293" s="15">
        <v>358</v>
      </c>
      <c r="AH293" s="15">
        <v>358</v>
      </c>
      <c r="AI293" s="15"/>
      <c r="AJ293" s="15">
        <v>0</v>
      </c>
      <c r="AK293" s="15">
        <v>0</v>
      </c>
      <c r="AL293" s="15">
        <v>0</v>
      </c>
      <c r="AM293" s="15">
        <v>0</v>
      </c>
      <c r="AN293" s="15">
        <v>0</v>
      </c>
    </row>
    <row r="294" spans="1:40">
      <c r="A294" s="22">
        <v>39800</v>
      </c>
      <c r="B294" s="23" t="s">
        <v>268</v>
      </c>
      <c r="C294" s="14">
        <v>3.7190999999999999E-3</v>
      </c>
      <c r="E294" s="15">
        <v>76921</v>
      </c>
      <c r="F294" s="15">
        <v>76910</v>
      </c>
      <c r="G294" s="15">
        <v>54521</v>
      </c>
      <c r="H294" s="15">
        <v>42027</v>
      </c>
      <c r="I294" s="15">
        <v>29313</v>
      </c>
      <c r="J294" s="15">
        <v>29301</v>
      </c>
      <c r="K294" s="15"/>
      <c r="L294" s="15">
        <v>46902</v>
      </c>
      <c r="M294" s="15">
        <v>46890</v>
      </c>
      <c r="N294" s="15">
        <v>26034</v>
      </c>
      <c r="O294" s="15">
        <v>26034</v>
      </c>
      <c r="P294" s="15">
        <v>26034</v>
      </c>
      <c r="Q294" s="15"/>
      <c r="R294" s="15">
        <v>25219</v>
      </c>
      <c r="S294" s="15">
        <v>25219</v>
      </c>
      <c r="T294" s="15">
        <v>25208</v>
      </c>
      <c r="U294" s="15">
        <v>12714</v>
      </c>
      <c r="V294" s="15">
        <v>0</v>
      </c>
      <c r="W294" s="15"/>
      <c r="X294" s="15">
        <v>3571</v>
      </c>
      <c r="Y294" s="15">
        <v>3571</v>
      </c>
      <c r="Z294" s="15">
        <v>3571</v>
      </c>
      <c r="AA294" s="15">
        <v>3571</v>
      </c>
      <c r="AB294" s="15">
        <v>3571</v>
      </c>
      <c r="AC294" s="15"/>
      <c r="AD294" s="15">
        <v>1521</v>
      </c>
      <c r="AE294" s="15">
        <v>1522</v>
      </c>
      <c r="AF294" s="15">
        <v>0</v>
      </c>
      <c r="AG294" s="15">
        <v>0</v>
      </c>
      <c r="AH294" s="15">
        <v>0</v>
      </c>
      <c r="AI294" s="15"/>
      <c r="AJ294" s="15">
        <v>-292</v>
      </c>
      <c r="AK294" s="15">
        <v>-292</v>
      </c>
      <c r="AL294" s="15">
        <v>-292</v>
      </c>
      <c r="AM294" s="15">
        <v>-292</v>
      </c>
      <c r="AN294" s="15">
        <v>-292</v>
      </c>
    </row>
    <row r="295" spans="1:40">
      <c r="A295" s="22">
        <v>39805</v>
      </c>
      <c r="B295" s="23" t="s">
        <v>269</v>
      </c>
      <c r="C295" s="14">
        <v>4.4000000000000002E-4</v>
      </c>
      <c r="E295" s="15">
        <v>9155</v>
      </c>
      <c r="F295" s="15">
        <v>9153</v>
      </c>
      <c r="G295" s="15">
        <v>6567</v>
      </c>
      <c r="H295" s="15">
        <v>5196</v>
      </c>
      <c r="I295" s="15">
        <v>3801</v>
      </c>
      <c r="J295" s="15">
        <v>3800</v>
      </c>
      <c r="K295" s="15"/>
      <c r="L295" s="15">
        <v>5147</v>
      </c>
      <c r="M295" s="15">
        <v>5146</v>
      </c>
      <c r="N295" s="15">
        <v>2857</v>
      </c>
      <c r="O295" s="15">
        <v>2857</v>
      </c>
      <c r="P295" s="15">
        <v>2857</v>
      </c>
      <c r="Q295" s="15"/>
      <c r="R295" s="15">
        <v>2768</v>
      </c>
      <c r="S295" s="15">
        <v>2768</v>
      </c>
      <c r="T295" s="15">
        <v>2766</v>
      </c>
      <c r="U295" s="15">
        <v>1395</v>
      </c>
      <c r="V295" s="15">
        <v>0</v>
      </c>
      <c r="W295" s="15"/>
      <c r="X295" s="15">
        <v>392</v>
      </c>
      <c r="Y295" s="15">
        <v>392</v>
      </c>
      <c r="Z295" s="15">
        <v>392</v>
      </c>
      <c r="AA295" s="15">
        <v>392</v>
      </c>
      <c r="AB295" s="15">
        <v>392</v>
      </c>
      <c r="AC295" s="15"/>
      <c r="AD295" s="15">
        <v>848</v>
      </c>
      <c r="AE295" s="15">
        <v>847</v>
      </c>
      <c r="AF295" s="15">
        <v>552</v>
      </c>
      <c r="AG295" s="15">
        <v>552</v>
      </c>
      <c r="AH295" s="15">
        <v>552</v>
      </c>
      <c r="AI295" s="15"/>
      <c r="AJ295" s="15">
        <v>0</v>
      </c>
      <c r="AK295" s="15">
        <v>0</v>
      </c>
      <c r="AL295" s="15">
        <v>0</v>
      </c>
      <c r="AM295" s="15">
        <v>0</v>
      </c>
      <c r="AN295" s="15">
        <v>0</v>
      </c>
    </row>
    <row r="296" spans="1:40">
      <c r="A296" s="22">
        <v>39900</v>
      </c>
      <c r="B296" s="23" t="s">
        <v>270</v>
      </c>
      <c r="C296" s="14">
        <v>1.8667E-3</v>
      </c>
      <c r="E296" s="15">
        <v>38295</v>
      </c>
      <c r="F296" s="15">
        <v>38289</v>
      </c>
      <c r="G296" s="15">
        <v>27376</v>
      </c>
      <c r="H296" s="15">
        <v>21300</v>
      </c>
      <c r="I296" s="15">
        <v>15118</v>
      </c>
      <c r="J296" s="15">
        <v>15112</v>
      </c>
      <c r="K296" s="15"/>
      <c r="L296" s="15">
        <v>22806</v>
      </c>
      <c r="M296" s="15">
        <v>22801</v>
      </c>
      <c r="N296" s="15">
        <v>12659</v>
      </c>
      <c r="O296" s="15">
        <v>12659</v>
      </c>
      <c r="P296" s="15">
        <v>12659</v>
      </c>
      <c r="Q296" s="15"/>
      <c r="R296" s="15">
        <v>12263</v>
      </c>
      <c r="S296" s="15">
        <v>12263</v>
      </c>
      <c r="T296" s="15">
        <v>12258</v>
      </c>
      <c r="U296" s="15">
        <v>6182</v>
      </c>
      <c r="V296" s="15">
        <v>0</v>
      </c>
      <c r="W296" s="15"/>
      <c r="X296" s="15">
        <v>1736</v>
      </c>
      <c r="Y296" s="15">
        <v>1736</v>
      </c>
      <c r="Z296" s="15">
        <v>1736</v>
      </c>
      <c r="AA296" s="15">
        <v>1736</v>
      </c>
      <c r="AB296" s="15">
        <v>1736</v>
      </c>
      <c r="AC296" s="15"/>
      <c r="AD296" s="15">
        <v>1490</v>
      </c>
      <c r="AE296" s="15">
        <v>1489</v>
      </c>
      <c r="AF296" s="15">
        <v>723</v>
      </c>
      <c r="AG296" s="15">
        <v>723</v>
      </c>
      <c r="AH296" s="15">
        <v>723</v>
      </c>
      <c r="AI296" s="15"/>
      <c r="AJ296" s="15">
        <v>0</v>
      </c>
      <c r="AK296" s="15">
        <v>0</v>
      </c>
      <c r="AL296" s="15">
        <v>0</v>
      </c>
      <c r="AM296" s="15">
        <v>0</v>
      </c>
      <c r="AN296" s="15">
        <v>0</v>
      </c>
    </row>
    <row r="297" spans="1:40">
      <c r="A297" s="22">
        <v>51000</v>
      </c>
      <c r="B297" s="23" t="s">
        <v>335</v>
      </c>
      <c r="C297" s="14">
        <v>2.6253800000000001E-2</v>
      </c>
      <c r="E297" s="15">
        <v>675024</v>
      </c>
      <c r="F297" s="15">
        <v>674950</v>
      </c>
      <c r="G297" s="15">
        <v>399904</v>
      </c>
      <c r="H297" s="15">
        <v>316355</v>
      </c>
      <c r="I297" s="15">
        <v>231333</v>
      </c>
      <c r="J297" s="15">
        <v>231258</v>
      </c>
      <c r="K297" s="15"/>
      <c r="L297" s="15">
        <v>313639</v>
      </c>
      <c r="M297" s="15">
        <v>313564</v>
      </c>
      <c r="N297" s="15">
        <v>174091</v>
      </c>
      <c r="O297" s="15">
        <v>174091</v>
      </c>
      <c r="P297" s="15">
        <v>174091</v>
      </c>
      <c r="Q297" s="15"/>
      <c r="R297" s="15">
        <v>168646</v>
      </c>
      <c r="S297" s="15">
        <v>168646</v>
      </c>
      <c r="T297" s="15">
        <v>168571</v>
      </c>
      <c r="U297" s="15">
        <v>85022</v>
      </c>
      <c r="V297" s="15">
        <v>0</v>
      </c>
      <c r="W297" s="15"/>
      <c r="X297" s="15">
        <v>23878</v>
      </c>
      <c r="Y297" s="15">
        <v>23878</v>
      </c>
      <c r="Z297" s="15">
        <v>23878</v>
      </c>
      <c r="AA297" s="15">
        <v>23878</v>
      </c>
      <c r="AB297" s="15">
        <v>23878</v>
      </c>
      <c r="AC297" s="15"/>
      <c r="AD297" s="15">
        <v>168861</v>
      </c>
      <c r="AE297" s="15">
        <v>168862</v>
      </c>
      <c r="AF297" s="15">
        <v>33364</v>
      </c>
      <c r="AG297" s="15">
        <v>33364</v>
      </c>
      <c r="AH297" s="15">
        <v>33364</v>
      </c>
      <c r="AI297" s="15"/>
      <c r="AJ297" s="15">
        <v>0</v>
      </c>
      <c r="AK297" s="15">
        <v>0</v>
      </c>
      <c r="AL297" s="15">
        <v>0</v>
      </c>
      <c r="AM297" s="15">
        <v>0</v>
      </c>
      <c r="AN297" s="15">
        <v>0</v>
      </c>
    </row>
    <row r="298" spans="1:40">
      <c r="A298" s="22">
        <v>51000.2</v>
      </c>
      <c r="B298" s="23" t="s">
        <v>336</v>
      </c>
      <c r="C298" s="14">
        <v>1.63E-5</v>
      </c>
      <c r="E298" s="15">
        <v>665</v>
      </c>
      <c r="F298" s="15">
        <v>666</v>
      </c>
      <c r="G298" s="15">
        <v>299</v>
      </c>
      <c r="H298" s="15">
        <v>219</v>
      </c>
      <c r="I298" s="15">
        <v>137</v>
      </c>
      <c r="J298" s="15">
        <v>137</v>
      </c>
      <c r="K298" s="15"/>
      <c r="L298" s="15">
        <v>301</v>
      </c>
      <c r="M298" s="15">
        <v>301</v>
      </c>
      <c r="N298" s="15">
        <v>167</v>
      </c>
      <c r="O298" s="15">
        <v>167</v>
      </c>
      <c r="P298" s="15">
        <v>167</v>
      </c>
      <c r="Q298" s="15"/>
      <c r="R298" s="15">
        <v>162</v>
      </c>
      <c r="S298" s="15">
        <v>162</v>
      </c>
      <c r="T298" s="15">
        <v>162</v>
      </c>
      <c r="U298" s="15">
        <v>82</v>
      </c>
      <c r="V298" s="15">
        <v>0</v>
      </c>
      <c r="W298" s="15"/>
      <c r="X298" s="15">
        <v>23</v>
      </c>
      <c r="Y298" s="15">
        <v>23</v>
      </c>
      <c r="Z298" s="15">
        <v>23</v>
      </c>
      <c r="AA298" s="15">
        <v>23</v>
      </c>
      <c r="AB298" s="15">
        <v>23</v>
      </c>
      <c r="AC298" s="15"/>
      <c r="AD298" s="15">
        <v>232</v>
      </c>
      <c r="AE298" s="15">
        <v>233</v>
      </c>
      <c r="AF298" s="15">
        <v>0</v>
      </c>
      <c r="AG298" s="15">
        <v>0</v>
      </c>
      <c r="AH298" s="15">
        <v>0</v>
      </c>
      <c r="AI298" s="15"/>
      <c r="AJ298" s="15">
        <v>-53</v>
      </c>
      <c r="AK298" s="15">
        <v>-53</v>
      </c>
      <c r="AL298" s="15">
        <v>-53</v>
      </c>
      <c r="AM298" s="15">
        <v>-53</v>
      </c>
      <c r="AN298" s="15">
        <v>-53</v>
      </c>
    </row>
    <row r="299" spans="1:40">
      <c r="A299" s="22">
        <v>51000.3</v>
      </c>
      <c r="B299" s="23" t="s">
        <v>337</v>
      </c>
      <c r="C299" s="14">
        <v>6.3610000000000001E-4</v>
      </c>
      <c r="E299" s="15">
        <v>16357</v>
      </c>
      <c r="F299" s="15">
        <v>16354</v>
      </c>
      <c r="G299" s="15">
        <v>9634</v>
      </c>
      <c r="H299" s="15">
        <v>7322</v>
      </c>
      <c r="I299" s="15">
        <v>4970</v>
      </c>
      <c r="J299" s="15">
        <v>4968</v>
      </c>
      <c r="K299" s="15"/>
      <c r="L299" s="15">
        <v>8677</v>
      </c>
      <c r="M299" s="15">
        <v>8675</v>
      </c>
      <c r="N299" s="15">
        <v>4816</v>
      </c>
      <c r="O299" s="15">
        <v>4816</v>
      </c>
      <c r="P299" s="15">
        <v>4816</v>
      </c>
      <c r="Q299" s="15"/>
      <c r="R299" s="15">
        <v>4666</v>
      </c>
      <c r="S299" s="15">
        <v>4666</v>
      </c>
      <c r="T299" s="15">
        <v>4664</v>
      </c>
      <c r="U299" s="15">
        <v>2352</v>
      </c>
      <c r="V299" s="15">
        <v>0</v>
      </c>
      <c r="W299" s="15"/>
      <c r="X299" s="15">
        <v>661</v>
      </c>
      <c r="Y299" s="15">
        <v>661</v>
      </c>
      <c r="Z299" s="15">
        <v>661</v>
      </c>
      <c r="AA299" s="15">
        <v>661</v>
      </c>
      <c r="AB299" s="15">
        <v>661</v>
      </c>
      <c r="AC299" s="15"/>
      <c r="AD299" s="15">
        <v>2860</v>
      </c>
      <c r="AE299" s="15">
        <v>2859</v>
      </c>
      <c r="AF299" s="15">
        <v>0</v>
      </c>
      <c r="AG299" s="15">
        <v>0</v>
      </c>
      <c r="AH299" s="15">
        <v>0</v>
      </c>
      <c r="AI299" s="15"/>
      <c r="AJ299" s="15">
        <v>-507</v>
      </c>
      <c r="AK299" s="15">
        <v>-507</v>
      </c>
      <c r="AL299" s="15">
        <v>-507</v>
      </c>
      <c r="AM299" s="15">
        <v>-507</v>
      </c>
      <c r="AN299" s="15">
        <v>-507</v>
      </c>
    </row>
    <row r="300" spans="1:40">
      <c r="A300" s="34">
        <v>11050</v>
      </c>
      <c r="B300" s="13" t="s">
        <v>410</v>
      </c>
      <c r="C300" s="13">
        <v>1.95E-4</v>
      </c>
      <c r="E300" s="15">
        <v>1609</v>
      </c>
      <c r="F300" s="15">
        <v>1608</v>
      </c>
      <c r="G300" s="15">
        <v>518</v>
      </c>
      <c r="H300" s="15">
        <v>-134</v>
      </c>
      <c r="I300" s="15">
        <v>-798</v>
      </c>
      <c r="J300" s="15">
        <v>-798</v>
      </c>
      <c r="L300" s="15">
        <v>2449</v>
      </c>
      <c r="M300" s="15">
        <v>2448</v>
      </c>
      <c r="N300" s="15">
        <v>1359</v>
      </c>
      <c r="O300" s="15">
        <v>1359</v>
      </c>
      <c r="P300" s="15">
        <v>1359</v>
      </c>
      <c r="R300" s="15">
        <v>1317</v>
      </c>
      <c r="S300" s="15">
        <v>1317</v>
      </c>
      <c r="T300" s="15">
        <v>1316</v>
      </c>
      <c r="U300" s="15">
        <v>664</v>
      </c>
      <c r="V300" s="15">
        <v>0</v>
      </c>
      <c r="X300" s="15">
        <v>186</v>
      </c>
      <c r="Y300" s="15">
        <v>186</v>
      </c>
      <c r="Z300" s="15">
        <v>186</v>
      </c>
      <c r="AA300" s="15">
        <v>186</v>
      </c>
      <c r="AB300" s="15">
        <v>186</v>
      </c>
      <c r="AD300" s="15">
        <v>0</v>
      </c>
      <c r="AE300" s="15">
        <v>0</v>
      </c>
      <c r="AF300" s="15">
        <v>0</v>
      </c>
      <c r="AG300" s="15">
        <v>0</v>
      </c>
      <c r="AH300" s="15">
        <v>0</v>
      </c>
      <c r="AJ300" s="15">
        <v>-2343</v>
      </c>
      <c r="AK300" s="15">
        <v>-2343</v>
      </c>
      <c r="AL300" s="15">
        <v>-2343</v>
      </c>
      <c r="AM300" s="15">
        <v>-2343</v>
      </c>
      <c r="AN300" s="15">
        <v>-2343</v>
      </c>
    </row>
    <row r="301" spans="1:40">
      <c r="A301" s="34">
        <v>18640</v>
      </c>
      <c r="B301" s="13" t="s">
        <v>25</v>
      </c>
      <c r="C301" s="13">
        <v>1.3999999999999999E-6</v>
      </c>
      <c r="E301" s="15">
        <v>11</v>
      </c>
      <c r="F301" s="15">
        <v>11</v>
      </c>
      <c r="G301" s="15">
        <v>3</v>
      </c>
      <c r="H301" s="15">
        <v>-1</v>
      </c>
      <c r="I301" s="15">
        <v>-6</v>
      </c>
      <c r="J301" s="15">
        <v>-6</v>
      </c>
      <c r="L301" s="15">
        <v>18</v>
      </c>
      <c r="M301" s="15">
        <v>18</v>
      </c>
      <c r="N301" s="15">
        <v>10</v>
      </c>
      <c r="O301" s="15">
        <v>10</v>
      </c>
      <c r="P301" s="15">
        <v>10</v>
      </c>
      <c r="R301" s="15">
        <v>9</v>
      </c>
      <c r="S301" s="15">
        <v>9</v>
      </c>
      <c r="T301" s="15">
        <v>9</v>
      </c>
      <c r="U301" s="15">
        <v>5</v>
      </c>
      <c r="V301" s="15">
        <v>0</v>
      </c>
      <c r="X301" s="15">
        <v>1</v>
      </c>
      <c r="Y301" s="15">
        <v>1</v>
      </c>
      <c r="Z301" s="15">
        <v>1</v>
      </c>
      <c r="AA301" s="15">
        <v>1</v>
      </c>
      <c r="AB301" s="15">
        <v>1</v>
      </c>
      <c r="AD301" s="15">
        <v>0</v>
      </c>
      <c r="AE301" s="15">
        <v>0</v>
      </c>
      <c r="AF301" s="15">
        <v>0</v>
      </c>
      <c r="AG301" s="15">
        <v>0</v>
      </c>
      <c r="AH301" s="15">
        <v>0</v>
      </c>
      <c r="AJ301" s="15">
        <v>-17</v>
      </c>
      <c r="AK301" s="15">
        <v>-17</v>
      </c>
      <c r="AL301" s="15">
        <v>-17</v>
      </c>
      <c r="AM301" s="15">
        <v>-17</v>
      </c>
      <c r="AN301" s="15">
        <v>-17</v>
      </c>
    </row>
    <row r="302" spans="1:40">
      <c r="A302" s="34">
        <v>36303</v>
      </c>
      <c r="B302" s="13" t="s">
        <v>359</v>
      </c>
      <c r="C302" s="13">
        <v>1.6359999999999999E-4</v>
      </c>
      <c r="E302" s="15">
        <v>1043</v>
      </c>
      <c r="F302" s="15">
        <v>1043</v>
      </c>
      <c r="G302" s="15">
        <v>128</v>
      </c>
      <c r="H302" s="15">
        <v>-419</v>
      </c>
      <c r="I302" s="15">
        <v>-976</v>
      </c>
      <c r="J302" s="15">
        <v>-976</v>
      </c>
      <c r="L302" s="15">
        <v>2054</v>
      </c>
      <c r="M302" s="15">
        <v>2054</v>
      </c>
      <c r="N302" s="15">
        <v>1140</v>
      </c>
      <c r="O302" s="15">
        <v>1140</v>
      </c>
      <c r="P302" s="15">
        <v>1140</v>
      </c>
      <c r="R302" s="15">
        <v>1105</v>
      </c>
      <c r="S302" s="15">
        <v>1105</v>
      </c>
      <c r="T302" s="15">
        <v>1104</v>
      </c>
      <c r="U302" s="15">
        <v>557</v>
      </c>
      <c r="V302" s="15">
        <v>0</v>
      </c>
      <c r="X302" s="15">
        <v>156</v>
      </c>
      <c r="Y302" s="15">
        <v>156</v>
      </c>
      <c r="Z302" s="15">
        <v>156</v>
      </c>
      <c r="AA302" s="15">
        <v>156</v>
      </c>
      <c r="AB302" s="15">
        <v>156</v>
      </c>
      <c r="AD302" s="15">
        <v>0</v>
      </c>
      <c r="AE302" s="15">
        <v>0</v>
      </c>
      <c r="AF302" s="15">
        <v>0</v>
      </c>
      <c r="AG302" s="15">
        <v>0</v>
      </c>
      <c r="AH302" s="15">
        <v>0</v>
      </c>
      <c r="AJ302" s="15">
        <v>-2272</v>
      </c>
      <c r="AK302" s="15">
        <v>-2272</v>
      </c>
      <c r="AL302" s="15">
        <v>-2272</v>
      </c>
      <c r="AM302" s="15">
        <v>-2272</v>
      </c>
      <c r="AN302" s="15">
        <v>-2272</v>
      </c>
    </row>
    <row r="304" spans="1:40" s="19" customFormat="1">
      <c r="A304" s="16"/>
      <c r="B304" s="17"/>
      <c r="C304" s="18">
        <v>0.99999999999999911</v>
      </c>
      <c r="E304" s="20">
        <f>SUM(E5:E303)</f>
        <v>20265197</v>
      </c>
      <c r="F304" s="20">
        <f t="shared" ref="F304:I304" si="0">SUM(F5:F303)</f>
        <v>20262203</v>
      </c>
      <c r="G304" s="20">
        <f t="shared" si="0"/>
        <v>14675007</v>
      </c>
      <c r="H304" s="20">
        <f t="shared" si="0"/>
        <v>11329989</v>
      </c>
      <c r="I304" s="20">
        <f t="shared" si="0"/>
        <v>7925992</v>
      </c>
      <c r="J304" s="20">
        <f t="shared" ref="J304" si="1">SUM(J5:J303)</f>
        <v>7923001</v>
      </c>
      <c r="K304" s="20"/>
      <c r="L304" s="20">
        <f t="shared" ref="L304" si="2">SUM(L5:L303)</f>
        <v>12556998</v>
      </c>
      <c r="M304" s="20">
        <f t="shared" ref="M304" si="3">SUM(M5:M303)</f>
        <v>12554003</v>
      </c>
      <c r="N304" s="20">
        <f t="shared" ref="N304" si="4">SUM(N5:N303)</f>
        <v>6970001</v>
      </c>
      <c r="O304" s="20">
        <f t="shared" ref="O304" si="5">SUM(O5:O303)</f>
        <v>6970001</v>
      </c>
      <c r="P304" s="20">
        <f t="shared" ref="P304" si="6">SUM(P5:P303)</f>
        <v>6970001</v>
      </c>
      <c r="Q304" s="20"/>
      <c r="R304" s="20">
        <f t="shared" ref="R304" si="7">SUM(R5:R303)</f>
        <v>6751996</v>
      </c>
      <c r="S304" s="20">
        <f t="shared" ref="S304" si="8">SUM(S5:S303)</f>
        <v>6751996</v>
      </c>
      <c r="T304" s="20">
        <f t="shared" ref="T304" si="9">SUM(T5:T303)</f>
        <v>6749015</v>
      </c>
      <c r="U304" s="20">
        <f t="shared" ref="U304" si="10">SUM(U5:U303)</f>
        <v>3403997</v>
      </c>
      <c r="V304" s="20">
        <f t="shared" ref="V304" si="11">SUM(V5:V303)</f>
        <v>0</v>
      </c>
      <c r="W304" s="20"/>
      <c r="X304" s="20">
        <f t="shared" ref="X304" si="12">SUM(X5:X303)</f>
        <v>955992</v>
      </c>
      <c r="Y304" s="20">
        <f t="shared" ref="Y304" si="13">SUM(Y5:Y303)</f>
        <v>955992</v>
      </c>
      <c r="Z304" s="20">
        <f t="shared" ref="Z304" si="14">SUM(Z5:Z303)</f>
        <v>955992</v>
      </c>
      <c r="AA304" s="20">
        <f t="shared" ref="AA304" si="15">SUM(AA5:AA303)</f>
        <v>955992</v>
      </c>
      <c r="AB304" s="20">
        <f t="shared" ref="AB304" si="16">SUM(AB5:AB303)</f>
        <v>955992</v>
      </c>
      <c r="AC304" s="20"/>
      <c r="AD304" s="20">
        <f t="shared" ref="AD304" si="17">SUM(AD5:AD303)</f>
        <v>765298</v>
      </c>
      <c r="AE304" s="20">
        <f t="shared" ref="AE304" si="18">SUM(AE5:AE303)</f>
        <v>765293</v>
      </c>
      <c r="AF304" s="20">
        <f t="shared" ref="AF304" si="19">SUM(AF5:AF303)</f>
        <v>195150</v>
      </c>
      <c r="AG304" s="20">
        <f t="shared" ref="AG304" si="20">SUM(AG5:AG303)</f>
        <v>195150</v>
      </c>
      <c r="AH304" s="20">
        <f t="shared" ref="AH304" si="21">SUM(AH5:AH303)</f>
        <v>195150</v>
      </c>
      <c r="AI304" s="20"/>
      <c r="AJ304" s="20">
        <f t="shared" ref="AJ304" si="22">SUM(AJ5:AJ303)</f>
        <v>-765087</v>
      </c>
      <c r="AK304" s="20">
        <f t="shared" ref="AK304" si="23">SUM(AK5:AK303)</f>
        <v>-765081</v>
      </c>
      <c r="AL304" s="20">
        <f t="shared" ref="AL304" si="24">SUM(AL5:AL303)</f>
        <v>-195151</v>
      </c>
      <c r="AM304" s="20">
        <f t="shared" ref="AM304" si="25">SUM(AM5:AM303)</f>
        <v>-195151</v>
      </c>
      <c r="AN304" s="20">
        <f t="shared" ref="AN304" si="26">SUM(AN5:AN303)</f>
        <v>-195151</v>
      </c>
    </row>
    <row r="305" spans="5:40">
      <c r="E305" s="15">
        <f>E304-'[2]Total Recog of D I-O'!$D$299:$D$299</f>
        <v>0</v>
      </c>
      <c r="F305" s="15">
        <f>F304-'[2]Total Recog of D I-O'!$E$299</f>
        <v>0</v>
      </c>
      <c r="G305" s="15">
        <f>G304-'[2]Total Recog of D I-O'!$F$299</f>
        <v>0</v>
      </c>
      <c r="H305" s="15">
        <f>H304-'[2]Total Recog of D I-O'!$G$299</f>
        <v>0</v>
      </c>
      <c r="I305" s="15">
        <f>I304-'[2]Total Recog of D I-O'!$H$299</f>
        <v>0</v>
      </c>
      <c r="J305" s="15">
        <f>J304-'[3]Total Recog of D I-O'!$I$299</f>
        <v>0</v>
      </c>
      <c r="L305" s="15">
        <f>L304-'[2]Proj Exp'!$D$299</f>
        <v>0</v>
      </c>
      <c r="M305" s="15">
        <f>M304-'[2]Proj Exp'!$E$299</f>
        <v>0</v>
      </c>
      <c r="N305" s="15">
        <f>N304-'[2]Proj Exp'!$F$299</f>
        <v>0</v>
      </c>
      <c r="O305" s="15">
        <f>O304-'[2]Proj Exp'!$G$299</f>
        <v>0</v>
      </c>
      <c r="P305" s="15">
        <f>P304-'[2]Proj Exp'!$H$299</f>
        <v>0</v>
      </c>
      <c r="R305" s="15">
        <f>R304-'[2]Proj Earnings'!$D$299</f>
        <v>0</v>
      </c>
      <c r="S305" s="15">
        <f>S304-'[2]Proj Earnings'!$E$299</f>
        <v>0</v>
      </c>
      <c r="T305" s="15">
        <f>T304-'[2]Proj Earnings'!$F$299</f>
        <v>0</v>
      </c>
      <c r="U305" s="15">
        <f>U304-'[2]Proj Earnings'!$G$299</f>
        <v>0</v>
      </c>
      <c r="V305" s="15">
        <f>V304-'[2]Proj Earnings'!$H$299</f>
        <v>0</v>
      </c>
      <c r="X305" s="15">
        <f>X304-'[2]Proj Assump'!$D$299</f>
        <v>0</v>
      </c>
      <c r="Y305" s="15">
        <f>Y304-'[2]Proj Assump'!$E$299</f>
        <v>0</v>
      </c>
      <c r="Z305" s="15">
        <f>Z304-'[2]Proj Assump'!$F$299</f>
        <v>0</v>
      </c>
      <c r="AA305" s="15">
        <f>AA304-'[2]Proj Assump'!$G$299</f>
        <v>0</v>
      </c>
      <c r="AB305" s="15">
        <f>AB304-'[2]Proj Assump'!$H$299</f>
        <v>0</v>
      </c>
      <c r="AD305" s="15">
        <f>AD304-'[2]Para 64 &amp; 65 - 2018 Outflows'!$D$299</f>
        <v>0</v>
      </c>
      <c r="AE305" s="15">
        <f>AE304-'[2]Para 64 &amp; 65 - 2018 Outflows'!$E$299</f>
        <v>0</v>
      </c>
      <c r="AF305" s="15">
        <f>AF304-'[2]Para 64 &amp; 65 - 2018 Outflows'!$F$299</f>
        <v>0</v>
      </c>
      <c r="AG305" s="15">
        <f>AG304-'[2]Para 64 &amp; 65 - 2018 Outflows'!$G$299</f>
        <v>0</v>
      </c>
      <c r="AH305" s="15">
        <f>AH304-'[2]Para 64 &amp; 65 - 2018 Outflows'!$H$299</f>
        <v>0</v>
      </c>
      <c r="AJ305" s="15">
        <f>AJ304-'[2]Para 64 &amp; 65 - 2018 Inflows'!$D$299</f>
        <v>0</v>
      </c>
      <c r="AK305" s="15">
        <f>AK304-'[2]Para 64 &amp; 65 - 2018 Inflows'!$E$299</f>
        <v>0</v>
      </c>
      <c r="AL305" s="15">
        <f>AL304-'[2]Para 64 &amp; 65 - 2018 Inflows'!$F$299</f>
        <v>0</v>
      </c>
      <c r="AM305" s="15">
        <f>AM304-'[2]Para 64 &amp; 65 - 2018 Inflows'!$G$299</f>
        <v>0</v>
      </c>
      <c r="AN305" s="15">
        <f>AN304-'[2]Para 64 &amp; 65 - 2018 Inflows'!$H$299</f>
        <v>0</v>
      </c>
    </row>
  </sheetData>
  <pageMargins left="0.25" right="0.25" top="0.75" bottom="0.75" header="0.3" footer="0.3"/>
  <pageSetup paperSize="5" scale="21" fitToHeight="0" orientation="landscape" r:id="rId1"/>
  <headerFooter>
    <oddHeader>&amp;C&amp;"-,Bold"&amp;28Appendix C: Allocation of Deferred Inflows and Outflows</oddHeader>
    <oddFooter>&amp;R&amp;G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63E6D748AC7C9C43A96C5224165110D7" ma:contentTypeVersion="14" ma:contentTypeDescription="Create a new document." ma:contentTypeScope="" ma:versionID="04c839d3a56f026a73d1cf96db788e9e">
  <xsd:schema xmlns:xsd="http://www.w3.org/2001/XMLSchema" xmlns:xs="http://www.w3.org/2001/XMLSchema" xmlns:p="http://schemas.microsoft.com/office/2006/metadata/properties" xmlns:ns2="b0d8bf0e-b15b-456f-8ae4-2bdf59acac1f" xmlns:ns3="d4ea4015-5b02-447c-9074-d5807a41497e" targetNamespace="http://schemas.microsoft.com/office/2006/metadata/properties" ma:root="true" ma:fieldsID="9e4fe7c83c102520a0fb93416c304af6" ns2:_="" ns3:_="">
    <xsd:import namespace="b0d8bf0e-b15b-456f-8ae4-2bdf59acac1f"/>
    <xsd:import namespace="d4ea4015-5b02-447c-9074-d5807a41497e"/>
    <xsd:element name="properties">
      <xsd:complexType>
        <xsd:sequence>
          <xsd:element name="documentManagement">
            <xsd:complexType>
              <xsd:all>
                <xsd:element ref="ns2:Category" minOccurs="0"/>
                <xsd:element ref="ns2:Description0" minOccurs="0"/>
                <xsd:element ref="ns2:Publication_x0020_Date" minOccurs="0"/>
                <xsd:element ref="ns2:Resource_x0020_Category" minOccurs="0"/>
                <xsd:element ref="ns2:Resource_x0020_Group" minOccurs="0"/>
                <xsd:element ref="ns2:Sort_x0020_Order"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bf0e-b15b-456f-8ae4-2bdf59acac1f" elementFormDefault="qualified">
    <xsd:import namespace="http://schemas.microsoft.com/office/2006/documentManagement/types"/>
    <xsd:import namespace="http://schemas.microsoft.com/office/infopath/2007/PartnerControls"/>
    <xsd:element name="Category" ma:index="4" nillable="true" ma:displayName="Category" ma:description="Category" ma:internalName="Category" ma:readOnly="false">
      <xsd:simpleType>
        <xsd:restriction base="dms:Text">
          <xsd:maxLength value="255"/>
        </xsd:restriction>
      </xsd:simpleType>
    </xsd:element>
    <xsd:element name="Description0" ma:index="5" nillable="true" ma:displayName="Description" ma:description="Description" ma:internalName="Description0" ma:readOnly="false">
      <xsd:simpleType>
        <xsd:restriction base="dms:Text">
          <xsd:maxLength value="255"/>
        </xsd:restriction>
      </xsd:simpleType>
    </xsd:element>
    <xsd:element name="Publication_x0020_Date" ma:index="7" nillable="true" ma:displayName="Publication Date" ma:description="Publication Date" ma:internalName="Publication_x0020_Date" ma:readOnly="false">
      <xsd:simpleType>
        <xsd:restriction base="dms:Text">
          <xsd:maxLength value="255"/>
        </xsd:restriction>
      </xsd:simpleType>
    </xsd:element>
    <xsd:element name="Resource_x0020_Category" ma:index="8" nillable="true" ma:displayName="Resource Category" ma:description="Determines if the item appears on the Sample Financial Statements page OR the Aids to Financial Statement Preparation page" ma:format="Dropdown" ma:internalName="Resource_x0020_Category" ma:readOnly="false">
      <xsd:simpleType>
        <xsd:restriction base="dms:Choice">
          <xsd:enumeration value="Sample Financial Statement"/>
          <xsd:enumeration value="Preparation Aid"/>
        </xsd:restriction>
      </xsd:simpleType>
    </xsd:element>
    <xsd:element name="Resource_x0020_Group" ma:index="9" nillable="true" ma:displayName="Resource Group" ma:format="Dropdown" ma:internalName="Resource_x0020_Group" ma:readOnly="false">
      <xsd:simpleType>
        <xsd:restriction base="dms:Choice">
          <xsd:enumeration value="Board of Education Specific Worksheets"/>
          <xsd:enumeration value="Charter School Specific Worksheets"/>
          <xsd:enumeration value="County Specific Worksheets"/>
          <xsd:enumeration value="Municipal Specific Worksheets"/>
          <xsd:enumeration value="Writing a Management Discussion &amp; Analysis"/>
        </xsd:restriction>
      </xsd:simpleType>
    </xsd:element>
    <xsd:element name="Sort_x0020_Order" ma:index="10" nillable="true" ma:displayName="Sort Order" ma:internalName="Sort_x0020_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4ea4015-5b02-447c-9074-d5807a41497e" elementFormDefault="qualified">
    <xsd:import namespace="http://schemas.microsoft.com/office/2006/documentManagement/types"/>
    <xsd:import namespace="http://schemas.microsoft.com/office/infopath/2007/PartnerControls"/>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SharedWithUsers" ma:index="1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ma:index="6"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ort_x0020_Order xmlns="b0d8bf0e-b15b-456f-8ae4-2bdf59acac1f" xsi:nil="true"/>
    <Category xmlns="b0d8bf0e-b15b-456f-8ae4-2bdf59acac1f" xsi:nil="true"/>
    <Description0 xmlns="b0d8bf0e-b15b-456f-8ae4-2bdf59acac1f" xsi:nil="true"/>
    <Resource_x0020_Group xmlns="b0d8bf0e-b15b-456f-8ae4-2bdf59acac1f" xsi:nil="true"/>
    <Resource_x0020_Category xmlns="b0d8bf0e-b15b-456f-8ae4-2bdf59acac1f" xsi:nil="true"/>
    <Publication_x0020_Date xmlns="b0d8bf0e-b15b-456f-8ae4-2bdf59acac1f" xsi:nil="true"/>
  </documentManagement>
</p:properties>
</file>

<file path=customXml/itemProps1.xml><?xml version="1.0" encoding="utf-8"?>
<ds:datastoreItem xmlns:ds="http://schemas.openxmlformats.org/officeDocument/2006/customXml" ds:itemID="{57360AF1-944A-4475-8174-6CE1B475AAC9}">
  <ds:schemaRefs>
    <ds:schemaRef ds:uri="http://schemas.microsoft.com/sharepoint/events"/>
  </ds:schemaRefs>
</ds:datastoreItem>
</file>

<file path=customXml/itemProps2.xml><?xml version="1.0" encoding="utf-8"?>
<ds:datastoreItem xmlns:ds="http://schemas.openxmlformats.org/officeDocument/2006/customXml" ds:itemID="{52E9CB6E-E8BA-4338-B735-A04F3FCFD8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8bf0e-b15b-456f-8ae4-2bdf59acac1f"/>
    <ds:schemaRef ds:uri="d4ea4015-5b02-447c-9074-d5807a4149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076127-00E2-4970-8C98-5D83A037350C}">
  <ds:schemaRefs>
    <ds:schemaRef ds:uri="http://schemas.microsoft.com/sharepoint/v3/contenttype/forms"/>
  </ds:schemaRefs>
</ds:datastoreItem>
</file>

<file path=customXml/itemProps4.xml><?xml version="1.0" encoding="utf-8"?>
<ds:datastoreItem xmlns:ds="http://schemas.openxmlformats.org/officeDocument/2006/customXml" ds:itemID="{D98A7471-F53B-449F-8665-C563C160D6EF}">
  <ds:schemaRefs>
    <ds:schemaRef ds:uri="http://schemas.microsoft.com/office/2006/metadata/properties"/>
    <ds:schemaRef ds:uri="http://purl.org/dc/dcmitype/"/>
    <ds:schemaRef ds:uri="http://schemas.microsoft.com/office/2006/documentManagement/types"/>
    <ds:schemaRef ds:uri="http://purl.org/dc/elements/1.1/"/>
    <ds:schemaRef ds:uri="d4ea4015-5b02-447c-9074-d5807a41497e"/>
    <ds:schemaRef ds:uri="b0d8bf0e-b15b-456f-8ae4-2bdf59acac1f"/>
    <ds:schemaRef ds:uri="http://purl.org/dc/term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Info</vt:lpstr>
      <vt:lpstr>JE Template</vt:lpstr>
      <vt:lpstr>2019 Summary</vt:lpstr>
      <vt:lpstr>DIPNC Contributions 2018</vt:lpstr>
      <vt:lpstr>2018 Summary</vt:lpstr>
      <vt:lpstr>DIPNC Contributions 2017</vt:lpstr>
      <vt:lpstr>Deferred Amortization</vt:lpstr>
      <vt:lpstr>'2018 Summary'!Print_Area</vt:lpstr>
      <vt:lpstr>'2019 Summary'!Print_Area</vt:lpstr>
      <vt:lpstr>'2018 Summary'!Print_Titles</vt:lpstr>
      <vt:lpstr>'2019 Summary'!Print_Titles</vt:lpstr>
      <vt:lpstr>'Deferred Amortization'!Print_Titles</vt:lpstr>
    </vt:vector>
  </TitlesOfParts>
  <Company>NCDST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Tarlton</dc:creator>
  <cp:lastModifiedBy>Preeta Nayak</cp:lastModifiedBy>
  <cp:lastPrinted>2016-02-17T19:22:39Z</cp:lastPrinted>
  <dcterms:created xsi:type="dcterms:W3CDTF">2015-01-07T18:39:17Z</dcterms:created>
  <dcterms:modified xsi:type="dcterms:W3CDTF">2019-07-09T18:08:18Z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0x01010063E6D748AC7C9C43A96C5224165110D7</vt:lpwstr>
  </property>
</Properties>
</file>